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2.xml" ContentType="application/vnd.openxmlformats-officedocument.spreadsheetml.comments+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264" activeTab="4"/>
  </bookViews>
  <sheets>
    <sheet name="Economy(E)" sheetId="1" r:id="rId1"/>
    <sheet name="Industry(I)" sheetId="2" r:id="rId2"/>
    <sheet name="Company(C)" sheetId="3" r:id="rId3"/>
    <sheet name="Assumptions" sheetId="4" r:id="rId4"/>
    <sheet name="Valuation sheet" sheetId="5" r:id="rId5"/>
    <sheet name="Relative valuation NHDL" sheetId="6" r:id="rId6"/>
    <sheet name="Lease capitalization (207879)" sheetId="7" r:id="rId7"/>
    <sheet name="Pre tax Cost of debt" sheetId="8" r:id="rId8"/>
    <sheet name="Income statement" sheetId="9" r:id="rId9"/>
    <sheet name="Balance sheet " sheetId="10" r:id="rId10"/>
    <sheet name="Revenue Forecast" sheetId="11" r:id="rId11"/>
    <sheet name="CAPEX and Depreciation" sheetId="12" r:id="rId12"/>
    <sheet name="Working Capital" sheetId="13" r:id="rId13"/>
    <sheet name="Market Return " sheetId="14" r:id="rId14"/>
    <sheet name="Cost of debt" sheetId="15" r:id="rId15"/>
    <sheet name="Cost of equity" sheetId="16" r:id="rId16"/>
    <sheet name="Cost of capital(WACC)" sheetId="17" r:id="rId17"/>
    <sheet name="Tax calculations" sheetId="18" r:id="rId18"/>
    <sheet name="Bottom Up beta" sheetId="19" r:id="rId19"/>
    <sheet name="Sustainable growth rate" sheetId="20" r:id="rId20"/>
    <sheet name="Insider trading Event study NHD" sheetId="21" r:id="rId21"/>
    <sheet name="Caclulations for CG Beta adjust" sheetId="22" r:id="rId22"/>
    <sheet name="CG Beta adjustment" sheetId="23" r:id="rId23"/>
    <sheet name="Benford law (Yearly)" sheetId="24" r:id="rId24"/>
    <sheet name="BF (207980)" sheetId="25" r:id="rId25"/>
    <sheet name="BF (207879)" sheetId="26" r:id="rId26"/>
    <sheet name="BF(207778)" sheetId="27" r:id="rId27"/>
    <sheet name="BF (207677)" sheetId="28" r:id="rId28"/>
    <sheet name="BF (207576)" sheetId="29" r:id="rId29"/>
    <sheet name="Limitations" sheetId="30" r:id="rId30"/>
  </sheets>
  <definedNames>
    <definedName name="_xlnm._FilterDatabase" localSheetId="21" hidden="1">'Caclulations for CG Beta adjust'!$B$2:$G$50</definedName>
    <definedName name="_xlnm._FilterDatabase" localSheetId="22" hidden="1">'CG Beta adjustment'!$A$2:$G$33</definedName>
  </definedNames>
  <calcPr calcId="152511"/>
</workbook>
</file>

<file path=xl/calcChain.xml><?xml version="1.0" encoding="utf-8"?>
<calcChain xmlns="http://schemas.openxmlformats.org/spreadsheetml/2006/main">
  <c r="I29" i="5" l="1"/>
  <c r="C28" i="5"/>
  <c r="I26" i="5"/>
  <c r="K28" i="29" l="1"/>
  <c r="J28" i="29"/>
  <c r="I28" i="29"/>
  <c r="H28" i="29"/>
  <c r="K27" i="29"/>
  <c r="J27" i="29"/>
  <c r="I27" i="29"/>
  <c r="H27" i="29"/>
  <c r="K26" i="29"/>
  <c r="J26" i="29"/>
  <c r="I26" i="29"/>
  <c r="H26" i="29"/>
  <c r="K25" i="29"/>
  <c r="J25" i="29"/>
  <c r="I25" i="29"/>
  <c r="H25" i="29"/>
  <c r="K24" i="29"/>
  <c r="J24" i="29"/>
  <c r="I24" i="29"/>
  <c r="H24" i="29"/>
  <c r="K23" i="29"/>
  <c r="J23" i="29"/>
  <c r="I23" i="29"/>
  <c r="H23" i="29"/>
  <c r="K22" i="29"/>
  <c r="J22" i="29"/>
  <c r="I22" i="29"/>
  <c r="H22" i="29"/>
  <c r="K21" i="29"/>
  <c r="J21" i="29"/>
  <c r="I21" i="29"/>
  <c r="H21" i="29"/>
  <c r="K20" i="29"/>
  <c r="J20" i="29"/>
  <c r="I20" i="29"/>
  <c r="H20" i="29"/>
  <c r="K19" i="29"/>
  <c r="J19" i="29"/>
  <c r="I19" i="29"/>
  <c r="H19" i="29"/>
  <c r="K18" i="29"/>
  <c r="J18" i="29"/>
  <c r="I18" i="29"/>
  <c r="H18" i="29"/>
  <c r="K17" i="29"/>
  <c r="J17" i="29"/>
  <c r="I17" i="29"/>
  <c r="H17" i="29"/>
  <c r="K16" i="29"/>
  <c r="J16" i="29"/>
  <c r="I16" i="29"/>
  <c r="H16" i="29"/>
  <c r="K15" i="29"/>
  <c r="J15" i="29"/>
  <c r="I15" i="29"/>
  <c r="H15" i="29"/>
  <c r="K14" i="29"/>
  <c r="J14" i="29"/>
  <c r="I14" i="29"/>
  <c r="H14" i="29"/>
  <c r="K13" i="29"/>
  <c r="J13" i="29"/>
  <c r="I13" i="29"/>
  <c r="H13" i="29"/>
  <c r="P12" i="29"/>
  <c r="K12" i="29"/>
  <c r="J12" i="29"/>
  <c r="I12" i="29"/>
  <c r="H12" i="29"/>
  <c r="P11" i="29"/>
  <c r="K11" i="29"/>
  <c r="J11" i="29"/>
  <c r="I11" i="29"/>
  <c r="H11" i="29"/>
  <c r="P10" i="29"/>
  <c r="K10" i="29"/>
  <c r="J10" i="29"/>
  <c r="I10" i="29"/>
  <c r="H10" i="29"/>
  <c r="P9" i="29"/>
  <c r="K9" i="29"/>
  <c r="J9" i="29"/>
  <c r="I9" i="29"/>
  <c r="H9" i="29"/>
  <c r="P8" i="29"/>
  <c r="K8" i="29"/>
  <c r="J8" i="29"/>
  <c r="I8" i="29"/>
  <c r="H8" i="29"/>
  <c r="P7" i="29"/>
  <c r="K7" i="29"/>
  <c r="J7" i="29"/>
  <c r="I7" i="29"/>
  <c r="H7" i="29"/>
  <c r="P6" i="29"/>
  <c r="K6" i="29"/>
  <c r="J6" i="29"/>
  <c r="I6" i="29"/>
  <c r="H6" i="29"/>
  <c r="P5" i="29"/>
  <c r="K5" i="29"/>
  <c r="J5" i="29"/>
  <c r="I5" i="29"/>
  <c r="H5" i="29"/>
  <c r="P4" i="29"/>
  <c r="T4" i="29" s="1"/>
  <c r="K4" i="29"/>
  <c r="J4" i="29"/>
  <c r="I4" i="29"/>
  <c r="H4" i="29"/>
  <c r="K29" i="28"/>
  <c r="J29" i="28"/>
  <c r="I29" i="28"/>
  <c r="H29" i="28"/>
  <c r="K28" i="28"/>
  <c r="J28" i="28"/>
  <c r="I28" i="28"/>
  <c r="H28" i="28"/>
  <c r="K27" i="28"/>
  <c r="J27" i="28"/>
  <c r="I27" i="28"/>
  <c r="H27" i="28"/>
  <c r="K26" i="28"/>
  <c r="J26" i="28"/>
  <c r="I26" i="28"/>
  <c r="H26" i="28"/>
  <c r="K25" i="28"/>
  <c r="J25" i="28"/>
  <c r="I25" i="28"/>
  <c r="H25" i="28"/>
  <c r="K24" i="28"/>
  <c r="J24" i="28"/>
  <c r="I24" i="28"/>
  <c r="H24" i="28"/>
  <c r="K23" i="28"/>
  <c r="J23" i="28"/>
  <c r="I23" i="28"/>
  <c r="H23" i="28"/>
  <c r="K22" i="28"/>
  <c r="J22" i="28"/>
  <c r="I22" i="28"/>
  <c r="H22" i="28"/>
  <c r="K21" i="28"/>
  <c r="J21" i="28"/>
  <c r="I21" i="28"/>
  <c r="H21" i="28"/>
  <c r="K20" i="28"/>
  <c r="J20" i="28"/>
  <c r="I20" i="28"/>
  <c r="H20" i="28"/>
  <c r="K19" i="28"/>
  <c r="J19" i="28"/>
  <c r="I19" i="28"/>
  <c r="H19" i="28"/>
  <c r="K18" i="28"/>
  <c r="J18" i="28"/>
  <c r="I18" i="28"/>
  <c r="H18" i="28"/>
  <c r="K17" i="28"/>
  <c r="J17" i="28"/>
  <c r="I17" i="28"/>
  <c r="H17" i="28"/>
  <c r="K16" i="28"/>
  <c r="J16" i="28"/>
  <c r="I16" i="28"/>
  <c r="H16" i="28"/>
  <c r="K15" i="28"/>
  <c r="J15" i="28"/>
  <c r="I15" i="28"/>
  <c r="H15" i="28"/>
  <c r="K14" i="28"/>
  <c r="J14" i="28"/>
  <c r="I14" i="28"/>
  <c r="H14" i="28"/>
  <c r="K13" i="28"/>
  <c r="J13" i="28"/>
  <c r="I13" i="28"/>
  <c r="H13" i="28"/>
  <c r="P12" i="28"/>
  <c r="K12" i="28"/>
  <c r="J12" i="28"/>
  <c r="I12" i="28"/>
  <c r="H12" i="28"/>
  <c r="P11" i="28"/>
  <c r="K11" i="28"/>
  <c r="J11" i="28"/>
  <c r="I11" i="28"/>
  <c r="H11" i="28"/>
  <c r="T10" i="28"/>
  <c r="T11" i="28" s="1"/>
  <c r="T12" i="28" s="1"/>
  <c r="P10" i="28"/>
  <c r="K10" i="28"/>
  <c r="J10" i="28"/>
  <c r="I10" i="28"/>
  <c r="H10" i="28"/>
  <c r="P9" i="28"/>
  <c r="K9" i="28"/>
  <c r="J9" i="28"/>
  <c r="I9" i="28"/>
  <c r="H9" i="28"/>
  <c r="P8" i="28"/>
  <c r="K8" i="28"/>
  <c r="J8" i="28"/>
  <c r="I8" i="28"/>
  <c r="H8" i="28"/>
  <c r="P7" i="28"/>
  <c r="K7" i="28"/>
  <c r="J7" i="28"/>
  <c r="I7" i="28"/>
  <c r="H7" i="28"/>
  <c r="P6" i="28"/>
  <c r="K6" i="28"/>
  <c r="J6" i="28"/>
  <c r="I6" i="28"/>
  <c r="H6" i="28"/>
  <c r="P5" i="28"/>
  <c r="K5" i="28"/>
  <c r="N5" i="28" s="1"/>
  <c r="J5" i="28"/>
  <c r="I5" i="28"/>
  <c r="H5" i="28"/>
  <c r="P4" i="28"/>
  <c r="T4" i="28" s="1"/>
  <c r="T5" i="28" s="1"/>
  <c r="T6" i="28" s="1"/>
  <c r="T7" i="28" s="1"/>
  <c r="T8" i="28" s="1"/>
  <c r="T9" i="28" s="1"/>
  <c r="N4" i="28"/>
  <c r="K4" i="28"/>
  <c r="J4" i="28"/>
  <c r="I4" i="28"/>
  <c r="H4" i="28"/>
  <c r="C41" i="27"/>
  <c r="K38" i="27"/>
  <c r="J38" i="27"/>
  <c r="I38" i="27"/>
  <c r="H38" i="27"/>
  <c r="K37" i="27"/>
  <c r="J37" i="27"/>
  <c r="I37" i="27"/>
  <c r="H37" i="27"/>
  <c r="K36" i="27"/>
  <c r="J36" i="27"/>
  <c r="I36" i="27"/>
  <c r="H36" i="27"/>
  <c r="K35" i="27"/>
  <c r="J35" i="27"/>
  <c r="I35" i="27"/>
  <c r="H35" i="27"/>
  <c r="K34" i="27"/>
  <c r="J34" i="27"/>
  <c r="I34" i="27"/>
  <c r="H34" i="27"/>
  <c r="K33" i="27"/>
  <c r="J33" i="27"/>
  <c r="I33" i="27"/>
  <c r="H33" i="27"/>
  <c r="K32" i="27"/>
  <c r="J32" i="27"/>
  <c r="I32" i="27"/>
  <c r="H32" i="27"/>
  <c r="K31" i="27"/>
  <c r="J31" i="27"/>
  <c r="I31" i="27"/>
  <c r="H31" i="27"/>
  <c r="K29" i="27"/>
  <c r="J29" i="27"/>
  <c r="I29" i="27"/>
  <c r="H29" i="27"/>
  <c r="K28" i="27"/>
  <c r="J28" i="27"/>
  <c r="I28" i="27"/>
  <c r="H28" i="27"/>
  <c r="K27" i="27"/>
  <c r="J27" i="27"/>
  <c r="I27" i="27"/>
  <c r="H27" i="27"/>
  <c r="K25" i="27"/>
  <c r="J25" i="27"/>
  <c r="I25" i="27"/>
  <c r="H25" i="27"/>
  <c r="K24" i="27"/>
  <c r="J24" i="27"/>
  <c r="I24" i="27"/>
  <c r="H24" i="27"/>
  <c r="K23" i="27"/>
  <c r="J23" i="27"/>
  <c r="I23" i="27"/>
  <c r="H23" i="27"/>
  <c r="K20" i="27"/>
  <c r="J20" i="27"/>
  <c r="I20" i="27"/>
  <c r="H20" i="27"/>
  <c r="K19" i="27"/>
  <c r="J19" i="27"/>
  <c r="I19" i="27"/>
  <c r="H19" i="27"/>
  <c r="K18" i="27"/>
  <c r="J18" i="27"/>
  <c r="I18" i="27"/>
  <c r="H18" i="27"/>
  <c r="K17" i="27"/>
  <c r="J17" i="27"/>
  <c r="I17" i="27"/>
  <c r="H17" i="27"/>
  <c r="K16" i="27"/>
  <c r="J16" i="27"/>
  <c r="I16" i="27"/>
  <c r="H16" i="27"/>
  <c r="K15" i="27"/>
  <c r="J15" i="27"/>
  <c r="I15" i="27"/>
  <c r="H15" i="27"/>
  <c r="K14" i="27"/>
  <c r="J14" i="27"/>
  <c r="I14" i="27"/>
  <c r="H14" i="27"/>
  <c r="P13" i="27"/>
  <c r="P12" i="27"/>
  <c r="T11" i="27"/>
  <c r="T12" i="27" s="1"/>
  <c r="T13" i="27" s="1"/>
  <c r="P11" i="27"/>
  <c r="K11" i="27"/>
  <c r="J11" i="27"/>
  <c r="I11" i="27"/>
  <c r="H11" i="27"/>
  <c r="P10" i="27"/>
  <c r="K10" i="27"/>
  <c r="J10" i="27"/>
  <c r="I10" i="27"/>
  <c r="H10" i="27"/>
  <c r="T9" i="27"/>
  <c r="T10" i="27" s="1"/>
  <c r="P9" i="27"/>
  <c r="K9" i="27"/>
  <c r="J9" i="27"/>
  <c r="I9" i="27"/>
  <c r="H9" i="27"/>
  <c r="P8" i="27"/>
  <c r="K8" i="27"/>
  <c r="J8" i="27"/>
  <c r="I8" i="27"/>
  <c r="H8" i="27"/>
  <c r="P7" i="27"/>
  <c r="K7" i="27"/>
  <c r="J7" i="27"/>
  <c r="I7" i="27"/>
  <c r="H7" i="27"/>
  <c r="P6" i="27"/>
  <c r="K6" i="27"/>
  <c r="J6" i="27"/>
  <c r="I6" i="27"/>
  <c r="H6" i="27"/>
  <c r="P5" i="27"/>
  <c r="T5" i="27" s="1"/>
  <c r="T6" i="27" s="1"/>
  <c r="T7" i="27" s="1"/>
  <c r="T8" i="27" s="1"/>
  <c r="K38" i="26"/>
  <c r="J38" i="26"/>
  <c r="I38" i="26"/>
  <c r="H38" i="26"/>
  <c r="K37" i="26"/>
  <c r="J37" i="26"/>
  <c r="I37" i="26"/>
  <c r="H37" i="26"/>
  <c r="K36" i="26"/>
  <c r="J36" i="26"/>
  <c r="I36" i="26"/>
  <c r="H36" i="26"/>
  <c r="K35" i="26"/>
  <c r="J35" i="26"/>
  <c r="I35" i="26"/>
  <c r="H35" i="26"/>
  <c r="K34" i="26"/>
  <c r="J34" i="26"/>
  <c r="I34" i="26"/>
  <c r="H34" i="26"/>
  <c r="K33" i="26"/>
  <c r="J33" i="26"/>
  <c r="I33" i="26"/>
  <c r="H33" i="26"/>
  <c r="K32" i="26"/>
  <c r="J32" i="26"/>
  <c r="I32" i="26"/>
  <c r="H32" i="26"/>
  <c r="K31" i="26"/>
  <c r="J31" i="26"/>
  <c r="I31" i="26"/>
  <c r="H31" i="26"/>
  <c r="K29" i="26"/>
  <c r="J29" i="26"/>
  <c r="I29" i="26"/>
  <c r="H29" i="26"/>
  <c r="K28" i="26"/>
  <c r="J28" i="26"/>
  <c r="I28" i="26"/>
  <c r="H28" i="26"/>
  <c r="K27" i="26"/>
  <c r="J27" i="26"/>
  <c r="I27" i="26"/>
  <c r="H27" i="26"/>
  <c r="K25" i="26"/>
  <c r="J25" i="26"/>
  <c r="I25" i="26"/>
  <c r="H25" i="26"/>
  <c r="K24" i="26"/>
  <c r="J24" i="26"/>
  <c r="I24" i="26"/>
  <c r="H24" i="26"/>
  <c r="K23" i="26"/>
  <c r="J23" i="26"/>
  <c r="I23" i="26"/>
  <c r="H23" i="26"/>
  <c r="K20" i="26"/>
  <c r="J20" i="26"/>
  <c r="I20" i="26"/>
  <c r="H20" i="26"/>
  <c r="K19" i="26"/>
  <c r="J19" i="26"/>
  <c r="I19" i="26"/>
  <c r="H19" i="26"/>
  <c r="K18" i="26"/>
  <c r="J18" i="26"/>
  <c r="I18" i="26"/>
  <c r="H18" i="26"/>
  <c r="K17" i="26"/>
  <c r="J17" i="26"/>
  <c r="I17" i="26"/>
  <c r="H17" i="26"/>
  <c r="K16" i="26"/>
  <c r="J16" i="26"/>
  <c r="I16" i="26"/>
  <c r="H16" i="26"/>
  <c r="K15" i="26"/>
  <c r="J15" i="26"/>
  <c r="I15" i="26"/>
  <c r="H15" i="26"/>
  <c r="K14" i="26"/>
  <c r="J14" i="26"/>
  <c r="I14" i="26"/>
  <c r="H14" i="26"/>
  <c r="P13" i="26"/>
  <c r="P12" i="26"/>
  <c r="P11" i="26"/>
  <c r="K11" i="26"/>
  <c r="J11" i="26"/>
  <c r="I11" i="26"/>
  <c r="H11" i="26"/>
  <c r="P10" i="26"/>
  <c r="K10" i="26"/>
  <c r="J10" i="26"/>
  <c r="N9" i="26" s="1"/>
  <c r="I10" i="26"/>
  <c r="H10" i="26"/>
  <c r="P9" i="26"/>
  <c r="K9" i="26"/>
  <c r="J9" i="26"/>
  <c r="I9" i="26"/>
  <c r="H9" i="26"/>
  <c r="P8" i="26"/>
  <c r="K8" i="26"/>
  <c r="J8" i="26"/>
  <c r="I8" i="26"/>
  <c r="H8" i="26"/>
  <c r="P7" i="26"/>
  <c r="K7" i="26"/>
  <c r="J7" i="26"/>
  <c r="I7" i="26"/>
  <c r="H7" i="26"/>
  <c r="P6" i="26"/>
  <c r="K6" i="26"/>
  <c r="J6" i="26"/>
  <c r="I6" i="26"/>
  <c r="H6" i="26"/>
  <c r="T5" i="26"/>
  <c r="P5" i="26"/>
  <c r="I40" i="25"/>
  <c r="H40" i="25"/>
  <c r="G40" i="25"/>
  <c r="I39" i="25"/>
  <c r="H39" i="25"/>
  <c r="G39" i="25"/>
  <c r="I38" i="25"/>
  <c r="H38" i="25"/>
  <c r="G38" i="25"/>
  <c r="I37" i="25"/>
  <c r="H37" i="25"/>
  <c r="G37" i="25"/>
  <c r="I36" i="25"/>
  <c r="H36" i="25"/>
  <c r="G36" i="25"/>
  <c r="I35" i="25"/>
  <c r="H35" i="25"/>
  <c r="G35" i="25"/>
  <c r="I34" i="25"/>
  <c r="H34" i="25"/>
  <c r="G34" i="25"/>
  <c r="I33" i="25"/>
  <c r="H33" i="25"/>
  <c r="G33" i="25"/>
  <c r="I32" i="25"/>
  <c r="H32" i="25"/>
  <c r="G32" i="25"/>
  <c r="I31" i="25"/>
  <c r="H31" i="25"/>
  <c r="G31" i="25"/>
  <c r="I30" i="25"/>
  <c r="H30" i="25"/>
  <c r="G30" i="25"/>
  <c r="I29" i="25"/>
  <c r="H29" i="25"/>
  <c r="G29" i="25"/>
  <c r="I28" i="25"/>
  <c r="H28" i="25"/>
  <c r="G28" i="25"/>
  <c r="I27" i="25"/>
  <c r="H27" i="25"/>
  <c r="G27" i="25"/>
  <c r="I26" i="25"/>
  <c r="H26" i="25"/>
  <c r="G26" i="25"/>
  <c r="I25" i="25"/>
  <c r="H25" i="25"/>
  <c r="G25" i="25"/>
  <c r="I24" i="25"/>
  <c r="H24" i="25"/>
  <c r="G24" i="25"/>
  <c r="I23" i="25"/>
  <c r="H23" i="25"/>
  <c r="G23" i="25"/>
  <c r="I22" i="25"/>
  <c r="H22" i="25"/>
  <c r="G22" i="25"/>
  <c r="I21" i="25"/>
  <c r="H21" i="25"/>
  <c r="G21" i="25"/>
  <c r="I20" i="25"/>
  <c r="H20" i="25"/>
  <c r="G20" i="25"/>
  <c r="I19" i="25"/>
  <c r="H19" i="25"/>
  <c r="G19" i="25"/>
  <c r="I18" i="25"/>
  <c r="H18" i="25"/>
  <c r="G18" i="25"/>
  <c r="I17" i="25"/>
  <c r="H17" i="25"/>
  <c r="G17" i="25"/>
  <c r="I16" i="25"/>
  <c r="H16" i="25"/>
  <c r="G16" i="25"/>
  <c r="I15" i="25"/>
  <c r="H15" i="25"/>
  <c r="G15" i="25"/>
  <c r="N14" i="25"/>
  <c r="I14" i="25"/>
  <c r="H14" i="25"/>
  <c r="G14" i="25"/>
  <c r="N13" i="25"/>
  <c r="I13" i="25"/>
  <c r="H13" i="25"/>
  <c r="G13" i="25"/>
  <c r="N12" i="25"/>
  <c r="I12" i="25"/>
  <c r="H12" i="25"/>
  <c r="G12" i="25"/>
  <c r="N11" i="25"/>
  <c r="I11" i="25"/>
  <c r="H11" i="25"/>
  <c r="G11" i="25"/>
  <c r="N10" i="25"/>
  <c r="I10" i="25"/>
  <c r="H10" i="25"/>
  <c r="G10" i="25"/>
  <c r="N9" i="25"/>
  <c r="I9" i="25"/>
  <c r="H9" i="25"/>
  <c r="G9" i="25"/>
  <c r="N8" i="25"/>
  <c r="I8" i="25"/>
  <c r="H8" i="25"/>
  <c r="G8" i="25"/>
  <c r="R7" i="25"/>
  <c r="R8" i="25" s="1"/>
  <c r="N7" i="25"/>
  <c r="I7" i="25"/>
  <c r="H7" i="25"/>
  <c r="G7" i="25"/>
  <c r="N6" i="25"/>
  <c r="R6" i="25" s="1"/>
  <c r="I6" i="25"/>
  <c r="H6" i="25"/>
  <c r="G6" i="25"/>
  <c r="M95" i="24"/>
  <c r="L95" i="24"/>
  <c r="K95" i="24"/>
  <c r="J95" i="24"/>
  <c r="I95" i="24"/>
  <c r="M94" i="24"/>
  <c r="L94" i="24"/>
  <c r="K94" i="24"/>
  <c r="J94" i="24"/>
  <c r="I94" i="24"/>
  <c r="M93" i="24"/>
  <c r="L93" i="24"/>
  <c r="K93" i="24"/>
  <c r="J93" i="24"/>
  <c r="I93" i="24"/>
  <c r="M92" i="24"/>
  <c r="L92" i="24"/>
  <c r="K92" i="24"/>
  <c r="J92" i="24"/>
  <c r="I92" i="24"/>
  <c r="M91" i="24"/>
  <c r="L91" i="24"/>
  <c r="K91" i="24"/>
  <c r="J91" i="24"/>
  <c r="I91" i="24"/>
  <c r="M90" i="24"/>
  <c r="L90" i="24"/>
  <c r="K90" i="24"/>
  <c r="J90" i="24"/>
  <c r="I90" i="24"/>
  <c r="M89" i="24"/>
  <c r="L89" i="24"/>
  <c r="K89" i="24"/>
  <c r="J89" i="24"/>
  <c r="I89" i="24"/>
  <c r="M88" i="24"/>
  <c r="L88" i="24"/>
  <c r="K88" i="24"/>
  <c r="J88" i="24"/>
  <c r="I88" i="24"/>
  <c r="M87" i="24"/>
  <c r="L87" i="24"/>
  <c r="K87" i="24"/>
  <c r="J87" i="24"/>
  <c r="I87" i="24"/>
  <c r="M86" i="24"/>
  <c r="L86" i="24"/>
  <c r="K86" i="24"/>
  <c r="J86" i="24"/>
  <c r="I86" i="24"/>
  <c r="M85" i="24"/>
  <c r="L85" i="24"/>
  <c r="K85" i="24"/>
  <c r="J85" i="24"/>
  <c r="I85" i="24"/>
  <c r="M84" i="24"/>
  <c r="L84" i="24"/>
  <c r="K84" i="24"/>
  <c r="J84" i="24"/>
  <c r="I84" i="24"/>
  <c r="M83" i="24"/>
  <c r="L83" i="24"/>
  <c r="K83" i="24"/>
  <c r="J83" i="24"/>
  <c r="I83" i="24"/>
  <c r="M82" i="24"/>
  <c r="L82" i="24"/>
  <c r="K82" i="24"/>
  <c r="J82" i="24"/>
  <c r="I82" i="24"/>
  <c r="M81" i="24"/>
  <c r="L81" i="24"/>
  <c r="K81" i="24"/>
  <c r="J81" i="24"/>
  <c r="I81" i="24"/>
  <c r="M80" i="24"/>
  <c r="L80" i="24"/>
  <c r="K80" i="24"/>
  <c r="J80" i="24"/>
  <c r="I80" i="24"/>
  <c r="M79" i="24"/>
  <c r="L79" i="24"/>
  <c r="K79" i="24"/>
  <c r="J79" i="24"/>
  <c r="I79" i="24"/>
  <c r="M78" i="24"/>
  <c r="L78" i="24"/>
  <c r="K78" i="24"/>
  <c r="J78" i="24"/>
  <c r="I78" i="24"/>
  <c r="M77" i="24"/>
  <c r="L77" i="24"/>
  <c r="K77" i="24"/>
  <c r="J77" i="24"/>
  <c r="I77" i="24"/>
  <c r="M76" i="24"/>
  <c r="L76" i="24"/>
  <c r="K76" i="24"/>
  <c r="J76" i="24"/>
  <c r="I76" i="24"/>
  <c r="M75" i="24"/>
  <c r="L75" i="24"/>
  <c r="K75" i="24"/>
  <c r="J75" i="24"/>
  <c r="I75" i="24"/>
  <c r="M74" i="24"/>
  <c r="L74" i="24"/>
  <c r="K74" i="24"/>
  <c r="J74" i="24"/>
  <c r="I74" i="24"/>
  <c r="M73" i="24"/>
  <c r="L73" i="24"/>
  <c r="K73" i="24"/>
  <c r="J73" i="24"/>
  <c r="I73" i="24"/>
  <c r="M72" i="24"/>
  <c r="L72" i="24"/>
  <c r="K72" i="24"/>
  <c r="J72" i="24"/>
  <c r="I72" i="24"/>
  <c r="M71" i="24"/>
  <c r="L71" i="24"/>
  <c r="K71" i="24"/>
  <c r="J71" i="24"/>
  <c r="I71" i="24"/>
  <c r="M70" i="24"/>
  <c r="L70" i="24"/>
  <c r="K70" i="24"/>
  <c r="J70" i="24"/>
  <c r="I70" i="24"/>
  <c r="M69" i="24"/>
  <c r="L69" i="24"/>
  <c r="K69" i="24"/>
  <c r="J69" i="24"/>
  <c r="I69" i="24"/>
  <c r="M68" i="24"/>
  <c r="L68" i="24"/>
  <c r="K68" i="24"/>
  <c r="J68" i="24"/>
  <c r="I68" i="24"/>
  <c r="M67" i="24"/>
  <c r="L67" i="24"/>
  <c r="K67" i="24"/>
  <c r="J67" i="24"/>
  <c r="I67" i="24"/>
  <c r="M66" i="24"/>
  <c r="L66" i="24"/>
  <c r="K66" i="24"/>
  <c r="J66" i="24"/>
  <c r="I66" i="24"/>
  <c r="M65" i="24"/>
  <c r="L65" i="24"/>
  <c r="K65" i="24"/>
  <c r="J65" i="24"/>
  <c r="I65" i="24"/>
  <c r="M64" i="24"/>
  <c r="L64" i="24"/>
  <c r="K64" i="24"/>
  <c r="J64" i="24"/>
  <c r="I64" i="24"/>
  <c r="M63" i="24"/>
  <c r="L63" i="24"/>
  <c r="K63" i="24"/>
  <c r="J63" i="24"/>
  <c r="I63" i="24"/>
  <c r="M62" i="24"/>
  <c r="L62" i="24"/>
  <c r="K62" i="24"/>
  <c r="J62" i="24"/>
  <c r="I62" i="24"/>
  <c r="M61" i="24"/>
  <c r="L61" i="24"/>
  <c r="K61" i="24"/>
  <c r="J61" i="24"/>
  <c r="I61" i="24"/>
  <c r="M60" i="24"/>
  <c r="L60" i="24"/>
  <c r="K60" i="24"/>
  <c r="J60" i="24"/>
  <c r="I60" i="24"/>
  <c r="M59" i="24"/>
  <c r="L59" i="24"/>
  <c r="K59" i="24"/>
  <c r="J59" i="24"/>
  <c r="I59" i="24"/>
  <c r="M58" i="24"/>
  <c r="L58" i="24"/>
  <c r="K58" i="24"/>
  <c r="J58" i="24"/>
  <c r="I58" i="24"/>
  <c r="M57" i="24"/>
  <c r="L57" i="24"/>
  <c r="K57" i="24"/>
  <c r="J57" i="24"/>
  <c r="I57" i="24"/>
  <c r="M56" i="24"/>
  <c r="L56" i="24"/>
  <c r="K56" i="24"/>
  <c r="J56" i="24"/>
  <c r="I56" i="24"/>
  <c r="M55" i="24"/>
  <c r="L55" i="24"/>
  <c r="K55" i="24"/>
  <c r="J55" i="24"/>
  <c r="I55" i="24"/>
  <c r="M54" i="24"/>
  <c r="L54" i="24"/>
  <c r="K54" i="24"/>
  <c r="J54" i="24"/>
  <c r="I54" i="24"/>
  <c r="M53" i="24"/>
  <c r="L53" i="24"/>
  <c r="K53" i="24"/>
  <c r="J53" i="24"/>
  <c r="I53" i="24"/>
  <c r="M52" i="24"/>
  <c r="L52" i="24"/>
  <c r="K52" i="24"/>
  <c r="J52" i="24"/>
  <c r="I52" i="24"/>
  <c r="M51" i="24"/>
  <c r="L51" i="24"/>
  <c r="K51" i="24"/>
  <c r="J51" i="24"/>
  <c r="I51" i="24"/>
  <c r="M50" i="24"/>
  <c r="L50" i="24"/>
  <c r="K50" i="24"/>
  <c r="J50" i="24"/>
  <c r="I50" i="24"/>
  <c r="M49" i="24"/>
  <c r="L49" i="24"/>
  <c r="K49" i="24"/>
  <c r="J49" i="24"/>
  <c r="I49" i="24"/>
  <c r="M48" i="24"/>
  <c r="L48" i="24"/>
  <c r="K48" i="24"/>
  <c r="J48" i="24"/>
  <c r="I48" i="24"/>
  <c r="M47" i="24"/>
  <c r="L47" i="24"/>
  <c r="K47" i="24"/>
  <c r="J47" i="24"/>
  <c r="I47" i="24"/>
  <c r="M46" i="24"/>
  <c r="L46" i="24"/>
  <c r="K46" i="24"/>
  <c r="J46" i="24"/>
  <c r="I46" i="24"/>
  <c r="M45" i="24"/>
  <c r="L45" i="24"/>
  <c r="K45" i="24"/>
  <c r="J45" i="24"/>
  <c r="I45" i="24"/>
  <c r="M44" i="24"/>
  <c r="L44" i="24"/>
  <c r="K44" i="24"/>
  <c r="J44" i="24"/>
  <c r="I44" i="24"/>
  <c r="M43" i="24"/>
  <c r="L43" i="24"/>
  <c r="K43" i="24"/>
  <c r="J43" i="24"/>
  <c r="I43" i="24"/>
  <c r="M42" i="24"/>
  <c r="L42" i="24"/>
  <c r="K42" i="24"/>
  <c r="J42" i="24"/>
  <c r="I42" i="24"/>
  <c r="M41" i="24"/>
  <c r="L41" i="24"/>
  <c r="K41" i="24"/>
  <c r="J41" i="24"/>
  <c r="I41" i="24"/>
  <c r="M40" i="24"/>
  <c r="L40" i="24"/>
  <c r="K40" i="24"/>
  <c r="J40" i="24"/>
  <c r="I40" i="24"/>
  <c r="M39" i="24"/>
  <c r="L39" i="24"/>
  <c r="K39" i="24"/>
  <c r="J39" i="24"/>
  <c r="I39" i="24"/>
  <c r="M38" i="24"/>
  <c r="L38" i="24"/>
  <c r="K38" i="24"/>
  <c r="J38" i="24"/>
  <c r="I38" i="24"/>
  <c r="M37" i="24"/>
  <c r="L37" i="24"/>
  <c r="K37" i="24"/>
  <c r="J37" i="24"/>
  <c r="I37" i="24"/>
  <c r="M36" i="24"/>
  <c r="L36" i="24"/>
  <c r="K36" i="24"/>
  <c r="J36" i="24"/>
  <c r="I36" i="24"/>
  <c r="M35" i="24"/>
  <c r="L35" i="24"/>
  <c r="K35" i="24"/>
  <c r="J35" i="24"/>
  <c r="I35" i="24"/>
  <c r="M34" i="24"/>
  <c r="L34" i="24"/>
  <c r="K34" i="24"/>
  <c r="J34" i="24"/>
  <c r="I34" i="24"/>
  <c r="M33" i="24"/>
  <c r="L33" i="24"/>
  <c r="K33" i="24"/>
  <c r="J33" i="24"/>
  <c r="I33" i="24"/>
  <c r="M32" i="24"/>
  <c r="L32" i="24"/>
  <c r="K32" i="24"/>
  <c r="J32" i="24"/>
  <c r="I32" i="24"/>
  <c r="M31" i="24"/>
  <c r="L31" i="24"/>
  <c r="K31" i="24"/>
  <c r="J31" i="24"/>
  <c r="I31" i="24"/>
  <c r="M30" i="24"/>
  <c r="L30" i="24"/>
  <c r="K30" i="24"/>
  <c r="J30" i="24"/>
  <c r="I30" i="24"/>
  <c r="M29" i="24"/>
  <c r="L29" i="24"/>
  <c r="K29" i="24"/>
  <c r="J29" i="24"/>
  <c r="I29" i="24"/>
  <c r="M28" i="24"/>
  <c r="L28" i="24"/>
  <c r="K28" i="24"/>
  <c r="J28" i="24"/>
  <c r="I28" i="24"/>
  <c r="M27" i="24"/>
  <c r="L27" i="24"/>
  <c r="K27" i="24"/>
  <c r="J27" i="24"/>
  <c r="I27" i="24"/>
  <c r="M26" i="24"/>
  <c r="L26" i="24"/>
  <c r="K26" i="24"/>
  <c r="J26" i="24"/>
  <c r="I26" i="24"/>
  <c r="M25" i="24"/>
  <c r="L25" i="24"/>
  <c r="K25" i="24"/>
  <c r="J25" i="24"/>
  <c r="I25" i="24"/>
  <c r="M24" i="24"/>
  <c r="L24" i="24"/>
  <c r="K24" i="24"/>
  <c r="J24" i="24"/>
  <c r="I24" i="24"/>
  <c r="M23" i="24"/>
  <c r="L23" i="24"/>
  <c r="K23" i="24"/>
  <c r="J23" i="24"/>
  <c r="I23" i="24"/>
  <c r="M22" i="24"/>
  <c r="L22" i="24"/>
  <c r="K22" i="24"/>
  <c r="J22" i="24"/>
  <c r="I22" i="24"/>
  <c r="M21" i="24"/>
  <c r="L21" i="24"/>
  <c r="K21" i="24"/>
  <c r="J21" i="24"/>
  <c r="I21" i="24"/>
  <c r="M20" i="24"/>
  <c r="L20" i="24"/>
  <c r="K20" i="24"/>
  <c r="J20" i="24"/>
  <c r="I20" i="24"/>
  <c r="M19" i="24"/>
  <c r="L19" i="24"/>
  <c r="K19" i="24"/>
  <c r="J19" i="24"/>
  <c r="I19" i="24"/>
  <c r="M18" i="24"/>
  <c r="L18" i="24"/>
  <c r="K18" i="24"/>
  <c r="J18" i="24"/>
  <c r="I18" i="24"/>
  <c r="M17" i="24"/>
  <c r="L17" i="24"/>
  <c r="K17" i="24"/>
  <c r="J17" i="24"/>
  <c r="I17" i="24"/>
  <c r="M16" i="24"/>
  <c r="L16" i="24"/>
  <c r="K16" i="24"/>
  <c r="J16" i="24"/>
  <c r="I16" i="24"/>
  <c r="M15" i="24"/>
  <c r="L15" i="24"/>
  <c r="K15" i="24"/>
  <c r="J15" i="24"/>
  <c r="I15" i="24"/>
  <c r="M14" i="24"/>
  <c r="L14" i="24"/>
  <c r="K14" i="24"/>
  <c r="J14" i="24"/>
  <c r="I14" i="24"/>
  <c r="M13" i="24"/>
  <c r="L13" i="24"/>
  <c r="K13" i="24"/>
  <c r="J13" i="24"/>
  <c r="I13" i="24"/>
  <c r="M12" i="24"/>
  <c r="L12" i="24"/>
  <c r="K12" i="24"/>
  <c r="J12" i="24"/>
  <c r="I12" i="24"/>
  <c r="M11" i="24"/>
  <c r="L11" i="24"/>
  <c r="K11" i="24"/>
  <c r="J11" i="24"/>
  <c r="I11" i="24"/>
  <c r="R10" i="24"/>
  <c r="M10" i="24"/>
  <c r="L10" i="24"/>
  <c r="K10" i="24"/>
  <c r="J10" i="24"/>
  <c r="I10" i="24"/>
  <c r="R9" i="24"/>
  <c r="M9" i="24"/>
  <c r="L9" i="24"/>
  <c r="K9" i="24"/>
  <c r="J9" i="24"/>
  <c r="I9" i="24"/>
  <c r="R8" i="24"/>
  <c r="M8" i="24"/>
  <c r="L8" i="24"/>
  <c r="K8" i="24"/>
  <c r="J8" i="24"/>
  <c r="I8" i="24"/>
  <c r="R7" i="24"/>
  <c r="M7" i="24"/>
  <c r="L7" i="24"/>
  <c r="K7" i="24"/>
  <c r="J7" i="24"/>
  <c r="I7" i="24"/>
  <c r="R6" i="24"/>
  <c r="M6" i="24"/>
  <c r="L6" i="24"/>
  <c r="K6" i="24"/>
  <c r="J6" i="24"/>
  <c r="I6" i="24"/>
  <c r="R5" i="24"/>
  <c r="M5" i="24"/>
  <c r="L5" i="24"/>
  <c r="P9" i="24" s="1"/>
  <c r="K5" i="24"/>
  <c r="J5" i="24"/>
  <c r="I5" i="24"/>
  <c r="R4" i="24"/>
  <c r="M4" i="24"/>
  <c r="L4" i="24"/>
  <c r="K4" i="24"/>
  <c r="J4" i="24"/>
  <c r="I4" i="24"/>
  <c r="R3" i="24"/>
  <c r="M3" i="24"/>
  <c r="L3" i="24"/>
  <c r="K3" i="24"/>
  <c r="J3" i="24"/>
  <c r="I3" i="24"/>
  <c r="V2" i="24"/>
  <c r="V3" i="24" s="1"/>
  <c r="V4" i="24" s="1"/>
  <c r="V5" i="24" s="1"/>
  <c r="V6" i="24" s="1"/>
  <c r="V7" i="24" s="1"/>
  <c r="V8" i="24" s="1"/>
  <c r="V9" i="24" s="1"/>
  <c r="V10" i="24" s="1"/>
  <c r="R2" i="24"/>
  <c r="M2" i="24"/>
  <c r="L2" i="24"/>
  <c r="K2" i="24"/>
  <c r="J2" i="24"/>
  <c r="I2" i="24"/>
  <c r="J33" i="23"/>
  <c r="H33" i="23"/>
  <c r="G33" i="23"/>
  <c r="F33" i="23"/>
  <c r="E33" i="23"/>
  <c r="D33" i="23"/>
  <c r="J32" i="23"/>
  <c r="H32" i="23"/>
  <c r="G32" i="23"/>
  <c r="F32" i="23"/>
  <c r="E32" i="23"/>
  <c r="D32" i="23"/>
  <c r="J31" i="23"/>
  <c r="H31" i="23"/>
  <c r="G31" i="23"/>
  <c r="F31" i="23"/>
  <c r="E31" i="23"/>
  <c r="D31" i="23"/>
  <c r="J30" i="23"/>
  <c r="H30" i="23"/>
  <c r="G30" i="23"/>
  <c r="F30" i="23"/>
  <c r="E30" i="23"/>
  <c r="D30" i="23"/>
  <c r="J29" i="23"/>
  <c r="H29" i="23"/>
  <c r="G29" i="23"/>
  <c r="F29" i="23"/>
  <c r="E29" i="23"/>
  <c r="D29" i="23"/>
  <c r="N28" i="23"/>
  <c r="J28" i="23"/>
  <c r="H28" i="23"/>
  <c r="G28" i="23"/>
  <c r="F28" i="23"/>
  <c r="E28" i="23"/>
  <c r="D28" i="23"/>
  <c r="J27" i="23"/>
  <c r="H27" i="23"/>
  <c r="G27" i="23"/>
  <c r="F27" i="23"/>
  <c r="E27" i="23"/>
  <c r="D27" i="23"/>
  <c r="J26" i="23"/>
  <c r="H26" i="23"/>
  <c r="G26" i="23"/>
  <c r="F26" i="23"/>
  <c r="E26" i="23"/>
  <c r="D26" i="23"/>
  <c r="J25" i="23"/>
  <c r="H25" i="23"/>
  <c r="G25" i="23"/>
  <c r="F25" i="23"/>
  <c r="E25" i="23"/>
  <c r="D25" i="23"/>
  <c r="J24" i="23"/>
  <c r="H24" i="23"/>
  <c r="G24" i="23"/>
  <c r="F24" i="23"/>
  <c r="E24" i="23"/>
  <c r="D24" i="23"/>
  <c r="J23" i="23"/>
  <c r="H23" i="23"/>
  <c r="G23" i="23"/>
  <c r="F23" i="23"/>
  <c r="E23" i="23"/>
  <c r="D23" i="23"/>
  <c r="J22" i="23"/>
  <c r="H22" i="23"/>
  <c r="G22" i="23"/>
  <c r="F22" i="23"/>
  <c r="E22" i="23"/>
  <c r="D22" i="23"/>
  <c r="J21" i="23"/>
  <c r="H21" i="23"/>
  <c r="G21" i="23"/>
  <c r="N21" i="23" s="1"/>
  <c r="F21" i="23"/>
  <c r="E21" i="23"/>
  <c r="D21" i="23"/>
  <c r="J20" i="23"/>
  <c r="H20" i="23"/>
  <c r="G20" i="23"/>
  <c r="F20" i="23"/>
  <c r="E20" i="23"/>
  <c r="D20" i="23"/>
  <c r="J19" i="23"/>
  <c r="H19" i="23"/>
  <c r="G19" i="23"/>
  <c r="F19" i="23"/>
  <c r="E19" i="23"/>
  <c r="L19" i="23" s="1"/>
  <c r="D19" i="23"/>
  <c r="J18" i="23"/>
  <c r="H18" i="23"/>
  <c r="G18" i="23"/>
  <c r="F18" i="23"/>
  <c r="E18" i="23"/>
  <c r="D18" i="23"/>
  <c r="J17" i="23"/>
  <c r="H17" i="23"/>
  <c r="G17" i="23"/>
  <c r="F17" i="23"/>
  <c r="E17" i="23"/>
  <c r="D17" i="23"/>
  <c r="J16" i="23"/>
  <c r="H16" i="23"/>
  <c r="G16" i="23"/>
  <c r="F16" i="23"/>
  <c r="E16" i="23"/>
  <c r="D16" i="23"/>
  <c r="J15" i="23"/>
  <c r="H15" i="23"/>
  <c r="G15" i="23"/>
  <c r="F15" i="23"/>
  <c r="E15" i="23"/>
  <c r="D15" i="23"/>
  <c r="J14" i="23"/>
  <c r="H14" i="23"/>
  <c r="G14" i="23"/>
  <c r="F14" i="23"/>
  <c r="E14" i="23"/>
  <c r="L14" i="23" s="1"/>
  <c r="D14" i="23"/>
  <c r="J13" i="23"/>
  <c r="H13" i="23"/>
  <c r="G13" i="23"/>
  <c r="F13" i="23"/>
  <c r="E13" i="23"/>
  <c r="D13" i="23"/>
  <c r="J12" i="23"/>
  <c r="H12" i="23"/>
  <c r="G12" i="23"/>
  <c r="F12" i="23"/>
  <c r="E12" i="23"/>
  <c r="D12" i="23"/>
  <c r="N11" i="23"/>
  <c r="L11" i="23"/>
  <c r="K11" i="23"/>
  <c r="J11" i="23"/>
  <c r="H11" i="23"/>
  <c r="G11" i="23"/>
  <c r="F11" i="23"/>
  <c r="E11" i="23"/>
  <c r="D11" i="23"/>
  <c r="N10" i="23"/>
  <c r="J10" i="23"/>
  <c r="H10" i="23"/>
  <c r="G10" i="23"/>
  <c r="F10" i="23"/>
  <c r="E10" i="23"/>
  <c r="D10" i="23"/>
  <c r="J9" i="23"/>
  <c r="H9" i="23"/>
  <c r="G9" i="23"/>
  <c r="F9" i="23"/>
  <c r="E9" i="23"/>
  <c r="D9" i="23"/>
  <c r="J8" i="23"/>
  <c r="H8" i="23"/>
  <c r="O8" i="23" s="1"/>
  <c r="G8" i="23"/>
  <c r="F8" i="23"/>
  <c r="E8" i="23"/>
  <c r="D8" i="23"/>
  <c r="J7" i="23"/>
  <c r="H7" i="23"/>
  <c r="G7" i="23"/>
  <c r="F7" i="23"/>
  <c r="E7" i="23"/>
  <c r="D7" i="23"/>
  <c r="N6" i="23"/>
  <c r="J6" i="23"/>
  <c r="H6" i="23"/>
  <c r="G6" i="23"/>
  <c r="F6" i="23"/>
  <c r="E6" i="23"/>
  <c r="D6" i="23"/>
  <c r="N5" i="23"/>
  <c r="J5" i="23"/>
  <c r="H5" i="23"/>
  <c r="G5" i="23"/>
  <c r="F5" i="23"/>
  <c r="E5" i="23"/>
  <c r="D5" i="23"/>
  <c r="N4" i="23"/>
  <c r="J4" i="23"/>
  <c r="H4" i="23"/>
  <c r="G4" i="23"/>
  <c r="F4" i="23"/>
  <c r="E4" i="23"/>
  <c r="D4" i="23"/>
  <c r="J3" i="23"/>
  <c r="H3" i="23"/>
  <c r="G3" i="23"/>
  <c r="N14" i="23" s="1"/>
  <c r="F3" i="23"/>
  <c r="E3" i="23"/>
  <c r="D3" i="23"/>
  <c r="E282" i="21"/>
  <c r="D282" i="21"/>
  <c r="E281" i="21"/>
  <c r="D281" i="21"/>
  <c r="L23" i="21" s="1"/>
  <c r="E280" i="21"/>
  <c r="D280" i="21"/>
  <c r="E279" i="21"/>
  <c r="D279" i="21"/>
  <c r="E278" i="21"/>
  <c r="D278" i="21"/>
  <c r="E277" i="21"/>
  <c r="D277" i="21"/>
  <c r="L19" i="21" s="1"/>
  <c r="E276" i="21"/>
  <c r="D276" i="21"/>
  <c r="L18" i="21" s="1"/>
  <c r="E275" i="21"/>
  <c r="D275" i="21"/>
  <c r="E274" i="21"/>
  <c r="D274" i="21"/>
  <c r="E273" i="21"/>
  <c r="D273" i="21"/>
  <c r="L15" i="21" s="1"/>
  <c r="E272" i="21"/>
  <c r="D272" i="21"/>
  <c r="E271" i="21"/>
  <c r="D271" i="21"/>
  <c r="E270" i="21"/>
  <c r="D270" i="21"/>
  <c r="L12" i="21" s="1"/>
  <c r="E269" i="21"/>
  <c r="D269" i="21"/>
  <c r="L11" i="21" s="1"/>
  <c r="E268" i="21"/>
  <c r="D268" i="21"/>
  <c r="L10" i="21" s="1"/>
  <c r="E267" i="21"/>
  <c r="D267" i="21"/>
  <c r="E266" i="21"/>
  <c r="D266" i="21"/>
  <c r="L8" i="21" s="1"/>
  <c r="E265" i="21"/>
  <c r="D265" i="21"/>
  <c r="L7" i="21" s="1"/>
  <c r="E264" i="21"/>
  <c r="D264" i="21"/>
  <c r="E263" i="21"/>
  <c r="D263" i="21"/>
  <c r="E262" i="21"/>
  <c r="D262" i="21"/>
  <c r="E261" i="21"/>
  <c r="D261" i="21"/>
  <c r="L3" i="21" s="1"/>
  <c r="E260" i="21"/>
  <c r="D260" i="21"/>
  <c r="E259" i="21"/>
  <c r="D259" i="21"/>
  <c r="E258" i="21"/>
  <c r="D258" i="21"/>
  <c r="E257" i="21"/>
  <c r="D257" i="21"/>
  <c r="E256" i="21"/>
  <c r="D256" i="21"/>
  <c r="E255" i="21"/>
  <c r="D255" i="21"/>
  <c r="E254" i="21"/>
  <c r="D254" i="21"/>
  <c r="E253" i="21"/>
  <c r="D253" i="21"/>
  <c r="E252" i="21"/>
  <c r="D252" i="21"/>
  <c r="E251" i="21"/>
  <c r="D251" i="21"/>
  <c r="E250" i="21"/>
  <c r="D250" i="21"/>
  <c r="E249" i="21"/>
  <c r="D249" i="21"/>
  <c r="E248" i="21"/>
  <c r="D248" i="21"/>
  <c r="E247" i="21"/>
  <c r="D247" i="21"/>
  <c r="E246" i="21"/>
  <c r="D246" i="21"/>
  <c r="E245" i="21"/>
  <c r="D245" i="21"/>
  <c r="E244" i="21"/>
  <c r="D244" i="21"/>
  <c r="E243" i="21"/>
  <c r="D243" i="21"/>
  <c r="E242" i="21"/>
  <c r="D242" i="21"/>
  <c r="E241" i="21"/>
  <c r="D241" i="21"/>
  <c r="E240" i="21"/>
  <c r="D240" i="21"/>
  <c r="E239" i="21"/>
  <c r="D239" i="21"/>
  <c r="E238" i="21"/>
  <c r="D238" i="21"/>
  <c r="E237" i="21"/>
  <c r="D237" i="21"/>
  <c r="E236" i="21"/>
  <c r="D236" i="21"/>
  <c r="E235" i="21"/>
  <c r="D235" i="21"/>
  <c r="E234" i="21"/>
  <c r="D234" i="21"/>
  <c r="E233" i="21"/>
  <c r="D233" i="21"/>
  <c r="E232" i="21"/>
  <c r="D232" i="21"/>
  <c r="E231" i="21"/>
  <c r="D231" i="21"/>
  <c r="E230" i="21"/>
  <c r="D230" i="21"/>
  <c r="E229" i="21"/>
  <c r="D229" i="21"/>
  <c r="E228" i="21"/>
  <c r="D228" i="21"/>
  <c r="E227" i="21"/>
  <c r="D227" i="21"/>
  <c r="E226" i="21"/>
  <c r="D226" i="21"/>
  <c r="E225" i="21"/>
  <c r="D225" i="21"/>
  <c r="E224" i="21"/>
  <c r="D224" i="21"/>
  <c r="E223" i="21"/>
  <c r="D223" i="21"/>
  <c r="E222" i="21"/>
  <c r="D222" i="21"/>
  <c r="E221" i="21"/>
  <c r="D221" i="21"/>
  <c r="E220" i="21"/>
  <c r="D220" i="21"/>
  <c r="E219" i="21"/>
  <c r="D219" i="21"/>
  <c r="E218" i="21"/>
  <c r="D218" i="21"/>
  <c r="E217" i="21"/>
  <c r="D217" i="21"/>
  <c r="E216" i="21"/>
  <c r="D216" i="21"/>
  <c r="E215" i="21"/>
  <c r="D215" i="21"/>
  <c r="E214" i="21"/>
  <c r="D214" i="21"/>
  <c r="E213" i="21"/>
  <c r="D213" i="21"/>
  <c r="E212" i="21"/>
  <c r="D212" i="21"/>
  <c r="E211" i="21"/>
  <c r="D211" i="21"/>
  <c r="E210" i="21"/>
  <c r="D210" i="21"/>
  <c r="E209" i="21"/>
  <c r="D209" i="21"/>
  <c r="E208" i="21"/>
  <c r="D208" i="21"/>
  <c r="E207" i="21"/>
  <c r="D207" i="21"/>
  <c r="E206" i="21"/>
  <c r="D206" i="21"/>
  <c r="E205" i="21"/>
  <c r="D205" i="21"/>
  <c r="E204" i="21"/>
  <c r="D204" i="21"/>
  <c r="E203" i="21"/>
  <c r="D203" i="21"/>
  <c r="E202" i="21"/>
  <c r="D202" i="21"/>
  <c r="E201" i="21"/>
  <c r="D201" i="21"/>
  <c r="E200" i="21"/>
  <c r="D200" i="21"/>
  <c r="E199" i="21"/>
  <c r="D199" i="21"/>
  <c r="E198" i="21"/>
  <c r="D198" i="21"/>
  <c r="E197" i="21"/>
  <c r="D197" i="21"/>
  <c r="E196" i="21"/>
  <c r="D196" i="21"/>
  <c r="E195" i="21"/>
  <c r="D195" i="21"/>
  <c r="E194" i="21"/>
  <c r="D194" i="21"/>
  <c r="E193" i="21"/>
  <c r="D193" i="21"/>
  <c r="E192" i="21"/>
  <c r="D192" i="21"/>
  <c r="E191" i="21"/>
  <c r="D191" i="21"/>
  <c r="E190" i="21"/>
  <c r="D190" i="21"/>
  <c r="E189" i="21"/>
  <c r="D189" i="21"/>
  <c r="E188" i="21"/>
  <c r="D188" i="21"/>
  <c r="E187" i="21"/>
  <c r="D187" i="21"/>
  <c r="E186" i="21"/>
  <c r="D186" i="21"/>
  <c r="E185" i="21"/>
  <c r="D185" i="21"/>
  <c r="E184" i="21"/>
  <c r="D184" i="21"/>
  <c r="E183" i="21"/>
  <c r="D183" i="21"/>
  <c r="E182" i="21"/>
  <c r="D182" i="21"/>
  <c r="E181" i="21"/>
  <c r="D181" i="21"/>
  <c r="E180" i="21"/>
  <c r="D180" i="21"/>
  <c r="E179" i="21"/>
  <c r="D179" i="21"/>
  <c r="E178" i="21"/>
  <c r="D178" i="21"/>
  <c r="E177" i="21"/>
  <c r="D177" i="21"/>
  <c r="E176" i="21"/>
  <c r="D176" i="21"/>
  <c r="E175" i="21"/>
  <c r="D175" i="21"/>
  <c r="E174" i="21"/>
  <c r="D174" i="21"/>
  <c r="E173" i="21"/>
  <c r="D173" i="21"/>
  <c r="E172" i="21"/>
  <c r="D172" i="21"/>
  <c r="E171" i="21"/>
  <c r="D171" i="21"/>
  <c r="E170" i="21"/>
  <c r="D170" i="21"/>
  <c r="E169" i="21"/>
  <c r="D169" i="21"/>
  <c r="E168" i="21"/>
  <c r="D168" i="21"/>
  <c r="E167" i="21"/>
  <c r="D167" i="21"/>
  <c r="E166" i="21"/>
  <c r="D166" i="21"/>
  <c r="E165" i="21"/>
  <c r="D165" i="21"/>
  <c r="E164" i="21"/>
  <c r="D164" i="21"/>
  <c r="E163" i="21"/>
  <c r="D163" i="21"/>
  <c r="E162" i="21"/>
  <c r="D162" i="21"/>
  <c r="E161" i="21"/>
  <c r="D161" i="21"/>
  <c r="E160" i="21"/>
  <c r="D160" i="21"/>
  <c r="E159" i="21"/>
  <c r="D159" i="21"/>
  <c r="E158" i="21"/>
  <c r="D158" i="21"/>
  <c r="E157" i="21"/>
  <c r="D157" i="21"/>
  <c r="E156" i="21"/>
  <c r="D156" i="21"/>
  <c r="E155" i="21"/>
  <c r="D155" i="21"/>
  <c r="E154" i="21"/>
  <c r="D154" i="21"/>
  <c r="E153" i="21"/>
  <c r="D153" i="21"/>
  <c r="E152" i="21"/>
  <c r="D152" i="21"/>
  <c r="E151" i="21"/>
  <c r="D151" i="21"/>
  <c r="E150" i="21"/>
  <c r="D150" i="21"/>
  <c r="E149" i="21"/>
  <c r="D149" i="21"/>
  <c r="E148" i="21"/>
  <c r="D148" i="21"/>
  <c r="E147" i="21"/>
  <c r="D147" i="21"/>
  <c r="E146" i="21"/>
  <c r="D146" i="21"/>
  <c r="E145" i="21"/>
  <c r="D145" i="21"/>
  <c r="E144" i="21"/>
  <c r="D144" i="21"/>
  <c r="E143" i="21"/>
  <c r="D143" i="21"/>
  <c r="E142" i="21"/>
  <c r="D142" i="21"/>
  <c r="E141" i="21"/>
  <c r="D141" i="21"/>
  <c r="E140" i="21"/>
  <c r="D140" i="21"/>
  <c r="E139" i="21"/>
  <c r="D139" i="21"/>
  <c r="E138" i="21"/>
  <c r="D138" i="21"/>
  <c r="E137" i="21"/>
  <c r="D137" i="21"/>
  <c r="E136" i="21"/>
  <c r="D136" i="21"/>
  <c r="E135" i="21"/>
  <c r="D135" i="21"/>
  <c r="E134" i="21"/>
  <c r="D134" i="21"/>
  <c r="E133" i="21"/>
  <c r="D133" i="21"/>
  <c r="E132" i="21"/>
  <c r="D132" i="21"/>
  <c r="E131" i="21"/>
  <c r="D131" i="21"/>
  <c r="E130" i="21"/>
  <c r="D130" i="21"/>
  <c r="E129" i="21"/>
  <c r="D129" i="21"/>
  <c r="E128" i="21"/>
  <c r="D128" i="21"/>
  <c r="E127" i="21"/>
  <c r="D127" i="21"/>
  <c r="E126" i="21"/>
  <c r="D126" i="21"/>
  <c r="E125" i="21"/>
  <c r="D125" i="21"/>
  <c r="E124" i="21"/>
  <c r="D124" i="21"/>
  <c r="E123" i="21"/>
  <c r="D123" i="21"/>
  <c r="E122" i="21"/>
  <c r="D122" i="21"/>
  <c r="E121" i="21"/>
  <c r="D121" i="21"/>
  <c r="E120" i="21"/>
  <c r="D120" i="21"/>
  <c r="E119" i="21"/>
  <c r="D119" i="21"/>
  <c r="E118" i="21"/>
  <c r="D118" i="21"/>
  <c r="E117" i="21"/>
  <c r="D117" i="21"/>
  <c r="E116" i="21"/>
  <c r="D116" i="21"/>
  <c r="E115" i="21"/>
  <c r="D115" i="21"/>
  <c r="E114" i="21"/>
  <c r="D114" i="21"/>
  <c r="E113" i="21"/>
  <c r="D113" i="21"/>
  <c r="E112" i="21"/>
  <c r="D112" i="21"/>
  <c r="E111" i="21"/>
  <c r="D111" i="21"/>
  <c r="E110" i="21"/>
  <c r="D110" i="21"/>
  <c r="E109" i="21"/>
  <c r="D109" i="21"/>
  <c r="E108" i="21"/>
  <c r="D108" i="21"/>
  <c r="E107" i="21"/>
  <c r="D107" i="21"/>
  <c r="E106" i="21"/>
  <c r="D106" i="21"/>
  <c r="E105" i="21"/>
  <c r="D105" i="21"/>
  <c r="E104" i="21"/>
  <c r="D104" i="21"/>
  <c r="E103" i="21"/>
  <c r="D103" i="21"/>
  <c r="E102" i="21"/>
  <c r="D102" i="21"/>
  <c r="E101" i="21"/>
  <c r="D101" i="21"/>
  <c r="E100" i="21"/>
  <c r="D100" i="21"/>
  <c r="E99" i="21"/>
  <c r="D99" i="21"/>
  <c r="E98" i="21"/>
  <c r="D98" i="21"/>
  <c r="E97" i="21"/>
  <c r="D97" i="21"/>
  <c r="E96" i="21"/>
  <c r="D96" i="21"/>
  <c r="E95" i="21"/>
  <c r="D95" i="21"/>
  <c r="E94" i="21"/>
  <c r="D94" i="21"/>
  <c r="E93" i="21"/>
  <c r="D93" i="21"/>
  <c r="E92" i="21"/>
  <c r="D92" i="21"/>
  <c r="E91" i="21"/>
  <c r="D91" i="21"/>
  <c r="E90" i="21"/>
  <c r="D90" i="21"/>
  <c r="E89" i="21"/>
  <c r="D89" i="21"/>
  <c r="E88" i="21"/>
  <c r="D88" i="21"/>
  <c r="E87" i="21"/>
  <c r="D87" i="21"/>
  <c r="E86" i="21"/>
  <c r="D86" i="21"/>
  <c r="E85" i="21"/>
  <c r="D85" i="21"/>
  <c r="E84" i="21"/>
  <c r="D84" i="21"/>
  <c r="E83" i="21"/>
  <c r="D83" i="21"/>
  <c r="E82" i="21"/>
  <c r="D82" i="21"/>
  <c r="E81" i="21"/>
  <c r="D81" i="21"/>
  <c r="E80" i="21"/>
  <c r="D80" i="21"/>
  <c r="E79" i="21"/>
  <c r="D79" i="21"/>
  <c r="E78" i="21"/>
  <c r="D78" i="21"/>
  <c r="E77" i="21"/>
  <c r="D77" i="21"/>
  <c r="E76" i="21"/>
  <c r="D76" i="21"/>
  <c r="E75" i="21"/>
  <c r="D75" i="21"/>
  <c r="E74" i="21"/>
  <c r="D74" i="21"/>
  <c r="E73" i="21"/>
  <c r="D73" i="21"/>
  <c r="E72" i="21"/>
  <c r="D72" i="21"/>
  <c r="E71" i="21"/>
  <c r="D71" i="21"/>
  <c r="E70" i="21"/>
  <c r="D70" i="21"/>
  <c r="E69" i="21"/>
  <c r="D69" i="21"/>
  <c r="E68" i="21"/>
  <c r="D68" i="21"/>
  <c r="E67" i="21"/>
  <c r="D67" i="21"/>
  <c r="E66" i="21"/>
  <c r="D66" i="21"/>
  <c r="E65" i="21"/>
  <c r="D65" i="21"/>
  <c r="E64" i="21"/>
  <c r="D64" i="21"/>
  <c r="E63" i="21"/>
  <c r="D63" i="21"/>
  <c r="E62" i="21"/>
  <c r="D62" i="21"/>
  <c r="E61" i="21"/>
  <c r="D61" i="21"/>
  <c r="E60" i="21"/>
  <c r="D60" i="21"/>
  <c r="E59" i="21"/>
  <c r="D59" i="21"/>
  <c r="E58" i="21"/>
  <c r="D58" i="21"/>
  <c r="E57" i="21"/>
  <c r="D57" i="21"/>
  <c r="E56" i="21"/>
  <c r="D56" i="21"/>
  <c r="E55" i="21"/>
  <c r="D55" i="21"/>
  <c r="E54" i="21"/>
  <c r="D54" i="21"/>
  <c r="E53" i="21"/>
  <c r="D53" i="21"/>
  <c r="E52" i="21"/>
  <c r="D52" i="21"/>
  <c r="E51" i="21"/>
  <c r="D51" i="21"/>
  <c r="E50" i="21"/>
  <c r="D50" i="21"/>
  <c r="E49" i="21"/>
  <c r="D49" i="21"/>
  <c r="E48" i="21"/>
  <c r="D48" i="21"/>
  <c r="E47" i="21"/>
  <c r="D47" i="21"/>
  <c r="E46" i="21"/>
  <c r="D46" i="21"/>
  <c r="E45" i="21"/>
  <c r="D45" i="21"/>
  <c r="E44" i="21"/>
  <c r="D44" i="21"/>
  <c r="E43" i="21"/>
  <c r="D43" i="21"/>
  <c r="E42" i="21"/>
  <c r="D42" i="21"/>
  <c r="E41" i="21"/>
  <c r="D41" i="21"/>
  <c r="E40" i="21"/>
  <c r="D40" i="21"/>
  <c r="E39" i="21"/>
  <c r="D39" i="21"/>
  <c r="E38" i="21"/>
  <c r="D38" i="21"/>
  <c r="E37" i="21"/>
  <c r="D37" i="21"/>
  <c r="E36" i="21"/>
  <c r="D36" i="21"/>
  <c r="E35" i="21"/>
  <c r="D35" i="21"/>
  <c r="E34" i="21"/>
  <c r="D34" i="21"/>
  <c r="E33" i="21"/>
  <c r="D33" i="21"/>
  <c r="I3" i="21" s="1"/>
  <c r="E32" i="21"/>
  <c r="D32" i="21"/>
  <c r="E31" i="21"/>
  <c r="D31" i="21"/>
  <c r="E30" i="21"/>
  <c r="D30" i="21"/>
  <c r="C23" i="21"/>
  <c r="L22" i="21"/>
  <c r="C22" i="21"/>
  <c r="L21" i="21"/>
  <c r="C21" i="21"/>
  <c r="L20" i="21"/>
  <c r="C20" i="21"/>
  <c r="C19" i="21"/>
  <c r="M18" i="21"/>
  <c r="C18" i="21"/>
  <c r="L17" i="21"/>
  <c r="C17" i="21"/>
  <c r="L16" i="21"/>
  <c r="C16" i="21"/>
  <c r="C15" i="21"/>
  <c r="L14" i="21"/>
  <c r="C14" i="21"/>
  <c r="L13" i="21"/>
  <c r="H13" i="21"/>
  <c r="F13" i="21"/>
  <c r="C13" i="21"/>
  <c r="C12" i="21"/>
  <c r="C11" i="21"/>
  <c r="C10" i="21"/>
  <c r="L9" i="21"/>
  <c r="C9" i="21"/>
  <c r="C8" i="21"/>
  <c r="C7" i="21"/>
  <c r="L6" i="21"/>
  <c r="C6" i="21"/>
  <c r="L5" i="21"/>
  <c r="C5" i="21"/>
  <c r="L4" i="21"/>
  <c r="C4" i="21"/>
  <c r="J3" i="21"/>
  <c r="C3" i="21"/>
  <c r="B26" i="20"/>
  <c r="B17" i="20"/>
  <c r="H21" i="19"/>
  <c r="I20" i="19"/>
  <c r="H20" i="19"/>
  <c r="E20" i="19"/>
  <c r="B20" i="19"/>
  <c r="H19" i="19"/>
  <c r="I19" i="19" s="1"/>
  <c r="E19" i="19"/>
  <c r="B19" i="19"/>
  <c r="I18" i="19"/>
  <c r="H18" i="19"/>
  <c r="E18" i="19"/>
  <c r="B18" i="19"/>
  <c r="H17" i="19"/>
  <c r="I17" i="19" s="1"/>
  <c r="E17" i="19"/>
  <c r="B17" i="19"/>
  <c r="H16" i="19"/>
  <c r="I16" i="19" s="1"/>
  <c r="E16" i="19"/>
  <c r="B16" i="19"/>
  <c r="H15" i="19"/>
  <c r="I15" i="19" s="1"/>
  <c r="E15" i="19"/>
  <c r="B15" i="19"/>
  <c r="I14" i="19"/>
  <c r="H14" i="19"/>
  <c r="E14" i="19"/>
  <c r="B14" i="19"/>
  <c r="H13" i="19"/>
  <c r="I13" i="19" s="1"/>
  <c r="E13" i="19"/>
  <c r="B13" i="19"/>
  <c r="L12" i="19"/>
  <c r="I12" i="19"/>
  <c r="H12" i="19"/>
  <c r="E12" i="19"/>
  <c r="B12" i="19"/>
  <c r="B21" i="19" s="1"/>
  <c r="L3" i="19" s="1"/>
  <c r="H11" i="19"/>
  <c r="I11" i="19" s="1"/>
  <c r="E11" i="19"/>
  <c r="B11" i="19"/>
  <c r="H10" i="19"/>
  <c r="I10" i="19" s="1"/>
  <c r="E10" i="19"/>
  <c r="B10" i="19"/>
  <c r="I9" i="19"/>
  <c r="H9" i="19"/>
  <c r="E9" i="19"/>
  <c r="B9" i="19"/>
  <c r="H8" i="19"/>
  <c r="I8" i="19" s="1"/>
  <c r="F8" i="19"/>
  <c r="F9" i="19" s="1"/>
  <c r="F10" i="19" s="1"/>
  <c r="F11" i="19" s="1"/>
  <c r="F12" i="19" s="1"/>
  <c r="F13" i="19" s="1"/>
  <c r="F14" i="19" s="1"/>
  <c r="F15" i="19" s="1"/>
  <c r="F16" i="19" s="1"/>
  <c r="F17" i="19" s="1"/>
  <c r="F18" i="19" s="1"/>
  <c r="F19" i="19" s="1"/>
  <c r="F20" i="19" s="1"/>
  <c r="E8" i="19"/>
  <c r="E21" i="19" s="1"/>
  <c r="L4" i="19" s="1"/>
  <c r="B8" i="19"/>
  <c r="H7" i="19"/>
  <c r="I7" i="19" s="1"/>
  <c r="E7" i="19"/>
  <c r="B7" i="19"/>
  <c r="H6" i="19"/>
  <c r="I6" i="19" s="1"/>
  <c r="E6" i="19"/>
  <c r="B6" i="19"/>
  <c r="H5" i="19"/>
  <c r="I5" i="19" s="1"/>
  <c r="F5" i="19"/>
  <c r="F6" i="19" s="1"/>
  <c r="F7" i="19" s="1"/>
  <c r="E5" i="19"/>
  <c r="B5" i="19"/>
  <c r="H4" i="19"/>
  <c r="I4" i="19" s="1"/>
  <c r="F4" i="19"/>
  <c r="E4" i="19"/>
  <c r="B4" i="19"/>
  <c r="H3" i="19"/>
  <c r="I3" i="19" s="1"/>
  <c r="I21" i="19" s="1"/>
  <c r="L7" i="19" s="1"/>
  <c r="E3" i="19"/>
  <c r="B3" i="19"/>
  <c r="C9" i="18"/>
  <c r="C8" i="18"/>
  <c r="H19" i="17"/>
  <c r="E11" i="17"/>
  <c r="D11" i="17"/>
  <c r="C11" i="17"/>
  <c r="G8" i="17"/>
  <c r="C9" i="17" s="1"/>
  <c r="F8" i="17"/>
  <c r="E8" i="17"/>
  <c r="D8" i="17"/>
  <c r="C8" i="17"/>
  <c r="D5" i="17"/>
  <c r="G4" i="17"/>
  <c r="F4" i="17"/>
  <c r="E4" i="17"/>
  <c r="E6" i="17" s="1"/>
  <c r="D4" i="17"/>
  <c r="D6" i="17" s="1"/>
  <c r="C4" i="17"/>
  <c r="E3" i="17"/>
  <c r="E5" i="17" s="1"/>
  <c r="D3" i="17"/>
  <c r="C3" i="17"/>
  <c r="C6" i="17" s="1"/>
  <c r="G7" i="16"/>
  <c r="C7" i="16"/>
  <c r="G6" i="16"/>
  <c r="C6" i="16"/>
  <c r="B11" i="15"/>
  <c r="C5" i="16" s="1"/>
  <c r="B10" i="15"/>
  <c r="D4" i="15"/>
  <c r="D2" i="15" s="1"/>
  <c r="I5" i="14"/>
  <c r="D24" i="13"/>
  <c r="C24" i="13"/>
  <c r="F22" i="13"/>
  <c r="E22" i="13"/>
  <c r="D22" i="13"/>
  <c r="C22" i="13"/>
  <c r="B22" i="13"/>
  <c r="B24" i="13" s="1"/>
  <c r="F16" i="13"/>
  <c r="F24" i="13" s="1"/>
  <c r="E16" i="13"/>
  <c r="E24" i="13" s="1"/>
  <c r="D16" i="13"/>
  <c r="C16" i="13"/>
  <c r="B16" i="13"/>
  <c r="F7" i="13"/>
  <c r="E7" i="13"/>
  <c r="D7" i="13"/>
  <c r="C7" i="13"/>
  <c r="B7" i="13"/>
  <c r="F10" i="12"/>
  <c r="H8" i="12"/>
  <c r="H10" i="12" s="1"/>
  <c r="G8" i="12"/>
  <c r="F8" i="12"/>
  <c r="F9" i="12" s="1"/>
  <c r="E8" i="12"/>
  <c r="E9" i="12" s="1"/>
  <c r="I3" i="12"/>
  <c r="H24" i="11"/>
  <c r="H23" i="11"/>
  <c r="H22" i="11"/>
  <c r="G22" i="11" s="1"/>
  <c r="J22" i="11" s="1"/>
  <c r="K4" i="11" s="1"/>
  <c r="H21" i="11"/>
  <c r="H20" i="11"/>
  <c r="M14" i="11"/>
  <c r="G14" i="11" s="1"/>
  <c r="L14" i="11" s="1"/>
  <c r="M13" i="11"/>
  <c r="G13" i="11" s="1"/>
  <c r="L13" i="11" s="1"/>
  <c r="M12" i="11"/>
  <c r="G12" i="11" s="1"/>
  <c r="L12" i="11" s="1"/>
  <c r="M11" i="11"/>
  <c r="G11" i="11"/>
  <c r="L11" i="11" s="1"/>
  <c r="M10" i="11"/>
  <c r="N10" i="11" s="1"/>
  <c r="L10" i="11"/>
  <c r="G10" i="11"/>
  <c r="H4" i="11"/>
  <c r="G4" i="11"/>
  <c r="F4" i="11"/>
  <c r="E4" i="11"/>
  <c r="D4" i="11"/>
  <c r="G59" i="10"/>
  <c r="F59" i="10"/>
  <c r="E59" i="10"/>
  <c r="G56" i="10"/>
  <c r="F56" i="10"/>
  <c r="E56" i="10"/>
  <c r="D56" i="10"/>
  <c r="G55" i="10"/>
  <c r="F55" i="10"/>
  <c r="E55" i="10"/>
  <c r="D55" i="10"/>
  <c r="K53" i="10"/>
  <c r="G53" i="10"/>
  <c r="F53" i="10"/>
  <c r="E53" i="10"/>
  <c r="D53" i="10"/>
  <c r="C53" i="10"/>
  <c r="N53" i="10" s="1"/>
  <c r="I53" i="10" s="1"/>
  <c r="J53" i="10" s="1"/>
  <c r="G52" i="10"/>
  <c r="F52" i="10"/>
  <c r="E52" i="10"/>
  <c r="D52" i="10"/>
  <c r="C52" i="10"/>
  <c r="G50" i="10"/>
  <c r="F50" i="10"/>
  <c r="E50" i="10"/>
  <c r="D50" i="10"/>
  <c r="C50" i="10"/>
  <c r="N50" i="10" s="1"/>
  <c r="I50" i="10" s="1"/>
  <c r="J50" i="10" s="1"/>
  <c r="K50" i="10" s="1"/>
  <c r="L50" i="10" s="1"/>
  <c r="M50" i="10" s="1"/>
  <c r="N49" i="10"/>
  <c r="I49" i="10" s="1"/>
  <c r="J49" i="10" s="1"/>
  <c r="K49" i="10" s="1"/>
  <c r="L49" i="10" s="1"/>
  <c r="M49" i="10"/>
  <c r="F49" i="10"/>
  <c r="E49" i="10"/>
  <c r="D49" i="10"/>
  <c r="C49" i="10"/>
  <c r="N48" i="10"/>
  <c r="I48" i="10"/>
  <c r="J48" i="10" s="1"/>
  <c r="K48" i="10" s="1"/>
  <c r="L48" i="10" s="1"/>
  <c r="M48" i="10" s="1"/>
  <c r="G48" i="10"/>
  <c r="F48" i="10"/>
  <c r="E48" i="10"/>
  <c r="D48" i="10"/>
  <c r="C48" i="10"/>
  <c r="F43" i="10"/>
  <c r="F44" i="10" s="1"/>
  <c r="G42" i="10"/>
  <c r="F42" i="10"/>
  <c r="G41" i="10"/>
  <c r="F41" i="10"/>
  <c r="I40" i="10"/>
  <c r="G6" i="13" s="1"/>
  <c r="F32" i="10"/>
  <c r="F33" i="10" s="1"/>
  <c r="F3" i="17" s="1"/>
  <c r="F5" i="17" s="1"/>
  <c r="F20" i="10"/>
  <c r="G18" i="10"/>
  <c r="G20" i="10" s="1"/>
  <c r="F18" i="10"/>
  <c r="I13" i="10"/>
  <c r="F9" i="10"/>
  <c r="F8" i="10"/>
  <c r="E48" i="9"/>
  <c r="E39" i="9"/>
  <c r="G36" i="9"/>
  <c r="F36" i="9"/>
  <c r="E36" i="9"/>
  <c r="D36" i="9"/>
  <c r="C36" i="9"/>
  <c r="G35" i="9"/>
  <c r="H35" i="9" s="1"/>
  <c r="F35" i="9"/>
  <c r="E35" i="9"/>
  <c r="D35" i="9"/>
  <c r="C35" i="9"/>
  <c r="F34" i="9"/>
  <c r="E34" i="9"/>
  <c r="D34" i="9"/>
  <c r="C34" i="9"/>
  <c r="G33" i="9"/>
  <c r="F33" i="9"/>
  <c r="E33" i="9"/>
  <c r="D33" i="9"/>
  <c r="C33" i="9"/>
  <c r="G32" i="9"/>
  <c r="F32" i="9"/>
  <c r="E32" i="9"/>
  <c r="D32" i="9"/>
  <c r="C32" i="9"/>
  <c r="H32" i="9" s="1"/>
  <c r="B5" i="4" s="1"/>
  <c r="E20" i="9"/>
  <c r="E38" i="9" s="1"/>
  <c r="E18" i="9"/>
  <c r="E22" i="9" s="1"/>
  <c r="E24" i="9" s="1"/>
  <c r="D18" i="9"/>
  <c r="C18" i="9"/>
  <c r="E15" i="9"/>
  <c r="D15" i="9"/>
  <c r="C4" i="15" s="1"/>
  <c r="C2" i="15" s="1"/>
  <c r="C15" i="9"/>
  <c r="B4" i="15" s="1"/>
  <c r="B2" i="15" s="1"/>
  <c r="F14" i="9"/>
  <c r="F15" i="9" s="1"/>
  <c r="E4" i="15" s="1"/>
  <c r="E2" i="15" s="1"/>
  <c r="G13" i="9"/>
  <c r="G9" i="9"/>
  <c r="G34" i="9" s="1"/>
  <c r="H34" i="9" s="1"/>
  <c r="B7" i="4" s="1"/>
  <c r="B13" i="8"/>
  <c r="F2" i="8"/>
  <c r="E2" i="8"/>
  <c r="D2" i="8"/>
  <c r="D3" i="8" s="1"/>
  <c r="B11" i="8" s="1"/>
  <c r="C2" i="8"/>
  <c r="B2" i="8"/>
  <c r="K41" i="7"/>
  <c r="K40" i="7"/>
  <c r="D40" i="7"/>
  <c r="D39" i="7"/>
  <c r="A30" i="7"/>
  <c r="A29" i="7"/>
  <c r="A28" i="7"/>
  <c r="A27" i="7"/>
  <c r="A26" i="7"/>
  <c r="K19" i="7"/>
  <c r="B19" i="7"/>
  <c r="K9" i="7"/>
  <c r="K10" i="7" s="1"/>
  <c r="K11" i="7" s="1"/>
  <c r="K12" i="7" s="1"/>
  <c r="K13" i="7" s="1"/>
  <c r="K6" i="7"/>
  <c r="B6" i="7"/>
  <c r="B9" i="7" s="1"/>
  <c r="B26" i="7" s="1"/>
  <c r="R26" i="6"/>
  <c r="Q26" i="6"/>
  <c r="P26" i="6"/>
  <c r="R25" i="6"/>
  <c r="Q25" i="6"/>
  <c r="P25" i="6"/>
  <c r="R24" i="6"/>
  <c r="Q24" i="6"/>
  <c r="P24" i="6"/>
  <c r="I24" i="6"/>
  <c r="I25" i="6" s="1"/>
  <c r="I26" i="6" s="1"/>
  <c r="R23" i="6"/>
  <c r="Q23" i="6"/>
  <c r="P23" i="6"/>
  <c r="I23" i="6"/>
  <c r="H23" i="6"/>
  <c r="H24" i="6" s="1"/>
  <c r="H25" i="6" s="1"/>
  <c r="H26" i="6" s="1"/>
  <c r="Q19" i="6"/>
  <c r="AC17" i="6"/>
  <c r="AB17" i="6"/>
  <c r="V17" i="6"/>
  <c r="U17" i="6"/>
  <c r="T17" i="6"/>
  <c r="S17" i="6"/>
  <c r="R17" i="6"/>
  <c r="Q17" i="6"/>
  <c r="G17" i="6"/>
  <c r="F17" i="6"/>
  <c r="AA17" i="6" s="1"/>
  <c r="V16" i="6"/>
  <c r="U16" i="6"/>
  <c r="T16" i="6"/>
  <c r="S16" i="6"/>
  <c r="R16" i="6"/>
  <c r="Q16" i="6"/>
  <c r="G16" i="6"/>
  <c r="V15" i="6"/>
  <c r="U15" i="6"/>
  <c r="T15" i="6"/>
  <c r="S15" i="6"/>
  <c r="R15" i="6"/>
  <c r="Q15" i="6"/>
  <c r="G15" i="6"/>
  <c r="AB15" i="6" s="1"/>
  <c r="F15" i="6"/>
  <c r="AA15" i="6" s="1"/>
  <c r="A15" i="6"/>
  <c r="A16" i="6" s="1"/>
  <c r="AC14" i="6"/>
  <c r="AB14" i="6"/>
  <c r="V14" i="6"/>
  <c r="V18" i="6" s="1"/>
  <c r="U14" i="6"/>
  <c r="U18" i="6" s="1"/>
  <c r="T14" i="6"/>
  <c r="T18" i="6" s="1"/>
  <c r="S14" i="6"/>
  <c r="S18" i="6" s="1"/>
  <c r="R14" i="6"/>
  <c r="Q14" i="6"/>
  <c r="G14" i="6"/>
  <c r="F14" i="6"/>
  <c r="AA14" i="6" s="1"/>
  <c r="A14" i="6"/>
  <c r="AC13" i="6"/>
  <c r="AB13" i="6"/>
  <c r="AA13" i="6"/>
  <c r="V13" i="6"/>
  <c r="U13" i="6"/>
  <c r="T13" i="6"/>
  <c r="T19" i="6" s="1"/>
  <c r="S13" i="6"/>
  <c r="R13" i="6"/>
  <c r="R18" i="6" s="1"/>
  <c r="Q13" i="6"/>
  <c r="G13" i="6"/>
  <c r="F13" i="6" s="1"/>
  <c r="Y11" i="6"/>
  <c r="V11" i="6"/>
  <c r="U11" i="6"/>
  <c r="T11" i="6"/>
  <c r="S11" i="6"/>
  <c r="R11" i="6"/>
  <c r="Q11" i="6"/>
  <c r="G11" i="6"/>
  <c r="F11" i="6" s="1"/>
  <c r="X11" i="6" s="1"/>
  <c r="V9" i="6"/>
  <c r="U9" i="6"/>
  <c r="O9" i="6"/>
  <c r="N9" i="6"/>
  <c r="C42" i="5"/>
  <c r="C39" i="5"/>
  <c r="C25" i="5"/>
  <c r="C24" i="5"/>
  <c r="C23" i="5"/>
  <c r="C16" i="5"/>
  <c r="C13" i="5"/>
  <c r="D6" i="5"/>
  <c r="C6" i="5"/>
  <c r="B25" i="4"/>
  <c r="B24" i="4"/>
  <c r="B23" i="4"/>
  <c r="B16" i="4"/>
  <c r="B14" i="4"/>
  <c r="B13" i="4"/>
  <c r="K3" i="12" l="1"/>
  <c r="F6" i="5"/>
  <c r="Z13" i="6"/>
  <c r="Y13" i="6"/>
  <c r="X13" i="6"/>
  <c r="M32" i="23"/>
  <c r="M29" i="23"/>
  <c r="S19" i="6"/>
  <c r="B8" i="4"/>
  <c r="K14" i="23"/>
  <c r="K3" i="23"/>
  <c r="K7" i="23"/>
  <c r="K6" i="23"/>
  <c r="K12" i="23"/>
  <c r="L15" i="11"/>
  <c r="N20" i="21"/>
  <c r="O20" i="21" s="1"/>
  <c r="P20" i="21" s="1"/>
  <c r="L13" i="25"/>
  <c r="L9" i="25"/>
  <c r="L11" i="25"/>
  <c r="L10" i="25"/>
  <c r="L8" i="25"/>
  <c r="L7" i="25"/>
  <c r="L6" i="25"/>
  <c r="L14" i="25"/>
  <c r="L12" i="25"/>
  <c r="D10" i="5"/>
  <c r="AB18" i="6"/>
  <c r="AC16" i="6"/>
  <c r="AB16" i="6"/>
  <c r="AB19" i="6" s="1"/>
  <c r="F16" i="6"/>
  <c r="G2" i="13"/>
  <c r="L53" i="10"/>
  <c r="K40" i="10"/>
  <c r="M20" i="21"/>
  <c r="M16" i="21"/>
  <c r="M13" i="21"/>
  <c r="N13" i="21" s="1"/>
  <c r="M12" i="21"/>
  <c r="N12" i="21" s="1"/>
  <c r="M8" i="21"/>
  <c r="M4" i="21"/>
  <c r="N4" i="21" s="1"/>
  <c r="O4" i="21" s="1"/>
  <c r="P4" i="21" s="1"/>
  <c r="M21" i="21"/>
  <c r="N21" i="21" s="1"/>
  <c r="M11" i="21"/>
  <c r="N11" i="21" s="1"/>
  <c r="M23" i="21"/>
  <c r="N23" i="21" s="1"/>
  <c r="M19" i="21"/>
  <c r="N19" i="21" s="1"/>
  <c r="O19" i="21" s="1"/>
  <c r="P19" i="21" s="1"/>
  <c r="M9" i="21"/>
  <c r="N9" i="21" s="1"/>
  <c r="M7" i="21"/>
  <c r="M17" i="21"/>
  <c r="N17" i="21" s="1"/>
  <c r="O17" i="21" s="1"/>
  <c r="P17" i="21" s="1"/>
  <c r="M15" i="21"/>
  <c r="N15" i="21" s="1"/>
  <c r="O15" i="21" s="1"/>
  <c r="P15" i="21" s="1"/>
  <c r="M5" i="21"/>
  <c r="N5" i="21" s="1"/>
  <c r="M3" i="21"/>
  <c r="M22" i="21"/>
  <c r="M6" i="21"/>
  <c r="N6" i="21" s="1"/>
  <c r="O6" i="21" s="1"/>
  <c r="P6" i="21" s="1"/>
  <c r="M14" i="21"/>
  <c r="M10" i="21"/>
  <c r="N10" i="21" s="1"/>
  <c r="O9" i="23"/>
  <c r="D39" i="9"/>
  <c r="D22" i="9"/>
  <c r="D26" i="9" s="1"/>
  <c r="G24" i="11"/>
  <c r="J24" i="11" s="1"/>
  <c r="M4" i="11" s="1"/>
  <c r="F6" i="17"/>
  <c r="M14" i="23"/>
  <c r="N16" i="21"/>
  <c r="N3" i="21"/>
  <c r="N7" i="21"/>
  <c r="O7" i="21" s="1"/>
  <c r="P7" i="21" s="1"/>
  <c r="O31" i="23"/>
  <c r="O22" i="23"/>
  <c r="O3" i="23"/>
  <c r="O30" i="23"/>
  <c r="O7" i="23"/>
  <c r="O25" i="23"/>
  <c r="O11" i="23"/>
  <c r="O15" i="23"/>
  <c r="O27" i="23"/>
  <c r="O14" i="23"/>
  <c r="O33" i="23"/>
  <c r="O19" i="23"/>
  <c r="O32" i="23"/>
  <c r="O18" i="23"/>
  <c r="O6" i="23"/>
  <c r="M5" i="23"/>
  <c r="L16" i="23"/>
  <c r="L15" i="23"/>
  <c r="L10" i="23"/>
  <c r="M18" i="23"/>
  <c r="P5" i="24"/>
  <c r="N5" i="27"/>
  <c r="C39" i="9"/>
  <c r="C22" i="9"/>
  <c r="C26" i="9" s="1"/>
  <c r="O10" i="23"/>
  <c r="M31" i="23"/>
  <c r="AB11" i="6"/>
  <c r="X14" i="6"/>
  <c r="Z15" i="6"/>
  <c r="Y17" i="6"/>
  <c r="D38" i="9"/>
  <c r="F22" i="10"/>
  <c r="N52" i="10"/>
  <c r="G21" i="11"/>
  <c r="J21" i="11" s="1"/>
  <c r="J4" i="11" s="1"/>
  <c r="C5" i="17"/>
  <c r="J34" i="23"/>
  <c r="M6" i="23"/>
  <c r="M15" i="23"/>
  <c r="K28" i="23"/>
  <c r="N12" i="27"/>
  <c r="K13" i="23"/>
  <c r="AA11" i="6"/>
  <c r="Y15" i="6"/>
  <c r="X17" i="6"/>
  <c r="V19" i="6"/>
  <c r="Y14" i="6"/>
  <c r="B10" i="7"/>
  <c r="K3" i="21"/>
  <c r="N8" i="21"/>
  <c r="K5" i="23"/>
  <c r="K21" i="23"/>
  <c r="K30" i="23"/>
  <c r="K29" i="23"/>
  <c r="K20" i="23"/>
  <c r="M23" i="23"/>
  <c r="L24" i="23"/>
  <c r="L28" i="23"/>
  <c r="N22" i="21"/>
  <c r="Z11" i="6"/>
  <c r="X15" i="6"/>
  <c r="R19" i="6"/>
  <c r="E26" i="9"/>
  <c r="C38" i="9"/>
  <c r="D9" i="5"/>
  <c r="I17" i="10"/>
  <c r="U19" i="6"/>
  <c r="AC11" i="6"/>
  <c r="AC15" i="6"/>
  <c r="AC18" i="6" s="1"/>
  <c r="F24" i="6" s="1"/>
  <c r="V24" i="6" s="1"/>
  <c r="Z24" i="6" s="1"/>
  <c r="Z17" i="6"/>
  <c r="H33" i="9"/>
  <c r="D12" i="5"/>
  <c r="Q18" i="6"/>
  <c r="Z14" i="6"/>
  <c r="B15" i="8"/>
  <c r="H36" i="9"/>
  <c r="G60" i="10"/>
  <c r="I55" i="10" s="1"/>
  <c r="N14" i="21"/>
  <c r="O14" i="21" s="1"/>
  <c r="P14" i="21" s="1"/>
  <c r="K15" i="23"/>
  <c r="O23" i="23"/>
  <c r="M24" i="23"/>
  <c r="L25" i="23"/>
  <c r="G23" i="11"/>
  <c r="J23" i="11" s="1"/>
  <c r="L4" i="11" s="1"/>
  <c r="G20" i="11"/>
  <c r="J20" i="11" s="1"/>
  <c r="F26" i="6"/>
  <c r="V26" i="6" s="1"/>
  <c r="Z26" i="6" s="1"/>
  <c r="F23" i="6"/>
  <c r="V23" i="6" s="1"/>
  <c r="Z23" i="6" s="1"/>
  <c r="B12" i="4"/>
  <c r="N56" i="10"/>
  <c r="I56" i="10"/>
  <c r="C10" i="18"/>
  <c r="L7" i="23"/>
  <c r="M33" i="23"/>
  <c r="O21" i="23"/>
  <c r="K23" i="23"/>
  <c r="K24" i="23"/>
  <c r="O24" i="23"/>
  <c r="M25" i="23"/>
  <c r="L27" i="23"/>
  <c r="K19" i="23"/>
  <c r="L5" i="23"/>
  <c r="L6" i="23"/>
  <c r="L9" i="23"/>
  <c r="M10" i="23"/>
  <c r="L13" i="23"/>
  <c r="M27" i="23"/>
  <c r="N31" i="23"/>
  <c r="T6" i="26"/>
  <c r="T7" i="26" s="1"/>
  <c r="T8" i="26" s="1"/>
  <c r="T9" i="26" s="1"/>
  <c r="T10" i="26" s="1"/>
  <c r="T11" i="26" s="1"/>
  <c r="T12" i="26" s="1"/>
  <c r="T13" i="26" s="1"/>
  <c r="N6" i="26"/>
  <c r="F21" i="19"/>
  <c r="L5" i="19" s="1"/>
  <c r="L6" i="19" s="1"/>
  <c r="L8" i="19" s="1"/>
  <c r="L11" i="19" s="1"/>
  <c r="L13" i="19" s="1"/>
  <c r="L23" i="23"/>
  <c r="L4" i="23"/>
  <c r="L31" i="23"/>
  <c r="L26" i="23"/>
  <c r="L12" i="23"/>
  <c r="L8" i="23"/>
  <c r="L3" i="23"/>
  <c r="L17" i="23"/>
  <c r="M9" i="23"/>
  <c r="O17" i="23"/>
  <c r="N19" i="23"/>
  <c r="N27" i="23"/>
  <c r="N33" i="23"/>
  <c r="R10" i="25"/>
  <c r="R11" i="25" s="1"/>
  <c r="R12" i="25" s="1"/>
  <c r="R13" i="25" s="1"/>
  <c r="R14" i="25" s="1"/>
  <c r="B14" i="8"/>
  <c r="B12" i="15"/>
  <c r="L32" i="23"/>
  <c r="N13" i="23"/>
  <c r="O16" i="23"/>
  <c r="L20" i="23"/>
  <c r="K33" i="23"/>
  <c r="N12" i="26"/>
  <c r="G10" i="12"/>
  <c r="G9" i="12"/>
  <c r="N18" i="21"/>
  <c r="M13" i="23"/>
  <c r="M8" i="23"/>
  <c r="M20" i="23"/>
  <c r="M16" i="23"/>
  <c r="N12" i="23"/>
  <c r="O13" i="23"/>
  <c r="M22" i="23"/>
  <c r="K32" i="23"/>
  <c r="L33" i="23"/>
  <c r="P7" i="24"/>
  <c r="N15" i="25"/>
  <c r="R9" i="25"/>
  <c r="N8" i="26"/>
  <c r="T5" i="29"/>
  <c r="T6" i="29" s="1"/>
  <c r="T7" i="29" s="1"/>
  <c r="T8" i="29" s="1"/>
  <c r="T9" i="29" s="1"/>
  <c r="T10" i="29" s="1"/>
  <c r="T11" i="29" s="1"/>
  <c r="T12" i="29" s="1"/>
  <c r="N18" i="23"/>
  <c r="N9" i="23"/>
  <c r="N26" i="23"/>
  <c r="N17" i="23"/>
  <c r="N3" i="23"/>
  <c r="N30" i="23"/>
  <c r="N20" i="23"/>
  <c r="N29" i="23"/>
  <c r="N25" i="23"/>
  <c r="O4" i="23"/>
  <c r="N8" i="23"/>
  <c r="O12" i="23"/>
  <c r="L18" i="23"/>
  <c r="N22" i="23"/>
  <c r="O26" i="23"/>
  <c r="M28" i="23"/>
  <c r="N7" i="26"/>
  <c r="N13" i="27"/>
  <c r="N11" i="27"/>
  <c r="N8" i="27"/>
  <c r="N7" i="27"/>
  <c r="N6" i="27"/>
  <c r="M19" i="23"/>
  <c r="N23" i="23"/>
  <c r="K25" i="23"/>
  <c r="K26" i="23"/>
  <c r="M30" i="23"/>
  <c r="N32" i="23"/>
  <c r="N11" i="26"/>
  <c r="M7" i="23"/>
  <c r="K16" i="23"/>
  <c r="M17" i="23"/>
  <c r="M21" i="23"/>
  <c r="K22" i="23"/>
  <c r="L29" i="23"/>
  <c r="K31" i="23"/>
  <c r="K4" i="23"/>
  <c r="O5" i="23"/>
  <c r="M11" i="23"/>
  <c r="M12" i="23"/>
  <c r="N15" i="23"/>
  <c r="K17" i="23"/>
  <c r="K18" i="23"/>
  <c r="N24" i="23"/>
  <c r="K27" i="23"/>
  <c r="O28" i="23"/>
  <c r="L30" i="23"/>
  <c r="N5" i="26"/>
  <c r="N9" i="28"/>
  <c r="H9" i="12"/>
  <c r="K8" i="23"/>
  <c r="L21" i="23"/>
  <c r="P3" i="24"/>
  <c r="N8" i="29"/>
  <c r="M3" i="23"/>
  <c r="M4" i="23"/>
  <c r="N7" i="23"/>
  <c r="K9" i="23"/>
  <c r="K10" i="23"/>
  <c r="N16" i="23"/>
  <c r="O20" i="23"/>
  <c r="L22" i="23"/>
  <c r="M26" i="23"/>
  <c r="O29" i="23"/>
  <c r="P10" i="24"/>
  <c r="P8" i="24"/>
  <c r="P6" i="24"/>
  <c r="P4" i="24"/>
  <c r="P2" i="24"/>
  <c r="N10" i="27"/>
  <c r="N10" i="28"/>
  <c r="N7" i="28"/>
  <c r="N12" i="28"/>
  <c r="N6" i="28"/>
  <c r="N13" i="28" s="1"/>
  <c r="N11" i="29"/>
  <c r="N10" i="26"/>
  <c r="N9" i="27"/>
  <c r="N8" i="28"/>
  <c r="N6" i="29"/>
  <c r="N13" i="26"/>
  <c r="N11" i="28"/>
  <c r="N9" i="29"/>
  <c r="N4" i="29"/>
  <c r="N12" i="29"/>
  <c r="N7" i="29"/>
  <c r="N10" i="29"/>
  <c r="N5" i="29"/>
  <c r="U13" i="21" l="1"/>
  <c r="R13" i="21"/>
  <c r="O12" i="21"/>
  <c r="P12" i="21" s="1"/>
  <c r="S13" i="21"/>
  <c r="O13" i="21"/>
  <c r="P13" i="21" s="1"/>
  <c r="Q8" i="28"/>
  <c r="R8" i="28" s="1"/>
  <c r="Q10" i="28"/>
  <c r="R10" i="28" s="1"/>
  <c r="Q7" i="28"/>
  <c r="Q12" i="28"/>
  <c r="Q6" i="28"/>
  <c r="Q5" i="28"/>
  <c r="R5" i="28" s="1"/>
  <c r="Q4" i="28"/>
  <c r="R4" i="28" s="1"/>
  <c r="Q11" i="28"/>
  <c r="R11" i="28" s="1"/>
  <c r="Q9" i="28"/>
  <c r="R9" i="28" s="1"/>
  <c r="O4" i="28"/>
  <c r="S4" i="28" s="1"/>
  <c r="O5" i="28"/>
  <c r="O11" i="21"/>
  <c r="P11" i="21" s="1"/>
  <c r="T13" i="21"/>
  <c r="O11" i="28"/>
  <c r="L34" i="23"/>
  <c r="O12" i="28"/>
  <c r="R12" i="28"/>
  <c r="O9" i="28"/>
  <c r="O6" i="26"/>
  <c r="B6" i="4"/>
  <c r="D11" i="5"/>
  <c r="D8" i="20"/>
  <c r="D9" i="20" s="1"/>
  <c r="D6" i="20"/>
  <c r="D7" i="20" s="1"/>
  <c r="O8" i="21"/>
  <c r="P8" i="21" s="1"/>
  <c r="Q13" i="21"/>
  <c r="Q10" i="24"/>
  <c r="O18" i="21"/>
  <c r="P18" i="21" s="1"/>
  <c r="O8" i="28"/>
  <c r="C12" i="17"/>
  <c r="B19" i="4"/>
  <c r="J56" i="10"/>
  <c r="K56" i="10" s="1"/>
  <c r="L56" i="10" s="1"/>
  <c r="M56" i="10" s="1"/>
  <c r="I5" i="10"/>
  <c r="J5" i="10" s="1"/>
  <c r="K5" i="10" s="1"/>
  <c r="L5" i="10" s="1"/>
  <c r="M5" i="10" s="1"/>
  <c r="B11" i="4"/>
  <c r="O22" i="21"/>
  <c r="P22" i="21" s="1"/>
  <c r="O12" i="27"/>
  <c r="O23" i="21"/>
  <c r="P23" i="21" s="1"/>
  <c r="X19" i="6"/>
  <c r="O3" i="21"/>
  <c r="P3" i="21" s="1"/>
  <c r="O10" i="21"/>
  <c r="P10" i="21" s="1"/>
  <c r="M53" i="10"/>
  <c r="L40" i="10"/>
  <c r="J6" i="13" s="1"/>
  <c r="K34" i="23"/>
  <c r="L3" i="12"/>
  <c r="G6" i="5"/>
  <c r="O7" i="29"/>
  <c r="O9" i="27"/>
  <c r="G4" i="13"/>
  <c r="B8" i="20"/>
  <c r="B6" i="20"/>
  <c r="B7" i="20" s="1"/>
  <c r="M3" i="12"/>
  <c r="H6" i="5"/>
  <c r="X16" i="6"/>
  <c r="X18" i="6" s="1"/>
  <c r="Z16" i="6"/>
  <c r="Z18" i="6" s="1"/>
  <c r="AA16" i="6"/>
  <c r="Y16" i="6"/>
  <c r="D26" i="6" s="1"/>
  <c r="L26" i="6" s="1"/>
  <c r="T26" i="6" s="1"/>
  <c r="X26" i="6" s="1"/>
  <c r="D23" i="6"/>
  <c r="L23" i="6" s="1"/>
  <c r="T23" i="6" s="1"/>
  <c r="X23" i="6" s="1"/>
  <c r="Y19" i="6"/>
  <c r="D25" i="6" s="1"/>
  <c r="L25" i="6" s="1"/>
  <c r="T25" i="6" s="1"/>
  <c r="X25" i="6" s="1"/>
  <c r="K17" i="10"/>
  <c r="F12" i="5"/>
  <c r="F10" i="5"/>
  <c r="F11" i="5"/>
  <c r="F9" i="5"/>
  <c r="K13" i="10"/>
  <c r="N14" i="26"/>
  <c r="O12" i="26" s="1"/>
  <c r="O5" i="26"/>
  <c r="S5" i="26" s="1"/>
  <c r="O10" i="28"/>
  <c r="M34" i="23"/>
  <c r="B11" i="7"/>
  <c r="B27" i="7"/>
  <c r="C27" i="7" s="1"/>
  <c r="E16" i="5" s="1"/>
  <c r="J3" i="12"/>
  <c r="E6" i="5"/>
  <c r="O34" i="23"/>
  <c r="O16" i="21"/>
  <c r="P16" i="21" s="1"/>
  <c r="O9" i="21"/>
  <c r="P9" i="21" s="1"/>
  <c r="I37" i="10"/>
  <c r="G5" i="13" s="1"/>
  <c r="I11" i="10"/>
  <c r="G17" i="17"/>
  <c r="L15" i="19"/>
  <c r="F17" i="9"/>
  <c r="K15" i="7"/>
  <c r="K34" i="7" s="1"/>
  <c r="B15" i="7"/>
  <c r="C26" i="7" s="1"/>
  <c r="B15" i="4"/>
  <c r="I52" i="10"/>
  <c r="J52" i="10" s="1"/>
  <c r="K52" i="10" s="1"/>
  <c r="L52" i="10" s="1"/>
  <c r="M52" i="10" s="1"/>
  <c r="P11" i="24"/>
  <c r="Q4" i="24" s="1"/>
  <c r="Q2" i="24"/>
  <c r="U2" i="24" s="1"/>
  <c r="N13" i="29"/>
  <c r="O8" i="29" s="1"/>
  <c r="O4" i="29"/>
  <c r="S4" i="29" s="1"/>
  <c r="N34" i="23"/>
  <c r="C8" i="20"/>
  <c r="C6" i="20"/>
  <c r="C7" i="20" s="1"/>
  <c r="O5" i="21"/>
  <c r="P5" i="21" s="1"/>
  <c r="O21" i="21"/>
  <c r="P21" i="21" s="1"/>
  <c r="AC19" i="6"/>
  <c r="F25" i="6" s="1"/>
  <c r="V25" i="6" s="1"/>
  <c r="Z25" i="6" s="1"/>
  <c r="R7" i="28"/>
  <c r="O7" i="28"/>
  <c r="J55" i="10"/>
  <c r="K55" i="10" s="1"/>
  <c r="L55" i="10" s="1"/>
  <c r="M55" i="10" s="1"/>
  <c r="I4" i="10"/>
  <c r="B10" i="4"/>
  <c r="O5" i="29"/>
  <c r="S5" i="29" s="1"/>
  <c r="G14" i="5"/>
  <c r="G23" i="5" s="1"/>
  <c r="B9" i="4"/>
  <c r="F14" i="5"/>
  <c r="F23" i="5" s="1"/>
  <c r="H14" i="5"/>
  <c r="H23" i="5" s="1"/>
  <c r="E14" i="5"/>
  <c r="E23" i="5" s="1"/>
  <c r="O10" i="29"/>
  <c r="O6" i="28"/>
  <c r="R6" i="28"/>
  <c r="Q8" i="24"/>
  <c r="N14" i="27"/>
  <c r="O5" i="27"/>
  <c r="S5" i="27" s="1"/>
  <c r="L15" i="25"/>
  <c r="M40" i="10" l="1"/>
  <c r="O6" i="25"/>
  <c r="P6" i="25" s="1"/>
  <c r="O12" i="25"/>
  <c r="P12" i="25" s="1"/>
  <c r="O8" i="25"/>
  <c r="P8" i="25" s="1"/>
  <c r="O7" i="25"/>
  <c r="P7" i="25" s="1"/>
  <c r="O9" i="25"/>
  <c r="P9" i="25" s="1"/>
  <c r="O14" i="25"/>
  <c r="P14" i="25" s="1"/>
  <c r="O10" i="25"/>
  <c r="P10" i="25" s="1"/>
  <c r="O13" i="25"/>
  <c r="P13" i="25" s="1"/>
  <c r="O11" i="25"/>
  <c r="P11" i="25" s="1"/>
  <c r="G3" i="13"/>
  <c r="G7" i="13" s="1"/>
  <c r="D25" i="5" s="1"/>
  <c r="S6" i="26"/>
  <c r="K37" i="10"/>
  <c r="K11" i="10"/>
  <c r="S7" i="29"/>
  <c r="S8" i="29" s="1"/>
  <c r="O15" i="25"/>
  <c r="B12" i="7"/>
  <c r="B28" i="7"/>
  <c r="C28" i="7" s="1"/>
  <c r="F16" i="5" s="1"/>
  <c r="G10" i="5"/>
  <c r="L17" i="10"/>
  <c r="G11" i="5"/>
  <c r="G9" i="5"/>
  <c r="L13" i="10"/>
  <c r="G12" i="5"/>
  <c r="M14" i="25"/>
  <c r="O8" i="26"/>
  <c r="O7" i="26"/>
  <c r="M11" i="25"/>
  <c r="O12" i="29"/>
  <c r="R13" i="28"/>
  <c r="N15" i="28" s="1"/>
  <c r="N16" i="28" s="1"/>
  <c r="Q9" i="27"/>
  <c r="R9" i="27" s="1"/>
  <c r="Q11" i="27"/>
  <c r="R11" i="27" s="1"/>
  <c r="O14" i="27"/>
  <c r="Q12" i="27"/>
  <c r="R12" i="27" s="1"/>
  <c r="Q8" i="27"/>
  <c r="R8" i="27" s="1"/>
  <c r="Q10" i="27"/>
  <c r="R10" i="27" s="1"/>
  <c r="Q7" i="27"/>
  <c r="R7" i="27" s="1"/>
  <c r="Q6" i="27"/>
  <c r="R6" i="27" s="1"/>
  <c r="Q5" i="27"/>
  <c r="R5" i="27" s="1"/>
  <c r="Q13" i="27"/>
  <c r="R13" i="27" s="1"/>
  <c r="S6" i="28"/>
  <c r="S7" i="28" s="1"/>
  <c r="O11" i="27"/>
  <c r="O6" i="27"/>
  <c r="S6" i="27" s="1"/>
  <c r="Y18" i="6"/>
  <c r="D24" i="6" s="1"/>
  <c r="L24" i="6" s="1"/>
  <c r="T24" i="6" s="1"/>
  <c r="X24" i="6" s="1"/>
  <c r="AA19" i="6"/>
  <c r="E25" i="6" s="1"/>
  <c r="M25" i="6" s="1"/>
  <c r="U25" i="6" s="1"/>
  <c r="Y25" i="6" s="1"/>
  <c r="E26" i="6"/>
  <c r="M26" i="6" s="1"/>
  <c r="U26" i="6" s="1"/>
  <c r="Y26" i="6" s="1"/>
  <c r="E23" i="6"/>
  <c r="M23" i="6" s="1"/>
  <c r="U23" i="6" s="1"/>
  <c r="Y23" i="6" s="1"/>
  <c r="AA18" i="6"/>
  <c r="E24" i="6" s="1"/>
  <c r="M24" i="6" s="1"/>
  <c r="U24" i="6" s="1"/>
  <c r="Y24" i="6" s="1"/>
  <c r="O7" i="27"/>
  <c r="O13" i="26"/>
  <c r="Q11" i="24"/>
  <c r="S10" i="24"/>
  <c r="T10" i="24" s="1"/>
  <c r="S6" i="24"/>
  <c r="T6" i="24" s="1"/>
  <c r="S2" i="24"/>
  <c r="S9" i="24"/>
  <c r="T9" i="24" s="1"/>
  <c r="S5" i="24"/>
  <c r="T5" i="24" s="1"/>
  <c r="Q20" i="24"/>
  <c r="S4" i="24"/>
  <c r="T4" i="24" s="1"/>
  <c r="S8" i="24"/>
  <c r="T8" i="24" s="1"/>
  <c r="S3" i="24"/>
  <c r="T3" i="24" s="1"/>
  <c r="S7" i="24"/>
  <c r="T7" i="24" s="1"/>
  <c r="Q9" i="24"/>
  <c r="M6" i="25"/>
  <c r="I5" i="12"/>
  <c r="J4" i="10"/>
  <c r="D13" i="5"/>
  <c r="Q7" i="29"/>
  <c r="R7" i="29" s="1"/>
  <c r="Q12" i="29"/>
  <c r="R12" i="29" s="1"/>
  <c r="Q4" i="29"/>
  <c r="R4" i="29" s="1"/>
  <c r="Q9" i="29"/>
  <c r="R9" i="29" s="1"/>
  <c r="Q6" i="29"/>
  <c r="R6" i="29" s="1"/>
  <c r="Q11" i="29"/>
  <c r="R11" i="29" s="1"/>
  <c r="Q8" i="29"/>
  <c r="R8" i="29" s="1"/>
  <c r="Q5" i="29"/>
  <c r="R5" i="29" s="1"/>
  <c r="Q10" i="29"/>
  <c r="R10" i="29" s="1"/>
  <c r="M7" i="25"/>
  <c r="O6" i="29"/>
  <c r="S6" i="29" s="1"/>
  <c r="Q6" i="24"/>
  <c r="Q3" i="24"/>
  <c r="U3" i="24" s="1"/>
  <c r="C9" i="20"/>
  <c r="M10" i="25"/>
  <c r="Q5" i="24"/>
  <c r="F11" i="17"/>
  <c r="F18" i="9"/>
  <c r="Q10" i="26"/>
  <c r="R10" i="26" s="1"/>
  <c r="Q9" i="26"/>
  <c r="R9" i="26" s="1"/>
  <c r="Q5" i="26"/>
  <c r="R5" i="26" s="1"/>
  <c r="R14" i="26" s="1"/>
  <c r="N17" i="26" s="1"/>
  <c r="N18" i="26" s="1"/>
  <c r="O14" i="26"/>
  <c r="Q13" i="26"/>
  <c r="R13" i="26" s="1"/>
  <c r="Q11" i="26"/>
  <c r="R11" i="26" s="1"/>
  <c r="Q8" i="26"/>
  <c r="R8" i="26" s="1"/>
  <c r="Q6" i="26"/>
  <c r="R6" i="26" s="1"/>
  <c r="Q7" i="26"/>
  <c r="R7" i="26" s="1"/>
  <c r="Q12" i="26"/>
  <c r="R12" i="26" s="1"/>
  <c r="O9" i="26"/>
  <c r="M12" i="25"/>
  <c r="K6" i="13"/>
  <c r="Q7" i="24"/>
  <c r="B9" i="20"/>
  <c r="O10" i="26"/>
  <c r="V13" i="21"/>
  <c r="W13" i="21"/>
  <c r="O9" i="29"/>
  <c r="J2" i="13"/>
  <c r="D14" i="5"/>
  <c r="D23" i="5" s="1"/>
  <c r="Z19" i="6"/>
  <c r="O11" i="26"/>
  <c r="J17" i="10"/>
  <c r="E12" i="5"/>
  <c r="E10" i="5"/>
  <c r="J40" i="10"/>
  <c r="E11" i="5"/>
  <c r="J13" i="10"/>
  <c r="E9" i="5"/>
  <c r="M8" i="25"/>
  <c r="O13" i="27"/>
  <c r="O11" i="29"/>
  <c r="D16" i="5"/>
  <c r="O10" i="27"/>
  <c r="M13" i="25"/>
  <c r="M17" i="10"/>
  <c r="H11" i="5"/>
  <c r="H9" i="5"/>
  <c r="M13" i="10"/>
  <c r="H10" i="5"/>
  <c r="H12" i="5"/>
  <c r="O8" i="27"/>
  <c r="M9" i="25"/>
  <c r="S5" i="28"/>
  <c r="S8" i="28" l="1"/>
  <c r="S9" i="28" s="1"/>
  <c r="S10" i="28" s="1"/>
  <c r="S11" i="28" s="1"/>
  <c r="S12" i="28" s="1"/>
  <c r="N18" i="28" a="1"/>
  <c r="N18" i="28" s="1"/>
  <c r="N19" i="28" s="1"/>
  <c r="U4" i="24"/>
  <c r="U5" i="24" s="1"/>
  <c r="U6" i="24" s="1"/>
  <c r="U7" i="24" s="1"/>
  <c r="U8" i="24" s="1"/>
  <c r="U9" i="24" s="1"/>
  <c r="U10" i="24" s="1"/>
  <c r="S7" i="27"/>
  <c r="S8" i="27" s="1"/>
  <c r="S9" i="27" s="1"/>
  <c r="S10" i="27" s="1"/>
  <c r="S11" i="27" s="1"/>
  <c r="S12" i="27" s="1"/>
  <c r="S13" i="27" s="1"/>
  <c r="N24" i="27" a="1"/>
  <c r="N24" i="27" s="1"/>
  <c r="N25" i="27" s="1"/>
  <c r="B29" i="7"/>
  <c r="C29" i="7" s="1"/>
  <c r="B13" i="7"/>
  <c r="B30" i="7" s="1"/>
  <c r="C30" i="7" s="1"/>
  <c r="H16" i="5" s="1"/>
  <c r="H6" i="13"/>
  <c r="I6" i="13"/>
  <c r="Q21" i="24"/>
  <c r="X13" i="21"/>
  <c r="Y13" i="21" s="1"/>
  <c r="I3" i="13"/>
  <c r="H3" i="13"/>
  <c r="F21" i="9"/>
  <c r="F39" i="9" s="1"/>
  <c r="F20" i="9"/>
  <c r="F38" i="9" s="1"/>
  <c r="Q6" i="25"/>
  <c r="M15" i="25"/>
  <c r="M11" i="10"/>
  <c r="M37" i="10"/>
  <c r="S9" i="29"/>
  <c r="S10" i="29" s="1"/>
  <c r="S11" i="29"/>
  <c r="S12" i="29" s="1"/>
  <c r="N18" i="29" s="1" a="1"/>
  <c r="N18" i="29" s="1"/>
  <c r="N19" i="29" s="1"/>
  <c r="K2" i="13"/>
  <c r="S11" i="24"/>
  <c r="T2" i="24"/>
  <c r="T11" i="24" s="1"/>
  <c r="P14" i="24" s="1"/>
  <c r="P15" i="24" s="1"/>
  <c r="K3" i="13"/>
  <c r="R13" i="29"/>
  <c r="N15" i="29" s="1"/>
  <c r="N16" i="29" s="1"/>
  <c r="L37" i="10"/>
  <c r="J5" i="13" s="1"/>
  <c r="L11" i="10"/>
  <c r="J4" i="13" s="1"/>
  <c r="I4" i="12"/>
  <c r="I8" i="12" s="1"/>
  <c r="D15" i="5"/>
  <c r="J37" i="10"/>
  <c r="H5" i="13" s="1"/>
  <c r="J11" i="10"/>
  <c r="J5" i="12"/>
  <c r="K4" i="10"/>
  <c r="E13" i="5"/>
  <c r="Q8" i="25"/>
  <c r="P15" i="25"/>
  <c r="L18" i="25" s="1"/>
  <c r="L19" i="25" s="1"/>
  <c r="Q9" i="25"/>
  <c r="Q10" i="25" s="1"/>
  <c r="Q11" i="25" s="1"/>
  <c r="Q12" i="25" s="1"/>
  <c r="Q13" i="25" s="1"/>
  <c r="Q14" i="25" s="1"/>
  <c r="E15" i="5"/>
  <c r="I2" i="13"/>
  <c r="H2" i="13"/>
  <c r="Q7" i="25"/>
  <c r="R14" i="27"/>
  <c r="N17" i="27" s="1"/>
  <c r="N18" i="27" s="1"/>
  <c r="J3" i="13"/>
  <c r="J7" i="13" s="1"/>
  <c r="G25" i="5" s="1"/>
  <c r="S7" i="26"/>
  <c r="K5" i="13" l="1"/>
  <c r="I4" i="13"/>
  <c r="H4" i="13"/>
  <c r="G16" i="5"/>
  <c r="C31" i="7"/>
  <c r="I5" i="13"/>
  <c r="I7" i="13" s="1"/>
  <c r="F25" i="5" s="1"/>
  <c r="L21" i="25" a="1"/>
  <c r="L21" i="25" s="1"/>
  <c r="L22" i="25" s="1"/>
  <c r="P20" i="24" a="1"/>
  <c r="P20" i="24" s="1"/>
  <c r="P21" i="24" s="1"/>
  <c r="S26" i="24" s="1"/>
  <c r="S8" i="26"/>
  <c r="S9" i="26" s="1"/>
  <c r="S10" i="26" s="1"/>
  <c r="S11" i="26" s="1"/>
  <c r="S12" i="26" s="1"/>
  <c r="S13" i="26" s="1"/>
  <c r="N24" i="26" a="1"/>
  <c r="N24" i="26" s="1"/>
  <c r="N25" i="26" s="1"/>
  <c r="I9" i="12"/>
  <c r="I10" i="12"/>
  <c r="D24" i="5"/>
  <c r="H7" i="13"/>
  <c r="E25" i="5" s="1"/>
  <c r="J4" i="12"/>
  <c r="J8" i="12" s="1"/>
  <c r="K4" i="13"/>
  <c r="K7" i="13" s="1"/>
  <c r="H25" i="5" s="1"/>
  <c r="F22" i="9"/>
  <c r="K5" i="12"/>
  <c r="L4" i="10"/>
  <c r="F13" i="5"/>
  <c r="J10" i="12" l="1"/>
  <c r="E24" i="5"/>
  <c r="J9" i="12"/>
  <c r="C34" i="7"/>
  <c r="D41" i="7"/>
  <c r="G32" i="10"/>
  <c r="G33" i="10" s="1"/>
  <c r="G8" i="10"/>
  <c r="G9" i="10" s="1"/>
  <c r="G22" i="10" s="1"/>
  <c r="G17" i="9"/>
  <c r="G11" i="17" s="1"/>
  <c r="C13" i="17" s="1"/>
  <c r="G14" i="17" s="1"/>
  <c r="C35" i="7"/>
  <c r="F24" i="9"/>
  <c r="F26" i="9" s="1"/>
  <c r="K4" i="12"/>
  <c r="K8" i="12" s="1"/>
  <c r="F15" i="5"/>
  <c r="M4" i="10"/>
  <c r="L5" i="12"/>
  <c r="G13" i="5"/>
  <c r="K10" i="12" l="1"/>
  <c r="K9" i="12"/>
  <c r="F24" i="5"/>
  <c r="E8" i="20"/>
  <c r="E6" i="20"/>
  <c r="E7" i="20" s="1"/>
  <c r="M5" i="12"/>
  <c r="H13" i="5"/>
  <c r="G3" i="17"/>
  <c r="G43" i="10"/>
  <c r="G14" i="9"/>
  <c r="D42" i="7"/>
  <c r="G15" i="17"/>
  <c r="G16" i="17" s="1"/>
  <c r="C40" i="5"/>
  <c r="L4" i="12"/>
  <c r="L8" i="12" s="1"/>
  <c r="G15" i="5"/>
  <c r="G24" i="5" l="1"/>
  <c r="L9" i="12"/>
  <c r="L10" i="12"/>
  <c r="E9" i="20"/>
  <c r="M4" i="12"/>
  <c r="M8" i="12" s="1"/>
  <c r="H15" i="5"/>
  <c r="C17" i="5"/>
  <c r="G15" i="9"/>
  <c r="G44" i="10"/>
  <c r="L14" i="19"/>
  <c r="L16" i="19" s="1"/>
  <c r="G5" i="17"/>
  <c r="G6" i="17"/>
  <c r="M9" i="12" l="1"/>
  <c r="H24" i="5"/>
  <c r="M10" i="12"/>
  <c r="C8" i="16"/>
  <c r="G8" i="16" s="1"/>
  <c r="L17" i="19"/>
  <c r="G18" i="9"/>
  <c r="F4" i="15"/>
  <c r="F2" i="15" s="1"/>
  <c r="D3" i="15" s="1"/>
  <c r="B8" i="15" s="1"/>
  <c r="D17" i="5"/>
  <c r="C22" i="5"/>
  <c r="C18" i="5"/>
  <c r="G20" i="9" l="1"/>
  <c r="G38" i="9" s="1"/>
  <c r="H38" i="9" s="1"/>
  <c r="G21" i="9"/>
  <c r="G39" i="9" s="1"/>
  <c r="H39" i="9" s="1"/>
  <c r="C9" i="16"/>
  <c r="B26" i="4"/>
  <c r="E17" i="5"/>
  <c r="D22" i="5"/>
  <c r="D18" i="5"/>
  <c r="D19" i="5" l="1"/>
  <c r="D20" i="5" s="1"/>
  <c r="D26" i="5" s="1"/>
  <c r="F17" i="5"/>
  <c r="E22" i="5"/>
  <c r="E18" i="5"/>
  <c r="G9" i="16"/>
  <c r="G10" i="16" s="1"/>
  <c r="C10" i="16"/>
  <c r="G22" i="9"/>
  <c r="G24" i="9" l="1"/>
  <c r="C30" i="5"/>
  <c r="B20" i="4"/>
  <c r="G18" i="17"/>
  <c r="I30" i="5"/>
  <c r="H20" i="17"/>
  <c r="E19" i="5"/>
  <c r="E20" i="5"/>
  <c r="E26" i="5" s="1"/>
  <c r="G17" i="5"/>
  <c r="F22" i="5"/>
  <c r="F18" i="5"/>
  <c r="B21" i="4" l="1"/>
  <c r="I28" i="5"/>
  <c r="B22" i="4"/>
  <c r="F19" i="5"/>
  <c r="F20" i="5"/>
  <c r="F26" i="5" s="1"/>
  <c r="H17" i="5"/>
  <c r="G22" i="5"/>
  <c r="G18" i="5"/>
  <c r="C5" i="18"/>
  <c r="C19" i="5"/>
  <c r="C20" i="5" s="1"/>
  <c r="C26" i="5" s="1"/>
  <c r="G26" i="9"/>
  <c r="H22" i="5" l="1"/>
  <c r="H18" i="5"/>
  <c r="F8" i="20"/>
  <c r="F6" i="20"/>
  <c r="F7" i="20" s="1"/>
  <c r="G19" i="5"/>
  <c r="G20" i="5" s="1"/>
  <c r="G26" i="5" s="1"/>
  <c r="E31" i="5"/>
  <c r="E32" i="5" s="1"/>
  <c r="H31" i="5"/>
  <c r="H32" i="5" s="1"/>
  <c r="G31" i="5"/>
  <c r="F31" i="5"/>
  <c r="F32" i="5" s="1"/>
  <c r="D31" i="5"/>
  <c r="D32" i="5" s="1"/>
  <c r="C31" i="5"/>
  <c r="C32" i="5" s="1"/>
  <c r="G32" i="5" l="1"/>
  <c r="C36" i="5" s="1"/>
  <c r="F9" i="20"/>
  <c r="B10" i="20" s="1"/>
  <c r="H19" i="5"/>
  <c r="H20" i="5" s="1"/>
  <c r="H26" i="5" s="1"/>
  <c r="H33" i="5" l="1"/>
  <c r="C37" i="5" l="1"/>
  <c r="C38" i="5" s="1"/>
  <c r="C41" i="5" l="1"/>
  <c r="C43" i="5"/>
  <c r="C55" i="5" s="1"/>
</calcChain>
</file>

<file path=xl/comments1.xml><?xml version="1.0" encoding="utf-8"?>
<comments xmlns="http://schemas.openxmlformats.org/spreadsheetml/2006/main">
  <authors>
    <author/>
  </authors>
  <commentList>
    <comment ref="G34" authorId="0" shapeId="0">
      <text>
        <r>
          <rPr>
            <sz val="10"/>
            <color rgb="FF000000"/>
            <rFont val="Arial"/>
            <family val="2"/>
            <scheme val="minor"/>
          </rPr>
          <t xml:space="preserve">1) Loss on Insurance Claim
2) Tax assessment
</t>
        </r>
      </text>
    </comment>
  </commentList>
</comments>
</file>

<file path=xl/comments2.xml><?xml version="1.0" encoding="utf-8"?>
<comments xmlns="http://schemas.openxmlformats.org/spreadsheetml/2006/main">
  <authors>
    <author/>
  </authors>
  <commentList>
    <comment ref="O18" authorId="0" shapeId="0">
      <text>
        <r>
          <rPr>
            <sz val="10"/>
            <color rgb="FF000000"/>
            <rFont val="Arial"/>
            <family val="2"/>
            <scheme val="minor"/>
          </rPr>
          <t>Since we have obtained small samples and are specifically investigating a single company, it is evident that the Chi-square test has low statistical power. Therefore, a reasonable alternative for small samples would be the well-known Kolmogorov-Smirnov test (KS test). In order to determine the cumulative value for the KS test, we need to calculate it.</t>
        </r>
      </text>
    </comment>
  </commentList>
</comments>
</file>

<file path=xl/sharedStrings.xml><?xml version="1.0" encoding="utf-8"?>
<sst xmlns="http://schemas.openxmlformats.org/spreadsheetml/2006/main" count="6392" uniqueCount="1859">
  <si>
    <t xml:space="preserve">  </t>
  </si>
  <si>
    <t xml:space="preserve">Assumptions </t>
  </si>
  <si>
    <t>Rate</t>
  </si>
  <si>
    <t>Rationale</t>
  </si>
  <si>
    <t xml:space="preserve">Revenue Growth </t>
  </si>
  <si>
    <t>Since the power production has massively increased in the recent quarters i.e 59% to 77% in the latest fiscal year. 
Therefore we are gradually increasing the production capacity to reach the earliest highest of 87%</t>
  </si>
  <si>
    <t xml:space="preserve">Other Income </t>
  </si>
  <si>
    <t xml:space="preserve">Not recurring in nature and very negligible. </t>
  </si>
  <si>
    <t>Generation &amp; Distribution Expenses (as per Revenue)</t>
  </si>
  <si>
    <t>Generation and distribution, Employee cost, Administrative and other operating expenses are forecasted as a percent of 
revenue because these expenses tend to change with the change in revenue.</t>
  </si>
  <si>
    <t>Employee Cost (as per Revenue)</t>
  </si>
  <si>
    <t>Administrative and other operating expenses (as per Revenue)</t>
  </si>
  <si>
    <t>Depreciation Charges (as per property plant and equipment)</t>
  </si>
  <si>
    <t xml:space="preserve">
Depreciation charges and amortization expenses are forecasted on the basis of PPE and intangible assets respectively. 
The average figure has been taken to generalize values. 
</t>
  </si>
  <si>
    <t>Amortization of intangible assets (as per intangible assets)</t>
  </si>
  <si>
    <t>Property Plant and Equipment</t>
  </si>
  <si>
    <t>Property plant and equipment was seen to be decreasing at a decreasing rate every year. Therefore, we calculated the rate 
of change of change and forecasted the PPE accordingly.</t>
  </si>
  <si>
    <t>Intangible Assets</t>
  </si>
  <si>
    <t>Intangible assets were forecasted on the basis of changes in the amount. The forecasted rates are based on the average
of those rates.</t>
  </si>
  <si>
    <t xml:space="preserve">Inventories </t>
  </si>
  <si>
    <t>Inventories are calculated on the basis of  Days Inventory Held.  The forecasted rates are based on the average
of those rates.</t>
  </si>
  <si>
    <t>Trade Receivables</t>
  </si>
  <si>
    <t>Trade Receviables  are calculated on the basis of  Days Sales Outstanding(DSO).  The forecasted rates are based on 
the average of those rates.</t>
  </si>
  <si>
    <t>Other Current Assets</t>
  </si>
  <si>
    <t>Current asset rates are figure out as per the revenue (i.e. current assets/ total revenue).The forecasted rates are based on 
the average of those rates.</t>
  </si>
  <si>
    <t>Trade payables</t>
  </si>
  <si>
    <t>Trade Payable are calculated on the basis of  Days Payable Outstanding(DPO).  The forecasted rates are based on the average
of those rates.</t>
  </si>
  <si>
    <t>Other Current Liabilities</t>
  </si>
  <si>
    <t>Other Current liabilties rates are figure out as per the revenue (i.e. current liabilties/ total revenue).The forecasted rates 
are based on the average of those rates.</t>
  </si>
  <si>
    <t xml:space="preserve">Capex </t>
  </si>
  <si>
    <t xml:space="preserve">We first projected revenue, depreciation, and PPE. Based on these projections, we divided the current period PP&amp;E by 
the prior period PP&amp;E, then added back depreciation to determine the CAPEX.
</t>
  </si>
  <si>
    <t xml:space="preserve">Lease Capitalization </t>
  </si>
  <si>
    <t>NHDL also had lease during 2077/78 and 2078/79 which was capitalized and adjusted in income statement and balance 
sheet respectively.</t>
  </si>
  <si>
    <t>Cost of debt</t>
  </si>
  <si>
    <t>Calcuated using interest coverage ratio, default spread and synthetic rating</t>
  </si>
  <si>
    <t xml:space="preserve">Cost of equity </t>
  </si>
  <si>
    <t>Cost of Capital (next 5 years)</t>
  </si>
  <si>
    <t>For the forecasted period of 5 years</t>
  </si>
  <si>
    <t>Cost of Capital (Terminal Value)</t>
  </si>
  <si>
    <t>For the terminal value</t>
  </si>
  <si>
    <t>Terminal growth rate</t>
  </si>
  <si>
    <t>The average value for historical and forecasted growth rate from IMF's estimates came out to be 5.10% which is just a 
little higher than the historical average of CBS's data. It seems to be an achievable growth rate for Nepal in upcoming future 
because of the Expected EXPANSIONARY MONETARY POLICY 2023/24 to achieve the forecasted growth rate of 6%. 
Therefore, we can assume a sustainable growth rate of 4% for NHDL which is just lower than the average forecasted 
growth rate given by IMF's forecast.</t>
  </si>
  <si>
    <t>Market Return</t>
  </si>
  <si>
    <t xml:space="preserve">The market return has been calculated using the closing price of NEPSE from January 01, 2015 to June 01, 2023.
</t>
  </si>
  <si>
    <t>Risk Free Rate</t>
  </si>
  <si>
    <t>We took the risk free rate from the Development bond rate published by Nepal Rastra Bank for the period 
22-03-2079 TO 22-03-2085  which was 8.49%</t>
  </si>
  <si>
    <t>Beta</t>
  </si>
  <si>
    <t xml:space="preserve">CG adjusted Beta </t>
  </si>
  <si>
    <t>Valuation Sheet</t>
  </si>
  <si>
    <t xml:space="preserve">Forecast of 5 Years </t>
  </si>
  <si>
    <t>Terminal Value</t>
  </si>
  <si>
    <t>Particulars</t>
  </si>
  <si>
    <t>Year 0</t>
  </si>
  <si>
    <t>Year 1</t>
  </si>
  <si>
    <t>Year 2</t>
  </si>
  <si>
    <t>Year 3</t>
  </si>
  <si>
    <t>Year 4</t>
  </si>
  <si>
    <t>Year 5</t>
  </si>
  <si>
    <t>Revenue</t>
  </si>
  <si>
    <t>Terminal Growth 
rate @ 4%</t>
  </si>
  <si>
    <t>Interest Income</t>
  </si>
  <si>
    <t>Other Income</t>
  </si>
  <si>
    <t>Total Income</t>
  </si>
  <si>
    <t>Generation &amp; Distribution Expenses</t>
  </si>
  <si>
    <t>Employee Cost</t>
  </si>
  <si>
    <t>Administrative and other operating expenses</t>
  </si>
  <si>
    <t>Depreciation Charges</t>
  </si>
  <si>
    <t>Amortization of intangible assets</t>
  </si>
  <si>
    <t>Profit from Operation (EBIT)</t>
  </si>
  <si>
    <t>Add: Current year operating lease</t>
  </si>
  <si>
    <t>- Depreciation on leased asset =</t>
  </si>
  <si>
    <t>Adjusted Operating Income</t>
  </si>
  <si>
    <t>Less: Tax</t>
  </si>
  <si>
    <t>NOPAT</t>
  </si>
  <si>
    <t>Add: Non cash expenses</t>
  </si>
  <si>
    <t>Less: Capex</t>
  </si>
  <si>
    <t>Add/Less: Change in Working Capital</t>
  </si>
  <si>
    <t>Free Cash flow to firm</t>
  </si>
  <si>
    <t>Cost of capital</t>
  </si>
  <si>
    <t>Terminal Growth rate</t>
  </si>
  <si>
    <t>Cost of equity</t>
  </si>
  <si>
    <t>Discounting Factor</t>
  </si>
  <si>
    <t>PV</t>
  </si>
  <si>
    <t>PV of terminal cash flow to firm</t>
  </si>
  <si>
    <t>Sum of PV of FCFF</t>
  </si>
  <si>
    <t>PV of Terminal Value</t>
  </si>
  <si>
    <t>Enterprise Value</t>
  </si>
  <si>
    <t>Add: Cash and Cash Equivalent</t>
  </si>
  <si>
    <t>Less: Debt</t>
  </si>
  <si>
    <t>Equity Value</t>
  </si>
  <si>
    <t>Number of Shares Outstanding</t>
  </si>
  <si>
    <t>Intrinsic Value</t>
  </si>
  <si>
    <t>Relative valuation of Nepal Hydro Developer Limited</t>
  </si>
  <si>
    <t>Date</t>
  </si>
  <si>
    <t>Currency</t>
  </si>
  <si>
    <t>NRS</t>
  </si>
  <si>
    <t>Trading Multiples</t>
  </si>
  <si>
    <t>Current</t>
  </si>
  <si>
    <t>Share</t>
  </si>
  <si>
    <t>Enterprise</t>
  </si>
  <si>
    <t>Market</t>
  </si>
  <si>
    <t>EBITDA</t>
  </si>
  <si>
    <t>Net Income</t>
  </si>
  <si>
    <t>Revenue Growth</t>
  </si>
  <si>
    <t>EBITDA Margin</t>
  </si>
  <si>
    <t>Profit Margin</t>
  </si>
  <si>
    <t>EV / Revenue</t>
  </si>
  <si>
    <t>EV / EBITDA</t>
  </si>
  <si>
    <t>P / E</t>
  </si>
  <si>
    <t>Symbol</t>
  </si>
  <si>
    <t>Company Name</t>
  </si>
  <si>
    <t>Price</t>
  </si>
  <si>
    <t>Count</t>
  </si>
  <si>
    <t>Value</t>
  </si>
  <si>
    <t>Cap</t>
  </si>
  <si>
    <t>76/77</t>
  </si>
  <si>
    <t>77/78</t>
  </si>
  <si>
    <t>78/79</t>
  </si>
  <si>
    <t>NHDL</t>
  </si>
  <si>
    <t>Nepal Hydro Developer Limited</t>
  </si>
  <si>
    <t>SPDL</t>
  </si>
  <si>
    <t>Synergy Power Development Ltd.</t>
  </si>
  <si>
    <t>RURU</t>
  </si>
  <si>
    <t>Ru Ru Jalbidhyut Pariyojana Limited</t>
  </si>
  <si>
    <t>PPCL</t>
  </si>
  <si>
    <t>Panchthar Power Compant Limited</t>
  </si>
  <si>
    <t>RADHI</t>
  </si>
  <si>
    <t>Radhi Bidyut Company Ltd</t>
  </si>
  <si>
    <t>KPCL</t>
  </si>
  <si>
    <t>Kalika power Company Ltd</t>
  </si>
  <si>
    <t>Mean</t>
  </si>
  <si>
    <t>Median</t>
  </si>
  <si>
    <t>2078/79 Trading Multiple</t>
  </si>
  <si>
    <t>2078/79  Financial Metric</t>
  </si>
  <si>
    <t>Implied Share Price</t>
  </si>
  <si>
    <t>Calculating Implied Share Price</t>
  </si>
  <si>
    <t>P/E</t>
  </si>
  <si>
    <t>EPS</t>
  </si>
  <si>
    <t>Cash</t>
  </si>
  <si>
    <t>Debt</t>
  </si>
  <si>
    <t>Shares</t>
  </si>
  <si>
    <t>Minimum</t>
  </si>
  <si>
    <t>--</t>
  </si>
  <si>
    <t>Maximum</t>
  </si>
  <si>
    <t>Working Note</t>
  </si>
  <si>
    <t>Cash &amp;</t>
  </si>
  <si>
    <t>Equivalents</t>
  </si>
  <si>
    <t>Nepal Hydro Developers Limited</t>
  </si>
  <si>
    <t>2078/79</t>
  </si>
  <si>
    <t>2077/78</t>
  </si>
  <si>
    <t xml:space="preserve">Operating lease expense in current year </t>
  </si>
  <si>
    <t>Amount of lease Later than 1 year &amp; Not
Later than 5 years</t>
  </si>
  <si>
    <t>Operating Lease Commitments for 5 years
(From footnote to financials)</t>
  </si>
  <si>
    <t>Operating Lease Commitments 
(From footnote to financials)</t>
  </si>
  <si>
    <t>Year</t>
  </si>
  <si>
    <t>Commitment</t>
  </si>
  <si>
    <t>Pre-tax Cost of Debt =</t>
  </si>
  <si>
    <t>From the current financial statements enter the following</t>
  </si>
  <si>
    <t>Note:</t>
  </si>
  <si>
    <t>Note</t>
  </si>
  <si>
    <t>Reported Operating Income (EBIT) =</t>
  </si>
  <si>
    <t>EBIT as reported in the current income statement</t>
  </si>
  <si>
    <t xml:space="preserve">Reported Operating Income (EBIT) </t>
  </si>
  <si>
    <t>Reported Debt =</t>
  </si>
  <si>
    <t>Interest-bearing debt as reported in the balance sheet</t>
  </si>
  <si>
    <t xml:space="preserve">Reported Debt </t>
  </si>
  <si>
    <t>Reported Interest Expenses =</t>
  </si>
  <si>
    <t>Interest expenses as reported in Income Statement</t>
  </si>
  <si>
    <t xml:space="preserve">Reported Interest Expenses </t>
  </si>
  <si>
    <t>Converting Operating Leases into debt</t>
  </si>
  <si>
    <t>Present Value</t>
  </si>
  <si>
    <t>Debt Value of leases =</t>
  </si>
  <si>
    <t>Restated Financials</t>
  </si>
  <si>
    <t>Operating Income with Operating leases reclassified as debt =</t>
  </si>
  <si>
    <t>Debt with Operating leases reclassified as debt =</t>
  </si>
  <si>
    <t>Full Operating lease adjustment</t>
  </si>
  <si>
    <t xml:space="preserve">Reported Operating income </t>
  </si>
  <si>
    <t xml:space="preserve">- Depreciation on leased asset </t>
  </si>
  <si>
    <t>2072/73</t>
  </si>
  <si>
    <t>2075/76</t>
  </si>
  <si>
    <t>2076/77</t>
  </si>
  <si>
    <t>Interest Coverage Ratio</t>
  </si>
  <si>
    <t>Median of Interest Coverage Ratio</t>
  </si>
  <si>
    <t>Taking the median</t>
  </si>
  <si>
    <t>EBIT</t>
  </si>
  <si>
    <t>Finance Cost</t>
  </si>
  <si>
    <t>Rating</t>
  </si>
  <si>
    <t>&gt;</t>
  </si>
  <si>
    <t>≤ to</t>
  </si>
  <si>
    <t>Rating is</t>
  </si>
  <si>
    <t>Spread is</t>
  </si>
  <si>
    <t>D2/D</t>
  </si>
  <si>
    <t>Average Interest Coverage Ratio</t>
  </si>
  <si>
    <t>C2/C</t>
  </si>
  <si>
    <t>Bond Rating</t>
  </si>
  <si>
    <t>B2/B</t>
  </si>
  <si>
    <t>Ca2/CC</t>
  </si>
  <si>
    <t>Default Spread</t>
  </si>
  <si>
    <t>Caa/CCC</t>
  </si>
  <si>
    <t>Risk Free Rate (Rf)</t>
  </si>
  <si>
    <t>B3/B-</t>
  </si>
  <si>
    <t>Cost of Debt</t>
  </si>
  <si>
    <t>B1/B+</t>
  </si>
  <si>
    <t>Ba2/BB</t>
  </si>
  <si>
    <t>Ba1/BB+</t>
  </si>
  <si>
    <t>Baa2/BBB</t>
  </si>
  <si>
    <t>A3/A-</t>
  </si>
  <si>
    <t>A2/A</t>
  </si>
  <si>
    <t>A1/A+</t>
  </si>
  <si>
    <t>Aa2/AA</t>
  </si>
  <si>
    <t>Aaa/AAA</t>
  </si>
  <si>
    <t>https://pages.stern.nyu.edu/~adamodar/New_Home_Page/datafile/ratings.html</t>
  </si>
  <si>
    <t>FY 2074/75</t>
  </si>
  <si>
    <t>FY 2075/76</t>
  </si>
  <si>
    <t>FY 2076/77</t>
  </si>
  <si>
    <t>F l Y 2077-078</t>
  </si>
  <si>
    <t>F l Y 2078-079</t>
  </si>
  <si>
    <t>-</t>
  </si>
  <si>
    <t>Profit from Operation</t>
  </si>
  <si>
    <t>Finance costs</t>
  </si>
  <si>
    <t>Interest from lease</t>
  </si>
  <si>
    <t>Profit Before Bonus CSR &amp; Tax</t>
  </si>
  <si>
    <t>Provisions</t>
  </si>
  <si>
    <t>Staff Bonus</t>
  </si>
  <si>
    <t>Corporate Social Responsibility</t>
  </si>
  <si>
    <t>Profit Before Tax</t>
  </si>
  <si>
    <t xml:space="preserve">Income Tax Expense </t>
  </si>
  <si>
    <t>Current tax</t>
  </si>
  <si>
    <t>Deferred tax expense/(income)</t>
  </si>
  <si>
    <t>Profit for the year</t>
  </si>
  <si>
    <t>Assumptions</t>
  </si>
  <si>
    <t>Average</t>
  </si>
  <si>
    <t>Staff Bonus (as per profit before tax bonus and CSR)</t>
  </si>
  <si>
    <t>Corporate Social Responsibility (as per profit before tax bonus and CSR)</t>
  </si>
  <si>
    <t>As per the electricity act 2049</t>
  </si>
  <si>
    <t>Staff bonus rate</t>
  </si>
  <si>
    <t>As per the industrial enterprise act</t>
  </si>
  <si>
    <t>CSR rate</t>
  </si>
  <si>
    <t>Adjustment for the unusually high admistrative expense</t>
  </si>
  <si>
    <t>Unadjusted Adminstrative expenses</t>
  </si>
  <si>
    <t>Loss on Insurance Claim</t>
  </si>
  <si>
    <t>Tax  Assessment</t>
  </si>
  <si>
    <t>Adjusted Adminstrative expenses</t>
  </si>
  <si>
    <t>ASSETS</t>
  </si>
  <si>
    <t>As at 31st Ashad 2075</t>
  </si>
  <si>
    <t>As at 31st Ashad 2076</t>
  </si>
  <si>
    <t>As at 31st Ashad 2077</t>
  </si>
  <si>
    <t>As at 31st Ashad 2078</t>
  </si>
  <si>
    <t>As at 32 nd Ashadh 2079</t>
  </si>
  <si>
    <t>As at 31st Ashad 2080</t>
  </si>
  <si>
    <t>As at 31st Ashad 2081</t>
  </si>
  <si>
    <t>As at 31st Ashad 2082</t>
  </si>
  <si>
    <t>As at 31st Ashad 2083</t>
  </si>
  <si>
    <t>As at 32 nd Ashadh 2084</t>
  </si>
  <si>
    <t xml:space="preserve">Non-Current Assets
 </t>
  </si>
  <si>
    <t>Financial Assets</t>
  </si>
  <si>
    <t>Investment Advances</t>
  </si>
  <si>
    <t>Leased Asset</t>
  </si>
  <si>
    <t>Total Non-Current Assets</t>
  </si>
  <si>
    <t>Current Assets</t>
  </si>
  <si>
    <t>Inventories (as Certified)</t>
  </si>
  <si>
    <t>Cash &amp; Cash Equivalent</t>
  </si>
  <si>
    <t>Bank Balance other than Cash &amp; Cash Equivalent</t>
  </si>
  <si>
    <t>Other Financial Assets</t>
  </si>
  <si>
    <t>Prepaid lease payment</t>
  </si>
  <si>
    <t>Current Tax Assets (Net)</t>
  </si>
  <si>
    <t>Total Current Assets</t>
  </si>
  <si>
    <t>Non Current Assets Held for Sale</t>
  </si>
  <si>
    <t>Total Assets</t>
  </si>
  <si>
    <t>EQUITY AND LIABILITIES</t>
  </si>
  <si>
    <t>Equity
 Equity Share Capital</t>
  </si>
  <si>
    <t>Equity Share Capital</t>
  </si>
  <si>
    <t>Other Equity</t>
  </si>
  <si>
    <t>Total Equity</t>
  </si>
  <si>
    <t>Liabilities</t>
  </si>
  <si>
    <t>Non-Current Liabilities</t>
  </si>
  <si>
    <t>Financial Liabilities</t>
  </si>
  <si>
    <t>Long Term Borrowings</t>
  </si>
  <si>
    <t>Lease Liability</t>
  </si>
  <si>
    <t>Total Non-Current Liabilities</t>
  </si>
  <si>
    <t>Current Liabilities</t>
  </si>
  <si>
    <t>Short Term Borrowings</t>
  </si>
  <si>
    <t>Other financial liabilities</t>
  </si>
  <si>
    <t>Current Portion of lease liability</t>
  </si>
  <si>
    <t>Total Current Liabilities</t>
  </si>
  <si>
    <t>Total Liabilities</t>
  </si>
  <si>
    <t>Total Equity and Liabilities</t>
  </si>
  <si>
    <t xml:space="preserve">Assumption </t>
  </si>
  <si>
    <t>Days Sales Outstanding</t>
  </si>
  <si>
    <t>Days Inventory Held</t>
  </si>
  <si>
    <t>Other current assets</t>
  </si>
  <si>
    <t>Account Payable</t>
  </si>
  <si>
    <t>Other current  liabilities</t>
  </si>
  <si>
    <t>Non-Current assets</t>
  </si>
  <si>
    <t xml:space="preserve">Property Plant and equipment </t>
  </si>
  <si>
    <t>Rate of change of PPE</t>
  </si>
  <si>
    <t>The percentage has been seen decreasing so the rate of change was calculated and then adjusted to bring this value</t>
  </si>
  <si>
    <t>Actual</t>
  </si>
  <si>
    <t>Forecasted</t>
  </si>
  <si>
    <t>FY 2073/74</t>
  </si>
  <si>
    <t>F l Y 2079-080</t>
  </si>
  <si>
    <t>F l Y 2080-081</t>
  </si>
  <si>
    <t>F l Y 2078-082</t>
  </si>
  <si>
    <t>F l Y 2078-083</t>
  </si>
  <si>
    <t>F l Y 2078-084</t>
  </si>
  <si>
    <t>For historical period</t>
  </si>
  <si>
    <t>Targeted revenue</t>
  </si>
  <si>
    <t>Targeted production</t>
  </si>
  <si>
    <t>Actual Revenue</t>
  </si>
  <si>
    <t>Actual Production(KWH)</t>
  </si>
  <si>
    <t>Capacity utilization</t>
  </si>
  <si>
    <t>Per KWH price</t>
  </si>
  <si>
    <t>Average KWH Price</t>
  </si>
  <si>
    <t>F Y 2077-078</t>
  </si>
  <si>
    <t>F Y 2078-079</t>
  </si>
  <si>
    <t xml:space="preserve"> For forecasted period</t>
  </si>
  <si>
    <t>Forecasted Target revenue</t>
  </si>
  <si>
    <t>Forecast years</t>
  </si>
  <si>
    <t>Forecasted Actual revenue</t>
  </si>
  <si>
    <t>Assumed production capacity</t>
  </si>
  <si>
    <t>FY 2079/80</t>
  </si>
  <si>
    <t>FY 2080/81</t>
  </si>
  <si>
    <t>FY 2081/82</t>
  </si>
  <si>
    <t>FY 2082/83</t>
  </si>
  <si>
    <t>FY 2083/84</t>
  </si>
  <si>
    <t>FY 2079-80</t>
  </si>
  <si>
    <t>FY 2080-81</t>
  </si>
  <si>
    <t>FY 2081-82</t>
  </si>
  <si>
    <t>FY 2082-83</t>
  </si>
  <si>
    <t>FY 2083-84</t>
  </si>
  <si>
    <t>CAPEX</t>
  </si>
  <si>
    <t>CAPEX as a %of sales</t>
  </si>
  <si>
    <t>Change in CAPEX</t>
  </si>
  <si>
    <t>Working capital adjustments:</t>
  </si>
  <si>
    <t>(Increase)/ Decrease in Trade receivables</t>
  </si>
  <si>
    <t>(Increase)/ Decrease in other current assets</t>
  </si>
  <si>
    <t>(Increase)/ Decrease in Inventories</t>
  </si>
  <si>
    <t>Increase / (Decrease) in trade payables</t>
  </si>
  <si>
    <t>Increase / (Decrease) in other current liabilities</t>
  </si>
  <si>
    <t>Net Change in (operating) working capital</t>
  </si>
  <si>
    <t>Inventories</t>
  </si>
  <si>
    <t>Working Capital (CA-CL)</t>
  </si>
  <si>
    <t>Close</t>
  </si>
  <si>
    <t>Day</t>
  </si>
  <si>
    <t>Return</t>
  </si>
  <si>
    <t>NEPSE</t>
  </si>
  <si>
    <t>Thursday</t>
  </si>
  <si>
    <t>Weekly rate</t>
  </si>
  <si>
    <t>Sunday</t>
  </si>
  <si>
    <t>Annualized return</t>
  </si>
  <si>
    <t>Monday</t>
  </si>
  <si>
    <t>Tuesday</t>
  </si>
  <si>
    <t>R(m)</t>
  </si>
  <si>
    <t>Wednesday</t>
  </si>
  <si>
    <t>13-01-2015</t>
  </si>
  <si>
    <t>14-01-2015</t>
  </si>
  <si>
    <t>18-01-2015</t>
  </si>
  <si>
    <t>19-01-2015</t>
  </si>
  <si>
    <t>20-01-2015</t>
  </si>
  <si>
    <t>22-01-2015</t>
  </si>
  <si>
    <t>25-01-2015</t>
  </si>
  <si>
    <t>26-01-2015</t>
  </si>
  <si>
    <t>27-01-2015</t>
  </si>
  <si>
    <t>28-01-2015</t>
  </si>
  <si>
    <t>29-01-2015</t>
  </si>
  <si>
    <t>15-02-2015</t>
  </si>
  <si>
    <t>16-02-2015</t>
  </si>
  <si>
    <t>18-02-2015</t>
  </si>
  <si>
    <t>22-02-2015</t>
  </si>
  <si>
    <t>23-02-2015</t>
  </si>
  <si>
    <t>24-02-2015</t>
  </si>
  <si>
    <t>25-02-2015</t>
  </si>
  <si>
    <t>26-02-2015</t>
  </si>
  <si>
    <t>15-03-2015</t>
  </si>
  <si>
    <t>16-03-2015</t>
  </si>
  <si>
    <t>17-03-2015</t>
  </si>
  <si>
    <t>18-03-2015</t>
  </si>
  <si>
    <t>19-03-2015</t>
  </si>
  <si>
    <t>22-03-2015</t>
  </si>
  <si>
    <t>23-03-2015</t>
  </si>
  <si>
    <t>24-03-2015</t>
  </si>
  <si>
    <t>25-03-2015</t>
  </si>
  <si>
    <t>26-03-2015</t>
  </si>
  <si>
    <t>29-03-2015</t>
  </si>
  <si>
    <t>30-03-2015</t>
  </si>
  <si>
    <t>31-03-2015</t>
  </si>
  <si>
    <t>13-04-2015</t>
  </si>
  <si>
    <t>15-04-2015</t>
  </si>
  <si>
    <t>16-04-2015</t>
  </si>
  <si>
    <t>19-04-2015</t>
  </si>
  <si>
    <t>20-04-2015</t>
  </si>
  <si>
    <t>21-04-2015</t>
  </si>
  <si>
    <t>22-04-2015</t>
  </si>
  <si>
    <t>23-04-2015</t>
  </si>
  <si>
    <t>24-05-2015</t>
  </si>
  <si>
    <t>25-05-2015</t>
  </si>
  <si>
    <t>26-05-2015</t>
  </si>
  <si>
    <t>27-05-2015</t>
  </si>
  <si>
    <t>28-05-2015</t>
  </si>
  <si>
    <t>31-05-2015</t>
  </si>
  <si>
    <t>14-06-2015</t>
  </si>
  <si>
    <t>15-06-2015</t>
  </si>
  <si>
    <t>16-06-2015</t>
  </si>
  <si>
    <t>17-06-2015</t>
  </si>
  <si>
    <t>18-06-2015</t>
  </si>
  <si>
    <t>21-06-2015</t>
  </si>
  <si>
    <t>22-06-2015</t>
  </si>
  <si>
    <t>23-06-2015</t>
  </si>
  <si>
    <t>24-06-2015</t>
  </si>
  <si>
    <t>25-06-2015</t>
  </si>
  <si>
    <t>28-06-2015</t>
  </si>
  <si>
    <t>29-06-2015</t>
  </si>
  <si>
    <t>30-06-2015</t>
  </si>
  <si>
    <t>13-07-2015</t>
  </si>
  <si>
    <t>14-07-2015</t>
  </si>
  <si>
    <t>15-07-2015</t>
  </si>
  <si>
    <t>16-07-2015</t>
  </si>
  <si>
    <t>22-07-2015</t>
  </si>
  <si>
    <t>23-07-2015</t>
  </si>
  <si>
    <t>26-07-2015</t>
  </si>
  <si>
    <t>27-07-2015</t>
  </si>
  <si>
    <t>28-07-2015</t>
  </si>
  <si>
    <t>29-07-2015</t>
  </si>
  <si>
    <t>30-07-2015</t>
  </si>
  <si>
    <t>13-08-2015</t>
  </si>
  <si>
    <t>16-08-2015</t>
  </si>
  <si>
    <t>17-08-2015</t>
  </si>
  <si>
    <t>18-08-2015</t>
  </si>
  <si>
    <t>19-08-2015</t>
  </si>
  <si>
    <t>20-08-2015</t>
  </si>
  <si>
    <t>23-08-2015</t>
  </si>
  <si>
    <t>24-08-2015</t>
  </si>
  <si>
    <t>25-08-2015</t>
  </si>
  <si>
    <t>26-08-2015</t>
  </si>
  <si>
    <t>27-08-2015</t>
  </si>
  <si>
    <t>31-08-2015</t>
  </si>
  <si>
    <t>13-09-2015</t>
  </si>
  <si>
    <t>14-09-2015</t>
  </si>
  <si>
    <t>15-09-2015</t>
  </si>
  <si>
    <t>16-09-2015</t>
  </si>
  <si>
    <t>17-09-2015</t>
  </si>
  <si>
    <t>22-09-2015</t>
  </si>
  <si>
    <t>23-09-2015</t>
  </si>
  <si>
    <t>24-09-2015</t>
  </si>
  <si>
    <t>28-09-2015</t>
  </si>
  <si>
    <t>29-09-2015</t>
  </si>
  <si>
    <t>30-09-2015</t>
  </si>
  <si>
    <t>14-10-2015</t>
  </si>
  <si>
    <t>15-10-2015</t>
  </si>
  <si>
    <t>18-10-2015</t>
  </si>
  <si>
    <t>19-10-2015</t>
  </si>
  <si>
    <t>25-10-2015</t>
  </si>
  <si>
    <t>27-10-2015</t>
  </si>
  <si>
    <t>28-10-2015</t>
  </si>
  <si>
    <t>29-10-2015</t>
  </si>
  <si>
    <t>15-11-2015</t>
  </si>
  <si>
    <t>16-11-2015</t>
  </si>
  <si>
    <t>18-11-2015</t>
  </si>
  <si>
    <t>19-11-2015</t>
  </si>
  <si>
    <t>22-11-2015</t>
  </si>
  <si>
    <t>23-11-2015</t>
  </si>
  <si>
    <t>24-11-2015</t>
  </si>
  <si>
    <t>25-11-2015</t>
  </si>
  <si>
    <t>26-11-2015</t>
  </si>
  <si>
    <t>29-11-2015</t>
  </si>
  <si>
    <t>30-11-2015</t>
  </si>
  <si>
    <t>13-12-2015</t>
  </si>
  <si>
    <t>14-12-2015</t>
  </si>
  <si>
    <t>15-12-2015</t>
  </si>
  <si>
    <t>16-12-2015</t>
  </si>
  <si>
    <t>17-12-2015</t>
  </si>
  <si>
    <t>20-12-2015</t>
  </si>
  <si>
    <t>21-12-2015</t>
  </si>
  <si>
    <t>22-12-2015</t>
  </si>
  <si>
    <t>23-12-2015</t>
  </si>
  <si>
    <t>24-12-2015</t>
  </si>
  <si>
    <t>27-12-2015</t>
  </si>
  <si>
    <t>28-12-2015</t>
  </si>
  <si>
    <t>29-12-2015</t>
  </si>
  <si>
    <t>31-12-2015</t>
  </si>
  <si>
    <t>13-01-2016</t>
  </si>
  <si>
    <t>14-01-2016</t>
  </si>
  <si>
    <t>17-01-2016</t>
  </si>
  <si>
    <t>18-01-2016</t>
  </si>
  <si>
    <t>19-01-2016</t>
  </si>
  <si>
    <t>20-01-2016</t>
  </si>
  <si>
    <t>21-01-2016</t>
  </si>
  <si>
    <t>24-01-2016</t>
  </si>
  <si>
    <t>25-01-2016</t>
  </si>
  <si>
    <t>26-01-2016</t>
  </si>
  <si>
    <t>27-01-2016</t>
  </si>
  <si>
    <t>28-01-2016</t>
  </si>
  <si>
    <t>31-01-2016</t>
  </si>
  <si>
    <t>14-02-2016</t>
  </si>
  <si>
    <t>15-02-2016</t>
  </si>
  <si>
    <t>16-02-2016</t>
  </si>
  <si>
    <t>17-02-2016</t>
  </si>
  <si>
    <t>18-02-2016</t>
  </si>
  <si>
    <t>21-02-2016</t>
  </si>
  <si>
    <t>22-02-2016</t>
  </si>
  <si>
    <t>23-02-2016</t>
  </si>
  <si>
    <t>24-02-2016</t>
  </si>
  <si>
    <t>25-02-2016</t>
  </si>
  <si>
    <t>28-02-2016</t>
  </si>
  <si>
    <t>29-02-2016</t>
  </si>
  <si>
    <t>13-03-2016</t>
  </si>
  <si>
    <t>14-03-2016</t>
  </si>
  <si>
    <t>15-03-2016</t>
  </si>
  <si>
    <t>16-03-2016</t>
  </si>
  <si>
    <t>17-03-2016</t>
  </si>
  <si>
    <t>20-03-2016</t>
  </si>
  <si>
    <t>21-03-2016</t>
  </si>
  <si>
    <t>23-03-2016</t>
  </si>
  <si>
    <t>24-03-2016</t>
  </si>
  <si>
    <t>27-03-2016</t>
  </si>
  <si>
    <t>28-03-2016</t>
  </si>
  <si>
    <t>29-03-2016</t>
  </si>
  <si>
    <t>30-03-2016</t>
  </si>
  <si>
    <t>31-03-2016</t>
  </si>
  <si>
    <t>14-04-2016</t>
  </si>
  <si>
    <t>17-04-2016</t>
  </si>
  <si>
    <t>18-04-2016</t>
  </si>
  <si>
    <t>19-04-2016</t>
  </si>
  <si>
    <t>20-04-2016</t>
  </si>
  <si>
    <t>21-04-2016</t>
  </si>
  <si>
    <t>24-04-2016</t>
  </si>
  <si>
    <t>25-04-2016</t>
  </si>
  <si>
    <t>26-04-2016</t>
  </si>
  <si>
    <t>27-04-2016</t>
  </si>
  <si>
    <t>28-04-2016</t>
  </si>
  <si>
    <t>15-05-2016</t>
  </si>
  <si>
    <t>16-05-2016</t>
  </si>
  <si>
    <t>17-05-2016</t>
  </si>
  <si>
    <t>18-05-2016</t>
  </si>
  <si>
    <t>19-05-2016</t>
  </si>
  <si>
    <t>22-05-2016</t>
  </si>
  <si>
    <t>23-05-2016</t>
  </si>
  <si>
    <t>24-05-2016</t>
  </si>
  <si>
    <t>25-05-2016</t>
  </si>
  <si>
    <t>26-05-2016</t>
  </si>
  <si>
    <t>29-05-2016</t>
  </si>
  <si>
    <t>30-05-2016</t>
  </si>
  <si>
    <t>31-05-2016</t>
  </si>
  <si>
    <t>13-06-2016</t>
  </si>
  <si>
    <t>14-06-2016</t>
  </si>
  <si>
    <t>15-06-2016</t>
  </si>
  <si>
    <t>16-06-2016</t>
  </si>
  <si>
    <t>19-06-2016</t>
  </si>
  <si>
    <t>20-06-2016</t>
  </si>
  <si>
    <t>21-06-2016</t>
  </si>
  <si>
    <t>22-06-2016</t>
  </si>
  <si>
    <t>23-06-2016</t>
  </si>
  <si>
    <t>26-06-2016</t>
  </si>
  <si>
    <t>27-06-2016</t>
  </si>
  <si>
    <t>28-06-2016</t>
  </si>
  <si>
    <t>29-06-2016</t>
  </si>
  <si>
    <t>30-06-2016</t>
  </si>
  <si>
    <t>13-07-2016</t>
  </si>
  <si>
    <t>14-07-2016</t>
  </si>
  <si>
    <t>17-07-2016</t>
  </si>
  <si>
    <t>18-07-2016</t>
  </si>
  <si>
    <t>19-07-2016</t>
  </si>
  <si>
    <t>20-07-2016</t>
  </si>
  <si>
    <t>21-07-2016</t>
  </si>
  <si>
    <t>25-07-2016</t>
  </si>
  <si>
    <t>26-07-2016</t>
  </si>
  <si>
    <t>27-07-2016</t>
  </si>
  <si>
    <t>28-07-2016</t>
  </si>
  <si>
    <t>31-07-2016</t>
  </si>
  <si>
    <t>14-08-2016</t>
  </si>
  <si>
    <t>15-08-2016</t>
  </si>
  <si>
    <t>16-08-2016</t>
  </si>
  <si>
    <t>17-08-2016</t>
  </si>
  <si>
    <t>21-08-2016</t>
  </si>
  <si>
    <t>22-08-2016</t>
  </si>
  <si>
    <t>23-08-2016</t>
  </si>
  <si>
    <t>24-08-2016</t>
  </si>
  <si>
    <t>28-08-2016</t>
  </si>
  <si>
    <t>29-08-2016</t>
  </si>
  <si>
    <t>30-08-2016</t>
  </si>
  <si>
    <t>31-08-2016</t>
  </si>
  <si>
    <t>14-09-2016</t>
  </si>
  <si>
    <t>18-09-2016</t>
  </si>
  <si>
    <t>20-09-2016</t>
  </si>
  <si>
    <t>21-09-2016</t>
  </si>
  <si>
    <t>22-09-2016</t>
  </si>
  <si>
    <t>25-09-2016</t>
  </si>
  <si>
    <t>26-09-2016</t>
  </si>
  <si>
    <t>27-09-2016</t>
  </si>
  <si>
    <t>28-09-2016</t>
  </si>
  <si>
    <t>29-09-2016</t>
  </si>
  <si>
    <t>16-10-2016</t>
  </si>
  <si>
    <t>17-10-2016</t>
  </si>
  <si>
    <t>18-10-2016</t>
  </si>
  <si>
    <t>19-10-2016</t>
  </si>
  <si>
    <t>20-10-2016</t>
  </si>
  <si>
    <t>23-10-2016</t>
  </si>
  <si>
    <t>24-10-2016</t>
  </si>
  <si>
    <t>25-10-2016</t>
  </si>
  <si>
    <t>26-10-2016</t>
  </si>
  <si>
    <t>27-10-2016</t>
  </si>
  <si>
    <t>13-11-2016</t>
  </si>
  <si>
    <t>14-11-2016</t>
  </si>
  <si>
    <t>15-11-2016</t>
  </si>
  <si>
    <t>16-11-2016</t>
  </si>
  <si>
    <t>17-11-2016</t>
  </si>
  <si>
    <t>20-11-2016</t>
  </si>
  <si>
    <t>21-11-2016</t>
  </si>
  <si>
    <t>22-11-2016</t>
  </si>
  <si>
    <t>23-11-2016</t>
  </si>
  <si>
    <t>24-11-2016</t>
  </si>
  <si>
    <t>27-11-2016</t>
  </si>
  <si>
    <t>28-11-2016</t>
  </si>
  <si>
    <t>29-11-2016</t>
  </si>
  <si>
    <t>30-11-2016</t>
  </si>
  <si>
    <t>14-12-2016</t>
  </si>
  <si>
    <t>15-12-2016</t>
  </si>
  <si>
    <t>18-12-2016</t>
  </si>
  <si>
    <t>19-12-2016</t>
  </si>
  <si>
    <t>20-12-2016</t>
  </si>
  <si>
    <t>21-12-2016</t>
  </si>
  <si>
    <t>22-12-2016</t>
  </si>
  <si>
    <t>26-12-2016</t>
  </si>
  <si>
    <t>27-12-2016</t>
  </si>
  <si>
    <t>28-12-2016</t>
  </si>
  <si>
    <t>29-12-2016</t>
  </si>
  <si>
    <t>15-01-2017</t>
  </si>
  <si>
    <t>16-01-2017</t>
  </si>
  <si>
    <t>17-01-2017</t>
  </si>
  <si>
    <t>18-01-2017</t>
  </si>
  <si>
    <t>19-01-2017</t>
  </si>
  <si>
    <t>22-01-2017</t>
  </si>
  <si>
    <t>23-01-2017</t>
  </si>
  <si>
    <t>24-01-2017</t>
  </si>
  <si>
    <t>25-01-2017</t>
  </si>
  <si>
    <t>26-01-2017</t>
  </si>
  <si>
    <t>30-01-2017</t>
  </si>
  <si>
    <t>31-01-2017</t>
  </si>
  <si>
    <t>13-02-2017</t>
  </si>
  <si>
    <t>14-02-2017</t>
  </si>
  <si>
    <t>15-02-2017</t>
  </si>
  <si>
    <t>16-02-2017</t>
  </si>
  <si>
    <t>19-02-2017</t>
  </si>
  <si>
    <t>20-02-2017</t>
  </si>
  <si>
    <t>21-02-2017</t>
  </si>
  <si>
    <t>22-02-2017</t>
  </si>
  <si>
    <t>23-02-2017</t>
  </si>
  <si>
    <t>26-02-2017</t>
  </si>
  <si>
    <t>28-02-2017</t>
  </si>
  <si>
    <t>13-03-2017</t>
  </si>
  <si>
    <t>14-03-2017</t>
  </si>
  <si>
    <t>15-03-2017</t>
  </si>
  <si>
    <t>16-03-2017</t>
  </si>
  <si>
    <t>19-03-2017</t>
  </si>
  <si>
    <t>20-03-2017</t>
  </si>
  <si>
    <t>21-03-2017</t>
  </si>
  <si>
    <t>22-03-2017</t>
  </si>
  <si>
    <t>23-03-2017</t>
  </si>
  <si>
    <t>26-03-2017</t>
  </si>
  <si>
    <t>28-03-2017</t>
  </si>
  <si>
    <t>29-03-2017</t>
  </si>
  <si>
    <t>30-03-2017</t>
  </si>
  <si>
    <t>13-04-2017</t>
  </si>
  <si>
    <t>16-04-2017</t>
  </si>
  <si>
    <t>18-04-2017</t>
  </si>
  <si>
    <t>19-04-2017</t>
  </si>
  <si>
    <t>20-04-2017</t>
  </si>
  <si>
    <t>23-04-2017</t>
  </si>
  <si>
    <t>24-04-2017</t>
  </si>
  <si>
    <t>25-04-2017</t>
  </si>
  <si>
    <t>26-04-2017</t>
  </si>
  <si>
    <t>27-04-2017</t>
  </si>
  <si>
    <t>30-04-2017</t>
  </si>
  <si>
    <t>15-05-2017</t>
  </si>
  <si>
    <t>16-05-2017</t>
  </si>
  <si>
    <t>17-05-2017</t>
  </si>
  <si>
    <t>18-05-2017</t>
  </si>
  <si>
    <t>21-05-2017</t>
  </si>
  <si>
    <t>22-05-2017</t>
  </si>
  <si>
    <t>23-05-2017</t>
  </si>
  <si>
    <t>24-05-2017</t>
  </si>
  <si>
    <t>28-05-2017</t>
  </si>
  <si>
    <t>30-05-2017</t>
  </si>
  <si>
    <t>31-05-2017</t>
  </si>
  <si>
    <t>13-06-2017</t>
  </si>
  <si>
    <t>14-06-2017</t>
  </si>
  <si>
    <t>15-06-2017</t>
  </si>
  <si>
    <t>18-06-2017</t>
  </si>
  <si>
    <t>19-06-2017</t>
  </si>
  <si>
    <t>20-06-2017</t>
  </si>
  <si>
    <t>21-06-2017</t>
  </si>
  <si>
    <t>22-06-2017</t>
  </si>
  <si>
    <t>25-06-2017</t>
  </si>
  <si>
    <t>27-06-2017</t>
  </si>
  <si>
    <t>28-06-2017</t>
  </si>
  <si>
    <t>13-07-2017</t>
  </si>
  <si>
    <t>16-07-2017</t>
  </si>
  <si>
    <t>17-07-2017</t>
  </si>
  <si>
    <t>18-07-2017</t>
  </si>
  <si>
    <t>19-07-2017</t>
  </si>
  <si>
    <t>20-07-2017</t>
  </si>
  <si>
    <t>23-07-2017</t>
  </si>
  <si>
    <t>24-07-2017</t>
  </si>
  <si>
    <t>25-07-2017</t>
  </si>
  <si>
    <t>26-07-2017</t>
  </si>
  <si>
    <t>27-07-2017</t>
  </si>
  <si>
    <t>30-07-2017</t>
  </si>
  <si>
    <t>31-07-2017</t>
  </si>
  <si>
    <t>13-08-2017</t>
  </si>
  <si>
    <t>15-08-2017</t>
  </si>
  <si>
    <t>16-08-2017</t>
  </si>
  <si>
    <t>17-08-2017</t>
  </si>
  <si>
    <t>20-08-2017</t>
  </si>
  <si>
    <t>21-08-2017</t>
  </si>
  <si>
    <t>22-08-2017</t>
  </si>
  <si>
    <t>23-08-2017</t>
  </si>
  <si>
    <t>24-08-2017</t>
  </si>
  <si>
    <t>27-08-2017</t>
  </si>
  <si>
    <t>28-08-2017</t>
  </si>
  <si>
    <t>30-08-2017</t>
  </si>
  <si>
    <t>31-08-2017</t>
  </si>
  <si>
    <t>13-09-2017</t>
  </si>
  <si>
    <t>14-09-2017</t>
  </si>
  <si>
    <t>17-09-2017</t>
  </si>
  <si>
    <t>18-09-2017</t>
  </si>
  <si>
    <t>20-09-2017</t>
  </si>
  <si>
    <t>24-09-2017</t>
  </si>
  <si>
    <t>25-09-2017</t>
  </si>
  <si>
    <t>26-09-2017</t>
  </si>
  <si>
    <t>15-10-2017</t>
  </si>
  <si>
    <t>16-10-2017</t>
  </si>
  <si>
    <t>17-10-2017</t>
  </si>
  <si>
    <t>18-10-2017</t>
  </si>
  <si>
    <t>22-10-2017</t>
  </si>
  <si>
    <t>23-10-2017</t>
  </si>
  <si>
    <t>24-10-2017</t>
  </si>
  <si>
    <t>25-10-2017</t>
  </si>
  <si>
    <t>29-10-2017</t>
  </si>
  <si>
    <t>30-10-2017</t>
  </si>
  <si>
    <t>31-10-2017</t>
  </si>
  <si>
    <t>13-11-2017</t>
  </si>
  <si>
    <t>14-11-2017</t>
  </si>
  <si>
    <t>15-11-2017</t>
  </si>
  <si>
    <t>16-11-2017</t>
  </si>
  <si>
    <t>19-11-2017</t>
  </si>
  <si>
    <t>20-11-2017</t>
  </si>
  <si>
    <t>21-11-2017</t>
  </si>
  <si>
    <t>22-11-2017</t>
  </si>
  <si>
    <t>23-11-2017</t>
  </si>
  <si>
    <t>26-11-2017</t>
  </si>
  <si>
    <t>27-11-2017</t>
  </si>
  <si>
    <t>28-11-2017</t>
  </si>
  <si>
    <t>29-11-2017</t>
  </si>
  <si>
    <t>30-11-2017</t>
  </si>
  <si>
    <t>13-12-2017</t>
  </si>
  <si>
    <t>14-12-2017</t>
  </si>
  <si>
    <t>17-12-2017</t>
  </si>
  <si>
    <t>18-12-2017</t>
  </si>
  <si>
    <t>19-12-2017</t>
  </si>
  <si>
    <t>20-12-2017</t>
  </si>
  <si>
    <t>21-12-2017</t>
  </si>
  <si>
    <t>24-12-2017</t>
  </si>
  <si>
    <t>26-12-2017</t>
  </si>
  <si>
    <t>27-12-2017</t>
  </si>
  <si>
    <t>28-12-2017</t>
  </si>
  <si>
    <t>31-12-2017</t>
  </si>
  <si>
    <t>14-01-2018</t>
  </si>
  <si>
    <t>16-01-2018</t>
  </si>
  <si>
    <t>17-01-2018</t>
  </si>
  <si>
    <t>21-01-2018</t>
  </si>
  <si>
    <t>22-01-2018</t>
  </si>
  <si>
    <t>23-01-2018</t>
  </si>
  <si>
    <t>24-01-2018</t>
  </si>
  <si>
    <t>25-01-2018</t>
  </si>
  <si>
    <t>28-01-2018</t>
  </si>
  <si>
    <t>29-01-2018</t>
  </si>
  <si>
    <t>31-01-2018</t>
  </si>
  <si>
    <t>14-02-2018</t>
  </si>
  <si>
    <t>15-02-2018</t>
  </si>
  <si>
    <t>18-02-2018</t>
  </si>
  <si>
    <t>20-02-2018</t>
  </si>
  <si>
    <t>21-02-2018</t>
  </si>
  <si>
    <t>22-02-2018</t>
  </si>
  <si>
    <t>25-02-2018</t>
  </si>
  <si>
    <t>26-02-2018</t>
  </si>
  <si>
    <t>27-02-2018</t>
  </si>
  <si>
    <t>28-02-2018</t>
  </si>
  <si>
    <t>13-03-2018</t>
  </si>
  <si>
    <t>14-03-2018</t>
  </si>
  <si>
    <t>15-03-2018</t>
  </si>
  <si>
    <t>18-03-2018</t>
  </si>
  <si>
    <t>19-03-2018</t>
  </si>
  <si>
    <t>20-03-2018</t>
  </si>
  <si>
    <t>21-03-2018</t>
  </si>
  <si>
    <t>22-03-2018</t>
  </si>
  <si>
    <t>26-03-2018</t>
  </si>
  <si>
    <t>27-03-2018</t>
  </si>
  <si>
    <t>28-03-2018</t>
  </si>
  <si>
    <t>29-03-2018</t>
  </si>
  <si>
    <t>15-04-2018</t>
  </si>
  <si>
    <t>16-04-2018</t>
  </si>
  <si>
    <t>17-04-2018</t>
  </si>
  <si>
    <t>18-04-2018</t>
  </si>
  <si>
    <t>19-04-2018</t>
  </si>
  <si>
    <t>22-04-2018</t>
  </si>
  <si>
    <t>23-04-2018</t>
  </si>
  <si>
    <t>24-04-2018</t>
  </si>
  <si>
    <t>25-04-2018</t>
  </si>
  <si>
    <t>26-04-2018</t>
  </si>
  <si>
    <t>29-04-2018</t>
  </si>
  <si>
    <t>14-05-2018</t>
  </si>
  <si>
    <t>15-05-2018</t>
  </si>
  <si>
    <t>16-05-2018</t>
  </si>
  <si>
    <t>17-05-2018</t>
  </si>
  <si>
    <t>20-05-2018</t>
  </si>
  <si>
    <t>21-05-2018</t>
  </si>
  <si>
    <t>22-05-2018</t>
  </si>
  <si>
    <t>23-05-2018</t>
  </si>
  <si>
    <t>24-05-2018</t>
  </si>
  <si>
    <t>27-05-2018</t>
  </si>
  <si>
    <t>28-05-2018</t>
  </si>
  <si>
    <t>29-05-2018</t>
  </si>
  <si>
    <t>30-05-2018</t>
  </si>
  <si>
    <t>31-05-2018</t>
  </si>
  <si>
    <t>13-06-2018</t>
  </si>
  <si>
    <t>14-06-2018</t>
  </si>
  <si>
    <t>17-06-2018</t>
  </si>
  <si>
    <t>18-06-2018</t>
  </si>
  <si>
    <t>19-06-2018</t>
  </si>
  <si>
    <t>20-06-2018</t>
  </si>
  <si>
    <t>21-06-2018</t>
  </si>
  <si>
    <t>24-06-2018</t>
  </si>
  <si>
    <t>25-06-2018</t>
  </si>
  <si>
    <t>26-06-2018</t>
  </si>
  <si>
    <t>27-06-2018</t>
  </si>
  <si>
    <t>28-06-2018</t>
  </si>
  <si>
    <t>15-07-2018</t>
  </si>
  <si>
    <t>16-07-2018</t>
  </si>
  <si>
    <t>17-07-2018</t>
  </si>
  <si>
    <t>18-07-2018</t>
  </si>
  <si>
    <t>19-07-2018</t>
  </si>
  <si>
    <t>22-07-2018</t>
  </si>
  <si>
    <t>23-07-2018</t>
  </si>
  <si>
    <t>24-07-2018</t>
  </si>
  <si>
    <t>25-07-2018</t>
  </si>
  <si>
    <t>26-07-2018</t>
  </si>
  <si>
    <t>29-07-2018</t>
  </si>
  <si>
    <t>30-07-2018</t>
  </si>
  <si>
    <t>31-07-2018</t>
  </si>
  <si>
    <t>13-08-2018</t>
  </si>
  <si>
    <t>14-08-2018</t>
  </si>
  <si>
    <t>15-08-2018</t>
  </si>
  <si>
    <t>16-08-2018</t>
  </si>
  <si>
    <t>19-08-2018</t>
  </si>
  <si>
    <t>20-08-2018</t>
  </si>
  <si>
    <t>21-08-2018</t>
  </si>
  <si>
    <t>22-08-2018</t>
  </si>
  <si>
    <t>23-08-2018</t>
  </si>
  <si>
    <t>26-08-2018</t>
  </si>
  <si>
    <t>28-08-2018</t>
  </si>
  <si>
    <t>29-08-2018</t>
  </si>
  <si>
    <t>30-08-2018</t>
  </si>
  <si>
    <t>13-09-2018</t>
  </si>
  <si>
    <t>16-09-2018</t>
  </si>
  <si>
    <t>17-09-2018</t>
  </si>
  <si>
    <t>18-09-2018</t>
  </si>
  <si>
    <t>20-09-2018</t>
  </si>
  <si>
    <t>23-09-2018</t>
  </si>
  <si>
    <t>25-09-2018</t>
  </si>
  <si>
    <t>26-09-2018</t>
  </si>
  <si>
    <t>27-09-2018</t>
  </si>
  <si>
    <t>30-09-2018</t>
  </si>
  <si>
    <t>14-10-2018</t>
  </si>
  <si>
    <t>15-10-2018</t>
  </si>
  <si>
    <t>21-10-2018</t>
  </si>
  <si>
    <t>22-10-2018</t>
  </si>
  <si>
    <t>23-10-2018</t>
  </si>
  <si>
    <t>24-10-2018</t>
  </si>
  <si>
    <t>25-10-2018</t>
  </si>
  <si>
    <t>28-10-2018</t>
  </si>
  <si>
    <t>29-10-2018</t>
  </si>
  <si>
    <t>30-10-2018</t>
  </si>
  <si>
    <t>31-10-2018</t>
  </si>
  <si>
    <t>13-11-2018</t>
  </si>
  <si>
    <t>14-11-2018</t>
  </si>
  <si>
    <t>15-11-2018</t>
  </si>
  <si>
    <t>18-11-2018</t>
  </si>
  <si>
    <t>19-11-2018</t>
  </si>
  <si>
    <t>20-11-2018</t>
  </si>
  <si>
    <t>21-11-2018</t>
  </si>
  <si>
    <t>22-11-2018</t>
  </si>
  <si>
    <t>25-11-2018</t>
  </si>
  <si>
    <t>26-11-2018</t>
  </si>
  <si>
    <t>27-11-2018</t>
  </si>
  <si>
    <t>28-11-2018</t>
  </si>
  <si>
    <t>29-11-2018</t>
  </si>
  <si>
    <t>13-12-2018</t>
  </si>
  <si>
    <t>16-12-2018</t>
  </si>
  <si>
    <t>17-12-2018</t>
  </si>
  <si>
    <t>18-12-2018</t>
  </si>
  <si>
    <t>19-12-2018</t>
  </si>
  <si>
    <t>20-12-2018</t>
  </si>
  <si>
    <t>23-12-2018</t>
  </si>
  <si>
    <t>24-12-2018</t>
  </si>
  <si>
    <t>25-12-2018</t>
  </si>
  <si>
    <t>26-12-2018</t>
  </si>
  <si>
    <t>27-12-2018</t>
  </si>
  <si>
    <t>30-12-2018</t>
  </si>
  <si>
    <t>31-12-2018</t>
  </si>
  <si>
    <t>13-01-2019</t>
  </si>
  <si>
    <t>14-01-2019</t>
  </si>
  <si>
    <t>15-01-2019</t>
  </si>
  <si>
    <t>16-01-2019</t>
  </si>
  <si>
    <t>17-01-2019</t>
  </si>
  <si>
    <t>20-01-2019</t>
  </si>
  <si>
    <t>21-01-2019</t>
  </si>
  <si>
    <t>22-01-2019</t>
  </si>
  <si>
    <t>23-01-2019</t>
  </si>
  <si>
    <t>24-01-2019</t>
  </si>
  <si>
    <t>27-01-2019</t>
  </si>
  <si>
    <t>28-01-2019</t>
  </si>
  <si>
    <t>29-01-2019</t>
  </si>
  <si>
    <t>30-01-2019</t>
  </si>
  <si>
    <t>31-01-2019</t>
  </si>
  <si>
    <t>13-02-2019</t>
  </si>
  <si>
    <t>14-02-2019</t>
  </si>
  <si>
    <t>17-02-2019</t>
  </si>
  <si>
    <t>18-02-2019</t>
  </si>
  <si>
    <t>19-02-2019</t>
  </si>
  <si>
    <t>20-02-2019</t>
  </si>
  <si>
    <t>21-02-2019</t>
  </si>
  <si>
    <t>24-02-2019</t>
  </si>
  <si>
    <t>25-02-2019</t>
  </si>
  <si>
    <t>26-02-2019</t>
  </si>
  <si>
    <t>27-02-2019</t>
  </si>
  <si>
    <t>13-03-2019</t>
  </si>
  <si>
    <t>14-03-2019</t>
  </si>
  <si>
    <t>17-03-2019</t>
  </si>
  <si>
    <t>18-03-2019</t>
  </si>
  <si>
    <t>19-03-2019</t>
  </si>
  <si>
    <t>21-03-2019</t>
  </si>
  <si>
    <t>24-03-2019</t>
  </si>
  <si>
    <t>25-03-2019</t>
  </si>
  <si>
    <t>26-03-2019</t>
  </si>
  <si>
    <t>27-03-2019</t>
  </si>
  <si>
    <t>28-03-2019</t>
  </si>
  <si>
    <t>31-03-2019</t>
  </si>
  <si>
    <t>15-04-2019</t>
  </si>
  <si>
    <t>16-04-2019</t>
  </si>
  <si>
    <t>17-04-2019</t>
  </si>
  <si>
    <t>18-04-2019</t>
  </si>
  <si>
    <t>21-04-2019</t>
  </si>
  <si>
    <t>22-04-2019</t>
  </si>
  <si>
    <t>23-04-2019</t>
  </si>
  <si>
    <t>24-04-2019</t>
  </si>
  <si>
    <t>25-04-2019</t>
  </si>
  <si>
    <t>28-04-2019</t>
  </si>
  <si>
    <t>29-04-2019</t>
  </si>
  <si>
    <t>30-04-2019</t>
  </si>
  <si>
    <t>13-05-2019</t>
  </si>
  <si>
    <t>14-05-2019</t>
  </si>
  <si>
    <t>15-05-2019</t>
  </si>
  <si>
    <t>16-05-2019</t>
  </si>
  <si>
    <t>19-05-2019</t>
  </si>
  <si>
    <t>20-05-2019</t>
  </si>
  <si>
    <t>21-05-2019</t>
  </si>
  <si>
    <t>22-05-2019</t>
  </si>
  <si>
    <t>23-05-2019</t>
  </si>
  <si>
    <t>26-05-2019</t>
  </si>
  <si>
    <t>27-05-2019</t>
  </si>
  <si>
    <t>28-05-2019</t>
  </si>
  <si>
    <t>29-05-2019</t>
  </si>
  <si>
    <t>30-05-2019</t>
  </si>
  <si>
    <t>13-06-2019</t>
  </si>
  <si>
    <t>16-06-2019</t>
  </si>
  <si>
    <t>17-06-2019</t>
  </si>
  <si>
    <t>18-06-2019</t>
  </si>
  <si>
    <t>19-06-2019</t>
  </si>
  <si>
    <t>20-06-2019</t>
  </si>
  <si>
    <t>23-06-2019</t>
  </si>
  <si>
    <t>24-06-2019</t>
  </si>
  <si>
    <t>25-06-2019</t>
  </si>
  <si>
    <t>26-06-2019</t>
  </si>
  <si>
    <t>27-06-2019</t>
  </si>
  <si>
    <t>30-06-2019</t>
  </si>
  <si>
    <t>14-07-2019</t>
  </si>
  <si>
    <t>15-07-2019</t>
  </si>
  <si>
    <t>16-07-2019</t>
  </si>
  <si>
    <t>17-07-2019</t>
  </si>
  <si>
    <t>18-07-2019</t>
  </si>
  <si>
    <t>21-07-2019</t>
  </si>
  <si>
    <t>22-07-2019</t>
  </si>
  <si>
    <t>23-07-2019</t>
  </si>
  <si>
    <t>24-07-2019</t>
  </si>
  <si>
    <t>25-07-2019</t>
  </si>
  <si>
    <t>28-07-2019</t>
  </si>
  <si>
    <t>29-07-2019</t>
  </si>
  <si>
    <t>30-07-2019</t>
  </si>
  <si>
    <t>31-07-2019</t>
  </si>
  <si>
    <t>13-08-2019</t>
  </si>
  <si>
    <t>14-08-2019</t>
  </si>
  <si>
    <t>15-08-2019</t>
  </si>
  <si>
    <t>18-08-2019</t>
  </si>
  <si>
    <t>19-08-2019</t>
  </si>
  <si>
    <t>20-08-2019</t>
  </si>
  <si>
    <t>21-08-2019</t>
  </si>
  <si>
    <t>22-08-2019</t>
  </si>
  <si>
    <t>25-08-2019</t>
  </si>
  <si>
    <t>26-08-2019</t>
  </si>
  <si>
    <t>27-08-2019</t>
  </si>
  <si>
    <t>28-08-2019</t>
  </si>
  <si>
    <t>29-08-2019</t>
  </si>
  <si>
    <t>15-09-2019</t>
  </si>
  <si>
    <t>16-09-2019</t>
  </si>
  <si>
    <t>17-09-2019</t>
  </si>
  <si>
    <t>18-09-2019</t>
  </si>
  <si>
    <t>19-09-2019</t>
  </si>
  <si>
    <t>22-09-2019</t>
  </si>
  <si>
    <t>23-09-2019</t>
  </si>
  <si>
    <t>24-09-2019</t>
  </si>
  <si>
    <t>25-09-2019</t>
  </si>
  <si>
    <t>26-09-2019</t>
  </si>
  <si>
    <t>29-09-2019</t>
  </si>
  <si>
    <t>30-09-2019</t>
  </si>
  <si>
    <t>14-10-2019</t>
  </si>
  <si>
    <t>15-10-2019</t>
  </si>
  <si>
    <t>16-10-2019</t>
  </si>
  <si>
    <t>17-10-2019</t>
  </si>
  <si>
    <t>20-10-2019</t>
  </si>
  <si>
    <t>21-10-2019</t>
  </si>
  <si>
    <t>22-10-2019</t>
  </si>
  <si>
    <t>23-10-2019</t>
  </si>
  <si>
    <t>24-10-2019</t>
  </si>
  <si>
    <t>31-10-2019</t>
  </si>
  <si>
    <t>13-11-2019</t>
  </si>
  <si>
    <t>14-11-2019</t>
  </si>
  <si>
    <t>17-11-2019</t>
  </si>
  <si>
    <t>18-11-2019</t>
  </si>
  <si>
    <t>19-11-2019</t>
  </si>
  <si>
    <t>20-11-2019</t>
  </si>
  <si>
    <t>21-11-2019</t>
  </si>
  <si>
    <t>24-11-2019</t>
  </si>
  <si>
    <t>25-11-2019</t>
  </si>
  <si>
    <t>26-11-2019</t>
  </si>
  <si>
    <t>27-11-2019</t>
  </si>
  <si>
    <t>28-11-2019</t>
  </si>
  <si>
    <t>15-12-2019</t>
  </si>
  <si>
    <t>16-12-2019</t>
  </si>
  <si>
    <t>17-12-2019</t>
  </si>
  <si>
    <t>18-12-2019</t>
  </si>
  <si>
    <t>19-12-2019</t>
  </si>
  <si>
    <t>22-12-2019</t>
  </si>
  <si>
    <t>23-12-2019</t>
  </si>
  <si>
    <t>24-12-2019</t>
  </si>
  <si>
    <t>25-12-2019</t>
  </si>
  <si>
    <t>26-12-2019</t>
  </si>
  <si>
    <t>29-12-2019</t>
  </si>
  <si>
    <t>30-12-2019</t>
  </si>
  <si>
    <t>31-12-2019</t>
  </si>
  <si>
    <t>13-01-2020</t>
  </si>
  <si>
    <t>14-01-2020</t>
  </si>
  <si>
    <t>15-01-2020</t>
  </si>
  <si>
    <t>16-01-2020</t>
  </si>
  <si>
    <t>19-01-2020</t>
  </si>
  <si>
    <t>20-01-2020</t>
  </si>
  <si>
    <t>21-01-2020</t>
  </si>
  <si>
    <t>22-01-2020</t>
  </si>
  <si>
    <t>23-01-2020</t>
  </si>
  <si>
    <t>26-01-2020</t>
  </si>
  <si>
    <t>27-01-2020</t>
  </si>
  <si>
    <t>28-01-2020</t>
  </si>
  <si>
    <t>29-01-2020</t>
  </si>
  <si>
    <t>30-01-2020</t>
  </si>
  <si>
    <t>13-02-2020</t>
  </si>
  <si>
    <t>16-02-2020</t>
  </si>
  <si>
    <t>17-02-2020</t>
  </si>
  <si>
    <t>18-02-2020</t>
  </si>
  <si>
    <t>19-02-2020</t>
  </si>
  <si>
    <t>20-02-2020</t>
  </si>
  <si>
    <t>23-02-2020</t>
  </si>
  <si>
    <t>24-02-2020</t>
  </si>
  <si>
    <t>25-02-2020</t>
  </si>
  <si>
    <t>26-02-2020</t>
  </si>
  <si>
    <t>27-02-2020</t>
  </si>
  <si>
    <t>15-03-2020</t>
  </si>
  <si>
    <t>16-03-2020</t>
  </si>
  <si>
    <t>17-03-2020</t>
  </si>
  <si>
    <t>18-03-2020</t>
  </si>
  <si>
    <t>19-03-2020</t>
  </si>
  <si>
    <t>22-03-2020</t>
  </si>
  <si>
    <t>13-05-2020</t>
  </si>
  <si>
    <t>29-06-2020</t>
  </si>
  <si>
    <t>30-06-2020</t>
  </si>
  <si>
    <t>13-07-2020</t>
  </si>
  <si>
    <t>14-07-2020</t>
  </si>
  <si>
    <t>15-07-2020</t>
  </si>
  <si>
    <t>16-07-2020</t>
  </si>
  <si>
    <t>19-07-2020</t>
  </si>
  <si>
    <t>20-07-2020</t>
  </si>
  <si>
    <t>21-07-2020</t>
  </si>
  <si>
    <t>22-07-2020</t>
  </si>
  <si>
    <t>23-07-2020</t>
  </si>
  <si>
    <t>26-07-2020</t>
  </si>
  <si>
    <t>27-07-2020</t>
  </si>
  <si>
    <t>28-07-2020</t>
  </si>
  <si>
    <t>29-07-2020</t>
  </si>
  <si>
    <t>30-07-2020</t>
  </si>
  <si>
    <t>13-08-2020</t>
  </si>
  <si>
    <t>16-08-2020</t>
  </si>
  <si>
    <t>17-08-2020</t>
  </si>
  <si>
    <t>18-08-2020</t>
  </si>
  <si>
    <t>19-08-2020</t>
  </si>
  <si>
    <t>20-08-2020</t>
  </si>
  <si>
    <t>23-08-2020</t>
  </si>
  <si>
    <t>24-08-2020</t>
  </si>
  <si>
    <t>25-08-2020</t>
  </si>
  <si>
    <t>26-08-2020</t>
  </si>
  <si>
    <t>27-08-2020</t>
  </si>
  <si>
    <t>30-08-2020</t>
  </si>
  <si>
    <t>31-08-2020</t>
  </si>
  <si>
    <t>13-09-2020</t>
  </si>
  <si>
    <t>14-09-2020</t>
  </si>
  <si>
    <t>15-09-2020</t>
  </si>
  <si>
    <t>16-09-2020</t>
  </si>
  <si>
    <t>17-09-2020</t>
  </si>
  <si>
    <t>20-09-2020</t>
  </si>
  <si>
    <t>21-09-2020</t>
  </si>
  <si>
    <t>22-09-2020</t>
  </si>
  <si>
    <t>23-09-2020</t>
  </si>
  <si>
    <t>24-09-2020</t>
  </si>
  <si>
    <t>27-09-2020</t>
  </si>
  <si>
    <t>28-09-2020</t>
  </si>
  <si>
    <t>29-09-2020</t>
  </si>
  <si>
    <t>30-09-2020</t>
  </si>
  <si>
    <t>13-10-2020</t>
  </si>
  <si>
    <t>14-10-2020</t>
  </si>
  <si>
    <t>15-10-2020</t>
  </si>
  <si>
    <t>18-10-2020</t>
  </si>
  <si>
    <t>19-10-2020</t>
  </si>
  <si>
    <t>20-10-2020</t>
  </si>
  <si>
    <t>21-10-2020</t>
  </si>
  <si>
    <t>22-10-2020</t>
  </si>
  <si>
    <t>28-10-2020</t>
  </si>
  <si>
    <t>29-10-2020</t>
  </si>
  <si>
    <t>18-11-2020</t>
  </si>
  <si>
    <t>19-11-2020</t>
  </si>
  <si>
    <t>22-11-2020</t>
  </si>
  <si>
    <t>23-11-2020</t>
  </si>
  <si>
    <t>24-11-2020</t>
  </si>
  <si>
    <t>25-11-2020</t>
  </si>
  <si>
    <t>26-11-2020</t>
  </si>
  <si>
    <t>29-11-2020</t>
  </si>
  <si>
    <t>30-11-2020</t>
  </si>
  <si>
    <t>13-12-2020</t>
  </si>
  <si>
    <t>14-12-2020</t>
  </si>
  <si>
    <t>15-12-2020</t>
  </si>
  <si>
    <t>16-12-2020</t>
  </si>
  <si>
    <t>17-12-2020</t>
  </si>
  <si>
    <t>20-12-2020</t>
  </si>
  <si>
    <t>21-12-2020</t>
  </si>
  <si>
    <t>22-12-2020</t>
  </si>
  <si>
    <t>23-12-2020</t>
  </si>
  <si>
    <t>24-12-2020</t>
  </si>
  <si>
    <t>27-12-2020</t>
  </si>
  <si>
    <t>28-12-2020</t>
  </si>
  <si>
    <t>29-12-2020</t>
  </si>
  <si>
    <t>30-12-2020</t>
  </si>
  <si>
    <t>31-12-2020</t>
  </si>
  <si>
    <t>13-01-2021</t>
  </si>
  <si>
    <t>17-01-2021</t>
  </si>
  <si>
    <t>18-01-2021</t>
  </si>
  <si>
    <t>19-01-2021</t>
  </si>
  <si>
    <t>20-01-2021</t>
  </si>
  <si>
    <t>21-01-2021</t>
  </si>
  <si>
    <t>24-01-2021</t>
  </si>
  <si>
    <t>25-01-2021</t>
  </si>
  <si>
    <t>26-01-2021</t>
  </si>
  <si>
    <t>27-01-2021</t>
  </si>
  <si>
    <t>28-01-2021</t>
  </si>
  <si>
    <t>31-01-2021</t>
  </si>
  <si>
    <t>14-02-2021</t>
  </si>
  <si>
    <t>15-02-2021</t>
  </si>
  <si>
    <t>16-02-2021</t>
  </si>
  <si>
    <t>17-02-2021</t>
  </si>
  <si>
    <t>18-02-2021</t>
  </si>
  <si>
    <t>21-02-2021</t>
  </si>
  <si>
    <t>22-02-2021</t>
  </si>
  <si>
    <t>23-02-2021</t>
  </si>
  <si>
    <t>24-02-2021</t>
  </si>
  <si>
    <t>25-02-2021</t>
  </si>
  <si>
    <t>28-02-2021</t>
  </si>
  <si>
    <t>14-03-2021</t>
  </si>
  <si>
    <t>15-03-2021</t>
  </si>
  <si>
    <t>16-03-2021</t>
  </si>
  <si>
    <t>17-03-2021</t>
  </si>
  <si>
    <t>18-03-2021</t>
  </si>
  <si>
    <t>21-03-2021</t>
  </si>
  <si>
    <t>22-03-2021</t>
  </si>
  <si>
    <t>23-03-2021</t>
  </si>
  <si>
    <t>24-03-2021</t>
  </si>
  <si>
    <t>25-03-2021</t>
  </si>
  <si>
    <t>29-03-2021</t>
  </si>
  <si>
    <t>30-03-2021</t>
  </si>
  <si>
    <t>31-03-2021</t>
  </si>
  <si>
    <t>13-04-2021</t>
  </si>
  <si>
    <t>15-04-2021</t>
  </si>
  <si>
    <t>18-04-2021</t>
  </si>
  <si>
    <t>19-04-2021</t>
  </si>
  <si>
    <t>20-04-2021</t>
  </si>
  <si>
    <t>21-04-2021</t>
  </si>
  <si>
    <t>22-04-2021</t>
  </si>
  <si>
    <t>25-04-2021</t>
  </si>
  <si>
    <t>26-04-2021</t>
  </si>
  <si>
    <t>27-04-2021</t>
  </si>
  <si>
    <t>28-04-2021</t>
  </si>
  <si>
    <t>29-04-2021</t>
  </si>
  <si>
    <t>13-05-2021</t>
  </si>
  <si>
    <t>16-05-2021</t>
  </si>
  <si>
    <t>17-05-2021</t>
  </si>
  <si>
    <t>18-05-2021</t>
  </si>
  <si>
    <t>19-05-2021</t>
  </si>
  <si>
    <t>20-05-2021</t>
  </si>
  <si>
    <t>23-05-2021</t>
  </si>
  <si>
    <t>24-05-2021</t>
  </si>
  <si>
    <t>25-05-2021</t>
  </si>
  <si>
    <t>27-05-2021</t>
  </si>
  <si>
    <t>30-05-2021</t>
  </si>
  <si>
    <t>31-05-2021</t>
  </si>
  <si>
    <t>13-06-2021</t>
  </si>
  <si>
    <t>14-06-2021</t>
  </si>
  <si>
    <t>15-06-2021</t>
  </si>
  <si>
    <t>16-06-2021</t>
  </si>
  <si>
    <t>17-06-2021</t>
  </si>
  <si>
    <t>20-06-2021</t>
  </si>
  <si>
    <t>21-06-2021</t>
  </si>
  <si>
    <t>22-06-2021</t>
  </si>
  <si>
    <t>23-06-2021</t>
  </si>
  <si>
    <t>24-06-2021</t>
  </si>
  <si>
    <t>27-06-2021</t>
  </si>
  <si>
    <t>28-06-2021</t>
  </si>
  <si>
    <t>29-06-2021</t>
  </si>
  <si>
    <t>30-06-2021</t>
  </si>
  <si>
    <t>13-07-2021</t>
  </si>
  <si>
    <t>14-07-2021</t>
  </si>
  <si>
    <t>15-07-2021</t>
  </si>
  <si>
    <t>18-07-2021</t>
  </si>
  <si>
    <t>19-07-2021</t>
  </si>
  <si>
    <t>22-07-2021</t>
  </si>
  <si>
    <t>25-07-2021</t>
  </si>
  <si>
    <t>26-07-2021</t>
  </si>
  <si>
    <t>27-07-2021</t>
  </si>
  <si>
    <t>28-07-2021</t>
  </si>
  <si>
    <t>29-07-2021</t>
  </si>
  <si>
    <t>15-08-2021</t>
  </si>
  <si>
    <t>16-08-2021</t>
  </si>
  <si>
    <t>17-08-2021</t>
  </si>
  <si>
    <t>18-08-2021</t>
  </si>
  <si>
    <t>19-08-2021</t>
  </si>
  <si>
    <t>24-08-2021</t>
  </si>
  <si>
    <t>25-08-2021</t>
  </si>
  <si>
    <t>26-08-2021</t>
  </si>
  <si>
    <t>29-08-2021</t>
  </si>
  <si>
    <t>31-08-2021</t>
  </si>
  <si>
    <t>13-09-2021</t>
  </si>
  <si>
    <t>14-09-2021</t>
  </si>
  <si>
    <t>15-09-2021</t>
  </si>
  <si>
    <t>16-09-2021</t>
  </si>
  <si>
    <t>20-09-2021</t>
  </si>
  <si>
    <t>21-09-2021</t>
  </si>
  <si>
    <t>22-09-2021</t>
  </si>
  <si>
    <t>23-09-2021</t>
  </si>
  <si>
    <t>26-09-2021</t>
  </si>
  <si>
    <t>27-09-2021</t>
  </si>
  <si>
    <t>28-09-2021</t>
  </si>
  <si>
    <t>29-09-2021</t>
  </si>
  <si>
    <t>30-09-2021</t>
  </si>
  <si>
    <t>17-10-2021</t>
  </si>
  <si>
    <t>18-10-2021</t>
  </si>
  <si>
    <t>19-10-2021</t>
  </si>
  <si>
    <t>20-10-2021</t>
  </si>
  <si>
    <t>21-10-2021</t>
  </si>
  <si>
    <t>24-10-2021</t>
  </si>
  <si>
    <t>25-10-2021</t>
  </si>
  <si>
    <t>26-10-2021</t>
  </si>
  <si>
    <t>27-10-2021</t>
  </si>
  <si>
    <t>28-10-2021</t>
  </si>
  <si>
    <t>31-10-2021</t>
  </si>
  <si>
    <t>14-11-2021</t>
  </si>
  <si>
    <t>15-11-2021</t>
  </si>
  <si>
    <t>16-11-2021</t>
  </si>
  <si>
    <t>17-11-2021</t>
  </si>
  <si>
    <t>18-11-2021</t>
  </si>
  <si>
    <t>21-11-2021</t>
  </si>
  <si>
    <t>22-11-2021</t>
  </si>
  <si>
    <t>23-11-2021</t>
  </si>
  <si>
    <t>24-11-2021</t>
  </si>
  <si>
    <t>25-11-2021</t>
  </si>
  <si>
    <t>28-11-2021</t>
  </si>
  <si>
    <t>29-11-2021</t>
  </si>
  <si>
    <t>30-11-2021</t>
  </si>
  <si>
    <t>13-12-2021</t>
  </si>
  <si>
    <t>14-12-2021</t>
  </si>
  <si>
    <t>15-12-2021</t>
  </si>
  <si>
    <t>16-12-2021</t>
  </si>
  <si>
    <t>20-12-2021</t>
  </si>
  <si>
    <t>21-12-2021</t>
  </si>
  <si>
    <t>22-12-2021</t>
  </si>
  <si>
    <t>23-12-2021</t>
  </si>
  <si>
    <t>26-12-2021</t>
  </si>
  <si>
    <t>27-12-2021</t>
  </si>
  <si>
    <t>28-12-2021</t>
  </si>
  <si>
    <t>29-12-2021</t>
  </si>
  <si>
    <t>13-01-2022</t>
  </si>
  <si>
    <t>16-01-2022</t>
  </si>
  <si>
    <t>17-01-2022</t>
  </si>
  <si>
    <t>18-01-2022</t>
  </si>
  <si>
    <t>19-01-2022</t>
  </si>
  <si>
    <t>20-01-2022</t>
  </si>
  <si>
    <t>23-01-2022</t>
  </si>
  <si>
    <t>24-01-2022</t>
  </si>
  <si>
    <t>25-01-2022</t>
  </si>
  <si>
    <t>26-01-2022</t>
  </si>
  <si>
    <t>27-01-2022</t>
  </si>
  <si>
    <t>30-01-2022</t>
  </si>
  <si>
    <t>31-01-2022</t>
  </si>
  <si>
    <t>13-02-2022</t>
  </si>
  <si>
    <t>14-02-2022</t>
  </si>
  <si>
    <t>15-02-2022</t>
  </si>
  <si>
    <t>16-02-2022</t>
  </si>
  <si>
    <t>17-02-2022</t>
  </si>
  <si>
    <t>20-02-2022</t>
  </si>
  <si>
    <t>21-02-2022</t>
  </si>
  <si>
    <t>22-02-2022</t>
  </si>
  <si>
    <t>23-02-2022</t>
  </si>
  <si>
    <t>24-02-2022</t>
  </si>
  <si>
    <t>27-02-2022</t>
  </si>
  <si>
    <t>28-02-2022</t>
  </si>
  <si>
    <t>13-03-2022</t>
  </si>
  <si>
    <t>14-03-2022</t>
  </si>
  <si>
    <t>15-03-2022</t>
  </si>
  <si>
    <t>16-03-2022</t>
  </si>
  <si>
    <t>20-03-2022</t>
  </si>
  <si>
    <t>21-03-2022</t>
  </si>
  <si>
    <t>22-03-2022</t>
  </si>
  <si>
    <t>23-03-2022</t>
  </si>
  <si>
    <t>24-03-2022</t>
  </si>
  <si>
    <t>27-03-2022</t>
  </si>
  <si>
    <t>28-03-2022</t>
  </si>
  <si>
    <t>29-03-2022</t>
  </si>
  <si>
    <t>30-03-2022</t>
  </si>
  <si>
    <t>31-03-2022</t>
  </si>
  <si>
    <t>13-04-2022</t>
  </si>
  <si>
    <t>17-04-2022</t>
  </si>
  <si>
    <t>18-04-2022</t>
  </si>
  <si>
    <t>19-04-2022</t>
  </si>
  <si>
    <t>20-04-2022</t>
  </si>
  <si>
    <t>21-04-2022</t>
  </si>
  <si>
    <t>24-04-2022</t>
  </si>
  <si>
    <t>25-04-2022</t>
  </si>
  <si>
    <t>26-04-2022</t>
  </si>
  <si>
    <t>27-04-2022</t>
  </si>
  <si>
    <t>28-04-2022</t>
  </si>
  <si>
    <t>17-05-2022</t>
  </si>
  <si>
    <t>18-05-2022</t>
  </si>
  <si>
    <t>19-05-2022</t>
  </si>
  <si>
    <t>20-05-2022</t>
  </si>
  <si>
    <t>Friday</t>
  </si>
  <si>
    <t>23-05-2022</t>
  </si>
  <si>
    <t>24-05-2022</t>
  </si>
  <si>
    <t>25-05-2022</t>
  </si>
  <si>
    <t>26-05-2022</t>
  </si>
  <si>
    <t>27-05-2022</t>
  </si>
  <si>
    <t>30-05-2022</t>
  </si>
  <si>
    <t>31-05-2022</t>
  </si>
  <si>
    <t>13-06-2022</t>
  </si>
  <si>
    <t>14-06-2022</t>
  </si>
  <si>
    <t>15-06-2022</t>
  </si>
  <si>
    <t>16-06-2022</t>
  </si>
  <si>
    <t>17-06-2022</t>
  </si>
  <si>
    <t>19-06-2022</t>
  </si>
  <si>
    <t>20-06-2022</t>
  </si>
  <si>
    <t>21-06-2022</t>
  </si>
  <si>
    <t>22-06-2022</t>
  </si>
  <si>
    <t>23-06-2022</t>
  </si>
  <si>
    <t>24-06-2022</t>
  </si>
  <si>
    <t>26-06-2022</t>
  </si>
  <si>
    <t>27-06-2022</t>
  </si>
  <si>
    <t>28-06-2022</t>
  </si>
  <si>
    <t>29-06-2022</t>
  </si>
  <si>
    <t>30-06-2022</t>
  </si>
  <si>
    <t>13-07-2022</t>
  </si>
  <si>
    <t>14-07-2022</t>
  </si>
  <si>
    <t>15-07-2022</t>
  </si>
  <si>
    <t>17-07-2022</t>
  </si>
  <si>
    <t>18-07-2022</t>
  </si>
  <si>
    <t>19-07-2022</t>
  </si>
  <si>
    <t>20-07-2022</t>
  </si>
  <si>
    <t>21-07-2022</t>
  </si>
  <si>
    <t>22-07-2022</t>
  </si>
  <si>
    <t>24-07-2022</t>
  </si>
  <si>
    <t>25-07-2022</t>
  </si>
  <si>
    <t>26-07-2022</t>
  </si>
  <si>
    <t>27-07-2022</t>
  </si>
  <si>
    <t>28-07-2022</t>
  </si>
  <si>
    <t>29-07-2022</t>
  </si>
  <si>
    <t>31-07-2022</t>
  </si>
  <si>
    <t>14-08-2022</t>
  </si>
  <si>
    <t>15-08-2022</t>
  </si>
  <si>
    <t>16-08-2022</t>
  </si>
  <si>
    <t>17-08-2022</t>
  </si>
  <si>
    <t>18-08-2022</t>
  </si>
  <si>
    <t>21-08-2022</t>
  </si>
  <si>
    <t>22-08-2022</t>
  </si>
  <si>
    <t>23-08-2022</t>
  </si>
  <si>
    <t>24-08-2022</t>
  </si>
  <si>
    <t>25-08-2022</t>
  </si>
  <si>
    <t>26-08-2022</t>
  </si>
  <si>
    <t>28-08-2022</t>
  </si>
  <si>
    <t>29-08-2022</t>
  </si>
  <si>
    <t>30-08-2022</t>
  </si>
  <si>
    <t>31-08-2022</t>
  </si>
  <si>
    <t>13-09-2022</t>
  </si>
  <si>
    <t>14-09-2022</t>
  </si>
  <si>
    <t>15-09-2022</t>
  </si>
  <si>
    <t>16-09-2022</t>
  </si>
  <si>
    <t>18-09-2022</t>
  </si>
  <si>
    <t>20-09-2022</t>
  </si>
  <si>
    <t>21-09-2022</t>
  </si>
  <si>
    <t>22-09-2022</t>
  </si>
  <si>
    <t>25-09-2022</t>
  </si>
  <si>
    <t>27-09-2022</t>
  </si>
  <si>
    <t>28-09-2022</t>
  </si>
  <si>
    <t>29-09-2022</t>
  </si>
  <si>
    <t>13-10-2022</t>
  </si>
  <si>
    <t>16-10-2022</t>
  </si>
  <si>
    <t>17-10-2022</t>
  </si>
  <si>
    <t>19-10-2022</t>
  </si>
  <si>
    <t>20-10-2022</t>
  </si>
  <si>
    <t>23-10-2022</t>
  </si>
  <si>
    <t>31-10-2022</t>
  </si>
  <si>
    <t>13-11-2022</t>
  </si>
  <si>
    <t>14-11-2022</t>
  </si>
  <si>
    <t>15-11-2022</t>
  </si>
  <si>
    <t>16-11-2022</t>
  </si>
  <si>
    <t>17-11-2022</t>
  </si>
  <si>
    <t>22-11-2022</t>
  </si>
  <si>
    <t>23-11-2022</t>
  </si>
  <si>
    <t>24-11-2022</t>
  </si>
  <si>
    <t>27-11-2022</t>
  </si>
  <si>
    <t>28-11-2022</t>
  </si>
  <si>
    <t>29-11-2022</t>
  </si>
  <si>
    <t>30-11-2022</t>
  </si>
  <si>
    <t>13-12-2022</t>
  </si>
  <si>
    <t>14-12-2022</t>
  </si>
  <si>
    <t>15-12-2022</t>
  </si>
  <si>
    <t>18-12-2022</t>
  </si>
  <si>
    <t>19-12-2022</t>
  </si>
  <si>
    <t>20-12-2022</t>
  </si>
  <si>
    <t>21-12-2022</t>
  </si>
  <si>
    <t>22-12-2022</t>
  </si>
  <si>
    <t>26-12-2022</t>
  </si>
  <si>
    <t>27-12-2022</t>
  </si>
  <si>
    <t>28-12-2022</t>
  </si>
  <si>
    <t>29-12-2022</t>
  </si>
  <si>
    <t>17-01-2023</t>
  </si>
  <si>
    <t>18-01-2023</t>
  </si>
  <si>
    <t>19-01-2023</t>
  </si>
  <si>
    <t>23-01-2023</t>
  </si>
  <si>
    <t>24-01-2023</t>
  </si>
  <si>
    <t>25-01-2023</t>
  </si>
  <si>
    <t>26-01-2023</t>
  </si>
  <si>
    <t>29-01-2023</t>
  </si>
  <si>
    <t>30-01-2023</t>
  </si>
  <si>
    <t>31-01-2023</t>
  </si>
  <si>
    <t>14-02-2023</t>
  </si>
  <si>
    <t>15-02-2023</t>
  </si>
  <si>
    <t>16-02-2023</t>
  </si>
  <si>
    <t>20-02-2023</t>
  </si>
  <si>
    <t>22-02-2023</t>
  </si>
  <si>
    <t>23-02-2023</t>
  </si>
  <si>
    <t>26-02-2023</t>
  </si>
  <si>
    <t>27-02-2023</t>
  </si>
  <si>
    <t>28-02-2023</t>
  </si>
  <si>
    <t>13-03-2023</t>
  </si>
  <si>
    <t>14-03-2023</t>
  </si>
  <si>
    <t>15-03-2023</t>
  </si>
  <si>
    <t>16-03-2023</t>
  </si>
  <si>
    <t>19-03-2023</t>
  </si>
  <si>
    <t>20-03-2023</t>
  </si>
  <si>
    <t>22-03-2023</t>
  </si>
  <si>
    <t>23-03-2023</t>
  </si>
  <si>
    <t>26-03-2023</t>
  </si>
  <si>
    <t>27-03-2023</t>
  </si>
  <si>
    <t>28-03-2023</t>
  </si>
  <si>
    <t>29-03-2023</t>
  </si>
  <si>
    <t>30-03-2023</t>
  </si>
  <si>
    <t>13-04-2023</t>
  </si>
  <si>
    <t>16-04-2023</t>
  </si>
  <si>
    <t>17-04-2023</t>
  </si>
  <si>
    <t>18-04-2023</t>
  </si>
  <si>
    <t>19-04-2023</t>
  </si>
  <si>
    <t>20-04-2023</t>
  </si>
  <si>
    <t>23-04-2023</t>
  </si>
  <si>
    <t>24-04-2023</t>
  </si>
  <si>
    <t>25-04-2023</t>
  </si>
  <si>
    <t>26-04-2023</t>
  </si>
  <si>
    <t>27-04-2023</t>
  </si>
  <si>
    <t>30-04-2023</t>
  </si>
  <si>
    <t>14-05-2023</t>
  </si>
  <si>
    <t>15-05-2023</t>
  </si>
  <si>
    <t>16-05-2023</t>
  </si>
  <si>
    <t>17-05-2023</t>
  </si>
  <si>
    <t>18-05-2023</t>
  </si>
  <si>
    <t>21-05-2023</t>
  </si>
  <si>
    <t>22-05-2023</t>
  </si>
  <si>
    <t>23-05-2023</t>
  </si>
  <si>
    <t>24-05-2023</t>
  </si>
  <si>
    <t>28-05-2023</t>
  </si>
  <si>
    <t>30-05-2023</t>
  </si>
  <si>
    <t>31-05-2023</t>
  </si>
  <si>
    <t>Development Bonds</t>
  </si>
  <si>
    <t xml:space="preserve">22-03-2079 TO 22-03-2085 </t>
  </si>
  <si>
    <t>https://www.nrb.org.np/contents/uploads/2023/06/DB-Summaryy-3.pdf</t>
  </si>
  <si>
    <t>Cost of Equity for next 5 Years</t>
  </si>
  <si>
    <t>Cost of Equity for Terminal Value</t>
  </si>
  <si>
    <t>Market Return (Rm)</t>
  </si>
  <si>
    <t>Market Risk Premium (Rm-Rf)</t>
  </si>
  <si>
    <t>Unadjusted Beta</t>
  </si>
  <si>
    <t>Adjusted Beta</t>
  </si>
  <si>
    <t>Cost of Equity (Ke)</t>
  </si>
  <si>
    <t>Book Value of Debt</t>
  </si>
  <si>
    <t>Book Value of Equity</t>
  </si>
  <si>
    <t>Weight of debt</t>
  </si>
  <si>
    <t>Weight of Equity</t>
  </si>
  <si>
    <t>Market Value of Equity</t>
  </si>
  <si>
    <t>Market Price of July 17, 2022</t>
  </si>
  <si>
    <t>Interest Expense</t>
  </si>
  <si>
    <t>Market Value of Debt</t>
  </si>
  <si>
    <t>Market Value of debt with lease capitalization</t>
  </si>
  <si>
    <t>Weight of Debt (Market Value)</t>
  </si>
  <si>
    <t>Weight of Equity (Market Value)</t>
  </si>
  <si>
    <t>Tax</t>
  </si>
  <si>
    <t>Cost of Capital (for the next 5 years)</t>
  </si>
  <si>
    <t>Tax for terminal value</t>
  </si>
  <si>
    <t>Cost of Capital (for terminal value)</t>
  </si>
  <si>
    <t>Tax calculation upto 2078/79</t>
  </si>
  <si>
    <t>Current Effective Tax Rate</t>
  </si>
  <si>
    <t>Tax Liability</t>
  </si>
  <si>
    <t>Tax on other sources</t>
  </si>
  <si>
    <t>Tax on Sale of Electricity</t>
  </si>
  <si>
    <t>Income from Sale of Electricity</t>
  </si>
  <si>
    <t>Income from Other Sources</t>
  </si>
  <si>
    <t>Weighted Marginal Tax Rate</t>
  </si>
  <si>
    <t>Tax rate for the forecasted period</t>
  </si>
  <si>
    <t>Tax rate for terminal value</t>
  </si>
  <si>
    <t>Levered 
Beta</t>
  </si>
  <si>
    <t xml:space="preserve">Total 
Equity </t>
  </si>
  <si>
    <t>Total Debt 
(total liabilities)</t>
  </si>
  <si>
    <t>Debt/equity</t>
  </si>
  <si>
    <t>Marginal 
Tax Rate</t>
  </si>
  <si>
    <t xml:space="preserve">Cash </t>
  </si>
  <si>
    <t>Firm Value</t>
  </si>
  <si>
    <t>Cash/Firm</t>
  </si>
  <si>
    <t xml:space="preserve">For industry </t>
  </si>
  <si>
    <t xml:space="preserve">Arun Valley Hydropower Development Co. Ltd. </t>
  </si>
  <si>
    <t>Average Beta</t>
  </si>
  <si>
    <t xml:space="preserve">Balephi Hydropower Limited </t>
  </si>
  <si>
    <t>D/E</t>
  </si>
  <si>
    <t>Chhyangdi Hydropower Ltd</t>
  </si>
  <si>
    <t>Ghalemdi Hydro Limited</t>
  </si>
  <si>
    <t>Unlevered Beta</t>
  </si>
  <si>
    <t>Himalayan Power Partner Ltd</t>
  </si>
  <si>
    <t>Cash/Firm Value</t>
  </si>
  <si>
    <t>Himalayan Urja Bikas Company Limited</t>
  </si>
  <si>
    <t>Cash adjusted Unlevered beta</t>
  </si>
  <si>
    <t>Liberty Energy Company Limited</t>
  </si>
  <si>
    <t>For NHDL</t>
  </si>
  <si>
    <t xml:space="preserve">Mountain Hydro Nepal Limited </t>
  </si>
  <si>
    <t>Business Beta</t>
  </si>
  <si>
    <t xml:space="preserve">Ngadi Group Power Ltd. </t>
  </si>
  <si>
    <t>Cash/Firm Ratio</t>
  </si>
  <si>
    <t>Nyadi Hydropower Limited</t>
  </si>
  <si>
    <t>Unlevered beta</t>
  </si>
  <si>
    <t>Panchakanya Mai Hydropower Ltd</t>
  </si>
  <si>
    <t>Debt/Equity</t>
  </si>
  <si>
    <t xml:space="preserve">Sanima Mai Hydropower Ltd. </t>
  </si>
  <si>
    <t>Tax Rate</t>
  </si>
  <si>
    <t>Sanjen Jalavidhyut Company Limited</t>
  </si>
  <si>
    <t>Levered beta</t>
  </si>
  <si>
    <t>Samling Power Company Limited</t>
  </si>
  <si>
    <t>CG Adjusted Beta</t>
  </si>
  <si>
    <t>Shiva Shree Hydropower Limited</t>
  </si>
  <si>
    <t>United Modi Hydropower Ltd.</t>
  </si>
  <si>
    <t>Universal Power Company Ltd</t>
  </si>
  <si>
    <t>x</t>
  </si>
  <si>
    <t>Calculation of Sustainable growth rate</t>
  </si>
  <si>
    <t>Dividend paid</t>
  </si>
  <si>
    <t>Dividend payout ratio(DPR)</t>
  </si>
  <si>
    <t>Retention ratio(RR)</t>
  </si>
  <si>
    <t>Return on equity(ROE)</t>
  </si>
  <si>
    <t>Sustainable growth rate(SGR) (ROE*RR)</t>
  </si>
  <si>
    <t>Average SGR from the financial data</t>
  </si>
  <si>
    <t>Proposed SGR for the company</t>
  </si>
  <si>
    <t>IMF Historical and Forecasted growth rate for Nepal</t>
  </si>
  <si>
    <t xml:space="preserve">Real GDP growth </t>
  </si>
  <si>
    <r>
      <rPr>
        <b/>
        <sz val="10"/>
        <rFont val="Arial"/>
        <family val="2"/>
      </rPr>
      <t>Source</t>
    </r>
    <r>
      <rPr>
        <sz val="10"/>
        <color rgb="FF000000"/>
        <rFont val="Arial"/>
        <family val="2"/>
        <scheme val="minor"/>
      </rPr>
      <t xml:space="preserve">: </t>
    </r>
    <r>
      <rPr>
        <u/>
        <sz val="10"/>
        <color rgb="FF1155CC"/>
        <rFont val="Arial"/>
        <family val="2"/>
      </rPr>
      <t>https://www.imf.org/en/Publications/WEO/Issues/2023/04/11/world-economic-outlook-april-2023</t>
    </r>
  </si>
  <si>
    <t>Central Beareau of statistics's historical growth rate for Nepal</t>
  </si>
  <si>
    <t>2012/13</t>
  </si>
  <si>
    <t>2013/14</t>
  </si>
  <si>
    <t>2014/15</t>
  </si>
  <si>
    <t>2015/16</t>
  </si>
  <si>
    <t>2016/17</t>
  </si>
  <si>
    <t>2017/18</t>
  </si>
  <si>
    <t>2018/19</t>
  </si>
  <si>
    <t>2019/20</t>
  </si>
  <si>
    <t>2020/21</t>
  </si>
  <si>
    <r>
      <rPr>
        <b/>
        <sz val="10"/>
        <rFont val="Arial"/>
        <family val="2"/>
      </rPr>
      <t>Source:</t>
    </r>
    <r>
      <rPr>
        <sz val="10"/>
        <color rgb="FF000000"/>
        <rFont val="Arial"/>
        <family val="2"/>
        <scheme val="minor"/>
      </rPr>
      <t xml:space="preserve"> </t>
    </r>
    <r>
      <rPr>
        <u/>
        <sz val="10"/>
        <color rgb="FF1155CC"/>
        <rFont val="Arial"/>
        <family val="2"/>
      </rPr>
      <t>https://nsonepal.gov.np/national-accounts/</t>
    </r>
  </si>
  <si>
    <t xml:space="preserve">Event Study on NHDL as its Ex chairman and an influencing figure got sued by SEBON  for illegal trading of NHDL stocks(05-09-2023) </t>
  </si>
  <si>
    <t>Event</t>
  </si>
  <si>
    <t>t</t>
  </si>
  <si>
    <t>Firm</t>
  </si>
  <si>
    <t>Reference Market</t>
  </si>
  <si>
    <t>Estimation Window Length</t>
  </si>
  <si>
    <t>Pointer to end of Estimation Window</t>
  </si>
  <si>
    <t>End of Estimation Window</t>
  </si>
  <si>
    <t>Alpha</t>
  </si>
  <si>
    <t>STEYX</t>
  </si>
  <si>
    <t>Actual Return</t>
  </si>
  <si>
    <t>Estimated Return</t>
  </si>
  <si>
    <t>Abnormal Return</t>
  </si>
  <si>
    <t>t-values</t>
  </si>
  <si>
    <t>p-value</t>
  </si>
  <si>
    <t>Cummulative Abnormal Return (CAR-51))</t>
  </si>
  <si>
    <t>Cummulative Abnormal Return (CAR-11))</t>
  </si>
  <si>
    <t>Cummulative Abnormal Return (CAR 01))</t>
  </si>
  <si>
    <t>Cummulative Abnormal Return (CAR -22))</t>
  </si>
  <si>
    <t>Cummulative Abnormal Return (CAR -15))</t>
  </si>
  <si>
    <t>Average CAR</t>
  </si>
  <si>
    <t>STD</t>
  </si>
  <si>
    <t>t-value of CAR</t>
  </si>
  <si>
    <t>p-Value of CAR</t>
  </si>
  <si>
    <t xml:space="preserve">Court case registered against Ex- Chairman Gyanendra Lal pradhan by SEBON for Illegal trading  </t>
  </si>
  <si>
    <t>(This is insignificant)</t>
  </si>
  <si>
    <t xml:space="preserve">Not reflected in Beta because market has not responded for this event. </t>
  </si>
  <si>
    <t>Nepse</t>
  </si>
  <si>
    <t>Ret NHDL</t>
  </si>
  <si>
    <t>Ret Nepse</t>
  </si>
  <si>
    <t>Number of BOD members</t>
  </si>
  <si>
    <t>Proportion of executives on BOD</t>
  </si>
  <si>
    <t>Proportion of non executives on BOD</t>
  </si>
  <si>
    <t>Proportion of independent members in BOD</t>
  </si>
  <si>
    <t>Proportion of women in BOD</t>
  </si>
  <si>
    <t>Insider trading circular trading and cornering</t>
  </si>
  <si>
    <t>AHPC</t>
  </si>
  <si>
    <t>AKJCL</t>
  </si>
  <si>
    <t>AKPL</t>
  </si>
  <si>
    <t>API</t>
  </si>
  <si>
    <t>BARUN</t>
  </si>
  <si>
    <t>BHDC</t>
  </si>
  <si>
    <t>BHL</t>
  </si>
  <si>
    <t>BPCL</t>
  </si>
  <si>
    <t>CHCL</t>
  </si>
  <si>
    <t>CHL</t>
  </si>
  <si>
    <t>DHPL</t>
  </si>
  <si>
    <t>GHL</t>
  </si>
  <si>
    <t>HDHPC</t>
  </si>
  <si>
    <t>HPPL</t>
  </si>
  <si>
    <t>HURJA</t>
  </si>
  <si>
    <t>JOSHI</t>
  </si>
  <si>
    <t>KKHC</t>
  </si>
  <si>
    <t>LEC</t>
  </si>
  <si>
    <t>MBJC</t>
  </si>
  <si>
    <t>MEN</t>
  </si>
  <si>
    <t>MHL</t>
  </si>
  <si>
    <t>MHNL</t>
  </si>
  <si>
    <t>MKJC</t>
  </si>
  <si>
    <t>NGPL</t>
  </si>
  <si>
    <t>NHPC</t>
  </si>
  <si>
    <t>PMHPL</t>
  </si>
  <si>
    <t>PPL</t>
  </si>
  <si>
    <t>RHPC</t>
  </si>
  <si>
    <t>RHPL</t>
  </si>
  <si>
    <t>SHPC</t>
  </si>
  <si>
    <t>SIKLES</t>
  </si>
  <si>
    <t>SJCL</t>
  </si>
  <si>
    <t>SPC</t>
  </si>
  <si>
    <t>SPHL</t>
  </si>
  <si>
    <t>SSHL</t>
  </si>
  <si>
    <t>UMHL</t>
  </si>
  <si>
    <t>UMRH</t>
  </si>
  <si>
    <t>UPPER</t>
  </si>
  <si>
    <t>NYADI</t>
  </si>
  <si>
    <t>SAHAS</t>
  </si>
  <si>
    <t>UPCL</t>
  </si>
  <si>
    <t>Z score calculation</t>
  </si>
  <si>
    <t>Company</t>
  </si>
  <si>
    <t>Number of 
BOD members</t>
  </si>
  <si>
    <t>Proportion of 
executives in BOD</t>
  </si>
  <si>
    <t>Proportion of independent 
members in BOD</t>
  </si>
  <si>
    <t>Proportion of 
women in BOD</t>
  </si>
  <si>
    <t>Insider trading
 circular trading 
and cornering</t>
  </si>
  <si>
    <t>Proportion of executives in BOD</t>
  </si>
  <si>
    <t xml:space="preserve">Butwal Power Company </t>
  </si>
  <si>
    <t xml:space="preserve">Chilime Hydropower Company Limited </t>
  </si>
  <si>
    <t>Dibyashwori Hydropower Ltd</t>
  </si>
  <si>
    <t>Mountain Energy Nepal Limited</t>
  </si>
  <si>
    <t>National Hydro Power Company Limited</t>
  </si>
  <si>
    <t>Peoples Power Limited</t>
  </si>
  <si>
    <t>RASUWAGADHI HYDROPOWER COMPANY LIMITED</t>
  </si>
  <si>
    <t>Sahas Urja Ltd</t>
  </si>
  <si>
    <t>Sikles Hydropower Limited</t>
  </si>
  <si>
    <t>Sayapatri Hydropower Limited</t>
  </si>
  <si>
    <t>United IDI Mardi and RB Hydropower Ltd</t>
  </si>
  <si>
    <t>Upper Tamakoshi Hydropower Ltd</t>
  </si>
  <si>
    <t>Joshi Hydropower Development Company Ltd</t>
  </si>
  <si>
    <t>Linear regression output</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</si>
  <si>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</si>
  <si>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</si>
  <si>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</si>
  <si>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</si>
  <si>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</si>
  <si>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</si>
  <si>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</si>
  <si>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</si>
  <si>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</si>
  <si>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</si>
  <si>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</si>
  <si>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</si>
  <si>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</si>
  <si>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</si>
  <si>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</si>
  <si>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</si>
  <si>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</si>
  <si>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</si>
  <si>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</si>
  <si>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</si>
  <si>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</si>
  <si>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</si>
  <si>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Source of Insider trading Circular trading and cornering:</t>
  </si>
  <si>
    <t>https://thehimalayantimes.com/business/share-price-of-51-companies-found-overvalued-sebon-points-irregularities-in-trading</t>
  </si>
  <si>
    <t xml:space="preserve">Digits </t>
  </si>
  <si>
    <t>Frequency</t>
  </si>
  <si>
    <t>Percentage</t>
  </si>
  <si>
    <t xml:space="preserve">Benford's law </t>
  </si>
  <si>
    <t>Benford's Expected</t>
  </si>
  <si>
    <t>(O-E)^2/E</t>
  </si>
  <si>
    <t>Cumulative</t>
  </si>
  <si>
    <t>Benford's Cumulative</t>
  </si>
  <si>
    <t>Non-Current Assets
 Property Plant and Equipment</t>
  </si>
  <si>
    <t>Financial Assets
 Investment Advances</t>
  </si>
  <si>
    <t>Financial Assets
 Trade Receivables</t>
  </si>
  <si>
    <t>SUM</t>
  </si>
  <si>
    <t>Chi square stat</t>
  </si>
  <si>
    <t>(chi square distribution = chi square stat / n-1)</t>
  </si>
  <si>
    <t>number of distribution of freedom is n-1</t>
  </si>
  <si>
    <t>Since we have obtained small samples and are specifically investigating a single company it is evident that the Chi-square test has low statistical power. Therefore a reasonable alternative for small samples would be the well-known Kolmogorov-Smirnov test (KS test). In order to determine the cumulative value for the KS test we need to calculate it.</t>
  </si>
  <si>
    <t>Kolmogorov–
Smirnov test</t>
  </si>
  <si>
    <t>Non-Current Liabilities
 Financial Liabilities
 Long Term Borrowings</t>
  </si>
  <si>
    <t>Hypotheses</t>
  </si>
  <si>
    <t>Finding</t>
  </si>
  <si>
    <t>Financial Liabilities
 Short Term Borrowings</t>
  </si>
  <si>
    <r>
      <rPr>
        <b/>
        <sz val="11"/>
        <color theme="1"/>
        <rFont val="Calibri"/>
        <family val="2"/>
      </rPr>
      <t>H0:</t>
    </r>
    <r>
      <rPr>
        <sz val="11"/>
        <color theme="1"/>
        <rFont val="Calibri"/>
        <family val="2"/>
      </rPr>
      <t xml:space="preserve">  The financial statements follow Benford's Law and there is no manipulation or irregularity in the distribution of the leading digits.</t>
    </r>
  </si>
  <si>
    <r>
      <rPr>
        <b/>
        <sz val="11"/>
        <color theme="1"/>
        <rFont val="Calibri"/>
        <family val="2"/>
      </rPr>
      <t>H1:</t>
    </r>
    <r>
      <rPr>
        <sz val="11"/>
        <color theme="1"/>
        <rFont val="Calibri"/>
        <family val="2"/>
      </rPr>
      <t xml:space="preserve"> The financial statements deviate from Benford's Law indicating potential manipulation or irregularities in the distribution of the leading digits.</t>
    </r>
  </si>
  <si>
    <t>Interpretation</t>
  </si>
  <si>
    <t>Since the p-value exceeds the chosen significance level (p-value &gt; 0.05) there is inadequate evidence to dismiss the null hypothesis. This suggests that the financial statements of NHDL align with Benford's Law and implies that we can move ahead with the Valuation procedure.</t>
  </si>
  <si>
    <t>Contingent Liability</t>
  </si>
  <si>
    <t>P/L</t>
  </si>
  <si>
    <t>Provision
 Staff Bonus</t>
  </si>
  <si>
    <t>Income Tax Expense
 Current tax</t>
  </si>
  <si>
    <t>Total Comprehensive gain/(loss) for the year net of tax</t>
  </si>
  <si>
    <t>Earnings per equity share of Rs. 100 each</t>
  </si>
  <si>
    <t>Basic Earnings per share - Rs.</t>
  </si>
  <si>
    <t>Diluted Earnings per share - Rs</t>
  </si>
  <si>
    <t>Cash flow</t>
  </si>
  <si>
    <t>Cash flow from operating activities
 Profit for the year</t>
  </si>
  <si>
    <t>Adjustments for:
 Depreciation on property plant and equipment</t>
  </si>
  <si>
    <t>Investment Income</t>
  </si>
  <si>
    <t>Amortization of Intangible Assets</t>
  </si>
  <si>
    <t>Finance cost</t>
  </si>
  <si>
    <t>(Increase)/ Decrease in other financial assets</t>
  </si>
  <si>
    <t>Increase / (Decrease) in financial liabilities</t>
  </si>
  <si>
    <t>Cash generated from operations</t>
  </si>
  <si>
    <t>Bonus paid</t>
  </si>
  <si>
    <t>CSR paid</t>
  </si>
  <si>
    <t>Advance Income Tax Paid
 Prior year adjustment</t>
  </si>
  <si>
    <t>Net cash flows from operating activities (A)</t>
  </si>
  <si>
    <t>Cash flows from investing activities
 Purchase of Property Plant and Equipment</t>
  </si>
  <si>
    <t>(Increase)/Decrease in Investment</t>
  </si>
  <si>
    <t>Proceeds from sale of Assets</t>
  </si>
  <si>
    <t>Interest received From Fixed Deposit</t>
  </si>
  <si>
    <t>Addition to Intangibles</t>
  </si>
  <si>
    <t>Net cash flow from investing activities (B)</t>
  </si>
  <si>
    <t>Cash flows from financing activities
 Issue of Bonus Share</t>
  </si>
  <si>
    <t>Dividend Distribution</t>
  </si>
  <si>
    <t xml:space="preserve">Repayment of Long Term Borrowing
 </t>
  </si>
  <si>
    <t>Share Issue Cost</t>
  </si>
  <si>
    <t>Interest paid</t>
  </si>
  <si>
    <t>Net cash flows from financing activities (C)</t>
  </si>
  <si>
    <t xml:space="preserve">Net changes in cash flow for the year (A+B+C)
 </t>
  </si>
  <si>
    <t>Net foreign exchange difference on cash and cash equivalents</t>
  </si>
  <si>
    <t>Cash &amp; cash equivalent Beginning of Year</t>
  </si>
  <si>
    <t>Cash &amp; cash equivalent End of Period</t>
  </si>
  <si>
    <t>Statement of Financial Position</t>
  </si>
  <si>
    <t>Q3</t>
  </si>
  <si>
    <t>Q2</t>
  </si>
  <si>
    <t>Q1</t>
  </si>
  <si>
    <t>Assets</t>
  </si>
  <si>
    <t>Total Non Current Assets</t>
  </si>
  <si>
    <t>Equity and Liabilities</t>
  </si>
  <si>
    <t>Equity</t>
  </si>
  <si>
    <t>Share Capital</t>
  </si>
  <si>
    <t>Reserve and Surplus</t>
  </si>
  <si>
    <t>Long term loan</t>
  </si>
  <si>
    <t>short term loan</t>
  </si>
  <si>
    <t>Chi-sqaure</t>
  </si>
  <si>
    <t>other current liabilities</t>
  </si>
  <si>
    <t>Total Current and Non current liabilities</t>
  </si>
  <si>
    <t>Total Equity and liabilities</t>
  </si>
  <si>
    <t>KS</t>
  </si>
  <si>
    <t>P-Value</t>
  </si>
  <si>
    <t>profit and loss</t>
  </si>
  <si>
    <t>particular</t>
  </si>
  <si>
    <t>Power sales</t>
  </si>
  <si>
    <t>Less: plant operating expenses</t>
  </si>
  <si>
    <t>Gross profit (loss)</t>
  </si>
  <si>
    <t>Add</t>
  </si>
  <si>
    <t>Less: Administrative selling and Distribution Expenses</t>
  </si>
  <si>
    <t>Operating Profit (Loss)</t>
  </si>
  <si>
    <t>Less:</t>
  </si>
  <si>
    <t>Financial Cost</t>
  </si>
  <si>
    <t>Depreciation</t>
  </si>
  <si>
    <t>Profit and loss before bonus CSR and Tax</t>
  </si>
  <si>
    <t>Less: provision for bonus</t>
  </si>
  <si>
    <t>Less: provision for CSR</t>
  </si>
  <si>
    <t>Profit before tax</t>
  </si>
  <si>
    <t>Profit for the period</t>
  </si>
  <si>
    <t>Q4</t>
  </si>
  <si>
    <t>Total Current Liabilitoes</t>
  </si>
  <si>
    <t>P value</t>
  </si>
  <si>
    <t>Kolmogorov</t>
  </si>
  <si>
    <t>Property Plant and Equipment ( Net Blocks)</t>
  </si>
  <si>
    <t>Long Term Loan</t>
  </si>
  <si>
    <t>Total Equity and Liablilities</t>
  </si>
  <si>
    <t>Profit and Loss Account</t>
  </si>
  <si>
    <t>Power Sales</t>
  </si>
  <si>
    <t>Less: Cost of Sales</t>
  </si>
  <si>
    <t>Chi square</t>
  </si>
  <si>
    <t>Gross Profit ( Loss)</t>
  </si>
  <si>
    <t>Add:</t>
  </si>
  <si>
    <t>Kolmogorov– Smirnov test</t>
  </si>
  <si>
    <t>Operating Profit ( Loss)</t>
  </si>
  <si>
    <t>Profit and Loss before Bonus CSR and Tax</t>
  </si>
  <si>
    <t>Less: Provision for Bonus</t>
  </si>
  <si>
    <t>Less: Provision for CSR</t>
  </si>
  <si>
    <t>Current Tax</t>
  </si>
  <si>
    <t>Profit for the Period</t>
  </si>
  <si>
    <t>Sensitivity Analysis</t>
  </si>
  <si>
    <t>WACC</t>
  </si>
  <si>
    <t>Growth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</si>
</sst>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164" formatCode="0.000%"/>
    <numFmt numFmtId="165" formatCode="0.0000"/>
    <numFmt numFmtId="166" formatCode="#,##0.000"/>
    <numFmt numFmtId="167" formatCode="0.0\x"/>
    <numFmt numFmtId="168" formatCode="[$Rs ]#,##0"/>
    <numFmt numFmtId="169" formatCode="[$Rs ]#,##0.00"/>
    <numFmt numFmtId="170" formatCode="&quot;$&quot;#,##0.00"/>
    <numFmt numFmtId="171" formatCode="0.000"/>
    <numFmt numFmtId="172" formatCode="0.00000%"/>
    <numFmt numFmtId="173" formatCode="0.0000%"/>
    <numFmt numFmtId="174" formatCode="mm\-dd\-yyyy"/>
    <numFmt numFmtId="175" formatCode="m\-d\-yyyy"/>
    <numFmt numFmtId="176" formatCode="#,##0.00000"/>
    <numFmt numFmtId="177" formatCode="#,##0.0000000"/>
    <numFmt numFmtId="178" formatCode="#,##0.0000"/>
    <numFmt numFmtId="179" formatCode="yyyy/m"/>
    <numFmt numFmtId="180" formatCode="d&quot;-&quot;m&quot;-&quot;yy"/>
    <numFmt numFmtId="181" formatCode="mm&quot;-&quot;dd&quot;-&quot;yyyy"/>
    <numFmt numFmtId="182" formatCode="0.0"/>
    <numFmt numFmtId="183" formatCode="0.00000"/>
    <numFmt numFmtId="184" formatCode="0.000000"/>
  </numFmts>
  <fonts count="96">
    <font>
      <sz val="10"/>
      <color rgb="FF000000"/>
      <name val="Arial"/>
      <scheme val="minor"/>
    </font>
    <font>
      <sz val="10"/>
      <color theme="1"/>
      <name val="Arial"/>
      <family val="2"/>
      <scheme val="minor"/>
    </font>
    <font>
      <sz val="93"/>
      <color theme="1"/>
      <name val="Arial"/>
      <family val="2"/>
      <scheme val="minor"/>
    </font>
    <font>
      <b/>
      <sz val="11"/>
      <color theme="1"/>
      <name val="Times New Roman"/>
      <family val="1"/>
    </font>
    <font>
      <sz val="11"/>
      <color theme="1"/>
      <name val="Times New Roman"/>
      <family val="1"/>
    </font>
    <font>
      <sz val="11"/>
      <color rgb="FF1F1F1F"/>
      <name val="Times New Roman"/>
      <family val="1"/>
    </font>
    <font>
      <sz val="11"/>
      <color rgb="FF000000"/>
      <name val="&quot;Times New Roman&quot;"/>
    </font>
    <font>
      <sz val="10"/>
      <name val="Arial"/>
      <family val="2"/>
    </font>
    <font>
      <sz val="11"/>
      <color rgb="FF000000"/>
      <name val="Times New Roman"/>
      <family val="1"/>
    </font>
    <font>
      <b/>
      <sz val="15"/>
      <color theme="1"/>
      <name val="Arial"/>
      <family val="2"/>
      <scheme val="minor"/>
    </font>
    <font>
      <b/>
      <sz val="11"/>
      <color rgb="FFFFFFFF"/>
      <name val="Arial"/>
      <family val="2"/>
      <scheme val="minor"/>
    </font>
    <font>
      <b/>
      <sz val="11"/>
      <color rgb="FFFFFFFF"/>
      <name val="Times New Roman"/>
      <family val="1"/>
    </font>
    <font>
      <b/>
      <sz val="11"/>
      <color rgb="FFFFFFFF"/>
      <name val="&quot;Times New Roman&quot;"/>
    </font>
    <font>
      <b/>
      <sz val="10"/>
      <color rgb="FFFFFFFF"/>
      <name val="&quot;Times New Roman&quot;"/>
    </font>
    <font>
      <sz val="11"/>
      <color rgb="FF231F20"/>
      <name val="Times New Roman"/>
      <family val="1"/>
    </font>
    <font>
      <b/>
      <sz val="11"/>
      <color rgb="FF000000"/>
      <name val="Times New Roman"/>
      <family val="1"/>
    </font>
    <font>
      <sz val="11"/>
      <color theme="1"/>
      <name val="Arial"/>
      <family val="2"/>
    </font>
    <font>
      <sz val="11"/>
      <color theme="1"/>
      <name val="Geneva"/>
    </font>
    <font>
      <b/>
      <sz val="11"/>
      <color theme="1"/>
      <name val="Geneva"/>
    </font>
    <font>
      <b/>
      <sz val="10"/>
      <color rgb="FF000000"/>
      <name val="&quot;Times New Roman&quot;"/>
    </font>
    <font>
      <b/>
      <sz val="10"/>
      <color theme="1"/>
      <name val="Arial"/>
      <family val="2"/>
      <scheme val="minor"/>
    </font>
    <font>
      <sz val="10"/>
      <color rgb="FF000000"/>
      <name val="&quot;Times New Roman&quot;"/>
    </font>
    <font>
      <b/>
      <sz val="10"/>
      <color rgb="FF000000"/>
      <name val="Arial"/>
      <family val="2"/>
      <scheme val="minor"/>
    </font>
    <font>
      <b/>
      <sz val="11"/>
      <color rgb="FF231F20"/>
      <name val="&quot;Times New Roman&quot;"/>
    </font>
    <font>
      <b/>
      <sz val="10"/>
      <color rgb="FFFFFFFF"/>
      <name val="Arial"/>
      <family val="2"/>
      <scheme val="minor"/>
    </font>
    <font>
      <sz val="10"/>
      <color rgb="FFFFFFFF"/>
      <name val="Arial"/>
      <family val="2"/>
      <scheme val="minor"/>
    </font>
    <font>
      <b/>
      <sz val="11"/>
      <color rgb="FF000000"/>
      <name val="&quot;Times New Roman&quot;"/>
    </font>
    <font>
      <sz val="10"/>
      <color rgb="FF000000"/>
      <name val="Arial"/>
      <family val="2"/>
      <scheme val="minor"/>
    </font>
    <font>
      <b/>
      <sz val="12"/>
      <color rgb="FF000000"/>
      <name val="&quot;Times New Roman&quot;"/>
    </font>
    <font>
      <b/>
      <sz val="11"/>
      <color rgb="FFC00000"/>
      <name val="Times New Roman"/>
      <family val="1"/>
    </font>
    <font>
      <b/>
      <u/>
      <sz val="11"/>
      <color rgb="FF000000"/>
      <name val="Times New Roman"/>
      <family val="1"/>
    </font>
    <font>
      <b/>
      <u/>
      <sz val="11"/>
      <color rgb="FF000000"/>
      <name val="Times New Roman"/>
      <family val="1"/>
    </font>
    <font>
      <sz val="11"/>
      <color rgb="FF4472C4"/>
      <name val="Times New Roman"/>
      <family val="1"/>
    </font>
    <font>
      <sz val="11"/>
      <color rgb="FF444444"/>
      <name val="Times New Roman"/>
      <family val="1"/>
    </font>
    <font>
      <sz val="11"/>
      <color rgb="FFFFFFFF"/>
      <name val="Times New Roman"/>
      <family val="1"/>
    </font>
    <font>
      <sz val="11"/>
      <color rgb="FFE7E6E6"/>
      <name val="Times New Roman"/>
      <family val="1"/>
    </font>
    <font>
      <b/>
      <sz val="12"/>
      <color theme="1"/>
      <name val="Times New Roman"/>
      <family val="1"/>
    </font>
    <font>
      <b/>
      <sz val="12"/>
      <color rgb="FF000000"/>
      <name val="Times New Roman"/>
      <family val="1"/>
    </font>
    <font>
      <b/>
      <sz val="10"/>
      <color rgb="FF000000"/>
      <name val="Times New Roman"/>
      <family val="1"/>
    </font>
    <font>
      <sz val="10"/>
      <color theme="1"/>
      <name val="Times New Roman"/>
      <family val="1"/>
    </font>
    <font>
      <sz val="10"/>
      <color rgb="FF000000"/>
      <name val="Times New Roman"/>
      <family val="1"/>
    </font>
    <font>
      <b/>
      <sz val="10"/>
      <color theme="1"/>
      <name val="Times New Roman"/>
      <family val="1"/>
    </font>
    <font>
      <u/>
      <sz val="10"/>
      <color rgb="FF0000FF"/>
      <name val="Times New Roman"/>
      <family val="1"/>
    </font>
    <font>
      <sz val="11"/>
      <color rgb="FF231F20"/>
      <name val="&quot;Times New Roman&quot;"/>
    </font>
    <font>
      <sz val="10"/>
      <color rgb="FF231F20"/>
      <name val="&quot;Times New Roman&quot;"/>
    </font>
    <font>
      <b/>
      <sz val="10"/>
      <color rgb="FF231F20"/>
      <name val="&quot;Times New Roman&quot;"/>
    </font>
    <font>
      <sz val="9"/>
      <color theme="1"/>
      <name val="Arial"/>
      <family val="2"/>
    </font>
    <font>
      <sz val="9"/>
      <color theme="1"/>
      <name val="Geneva"/>
    </font>
    <font>
      <b/>
      <sz val="9"/>
      <color theme="1"/>
      <name val="Geneva"/>
    </font>
    <font>
      <sz val="6"/>
      <color rgb="FF000000"/>
      <name val="Tahoma"/>
      <family val="2"/>
    </font>
    <font>
      <sz val="10"/>
      <color rgb="FF000000"/>
      <name val="Times New Roman"/>
      <family val="1"/>
    </font>
    <font>
      <sz val="10"/>
      <color rgb="FF000000"/>
      <name val="Tahoma"/>
      <family val="2"/>
    </font>
    <font>
      <b/>
      <sz val="12"/>
      <color theme="1"/>
      <name val="Arial"/>
      <family val="2"/>
      <scheme val="minor"/>
    </font>
    <font>
      <b/>
      <sz val="13"/>
      <color rgb="FF000000"/>
      <name val="&quot;Times New Roman&quot;"/>
    </font>
    <font>
      <b/>
      <sz val="10"/>
      <color rgb="FFFFFFFF"/>
      <name val="Times New Roman"/>
      <family val="1"/>
    </font>
    <font>
      <b/>
      <sz val="10"/>
      <color rgb="FF000000"/>
      <name val="Times New Roman"/>
      <family val="1"/>
    </font>
    <font>
      <sz val="10"/>
      <color theme="1"/>
      <name val="Arial"/>
      <family val="2"/>
      <scheme val="minor"/>
    </font>
    <font>
      <sz val="10"/>
      <color rgb="FF231F20"/>
      <name val="&quot;Times New Roman&quot;"/>
    </font>
    <font>
      <sz val="10"/>
      <color rgb="FF231F20"/>
      <name val="Times New Roman"/>
      <family val="1"/>
    </font>
    <font>
      <b/>
      <sz val="10"/>
      <color rgb="FF231F20"/>
      <name val="&quot;Times New Roman&quot;"/>
    </font>
    <font>
      <b/>
      <sz val="10"/>
      <color rgb="FF231F20"/>
      <name val="Times New Roman"/>
      <family val="1"/>
    </font>
    <font>
      <sz val="11"/>
      <color rgb="FF1F1F1F"/>
      <name val="&quot;Google Sans&quot;"/>
    </font>
    <font>
      <b/>
      <sz val="12"/>
      <color rgb="FFFFFFFF"/>
      <name val="Times New Roman"/>
      <family val="1"/>
    </font>
    <font>
      <sz val="12"/>
      <color theme="1"/>
      <name val="Times New Roman"/>
      <family val="1"/>
    </font>
    <font>
      <sz val="12"/>
      <color rgb="FF000000"/>
      <name val="Times New Roman"/>
      <family val="1"/>
    </font>
    <font>
      <sz val="12"/>
      <color rgb="FF231F20"/>
      <name val="Times New Roman"/>
      <family val="1"/>
    </font>
    <font>
      <b/>
      <sz val="10"/>
      <color theme="1"/>
      <name val="Arial"/>
      <family val="2"/>
      <scheme val="minor"/>
    </font>
    <font>
      <b/>
      <sz val="11"/>
      <color theme="1"/>
      <name val="Calibri"/>
      <family val="2"/>
    </font>
    <font>
      <sz val="11"/>
      <color theme="1"/>
      <name val="Calibri"/>
      <family val="2"/>
    </font>
    <font>
      <sz val="12"/>
      <color rgb="FFFFFFFF"/>
      <name val="Times New Roman"/>
      <family val="1"/>
    </font>
    <font>
      <sz val="11"/>
      <color rgb="FF000000"/>
      <name val="Calibri"/>
      <family val="2"/>
    </font>
    <font>
      <sz val="10"/>
      <color rgb="FF000000"/>
      <name val="Arial"/>
      <family val="2"/>
    </font>
    <font>
      <u/>
      <sz val="10"/>
      <color rgb="FF0000FF"/>
      <name val="Arial"/>
      <family val="2"/>
    </font>
    <font>
      <sz val="12"/>
      <color rgb="FF000000"/>
      <name val="&quot;Times New Roman&quot;"/>
    </font>
    <font>
      <b/>
      <sz val="14"/>
      <color rgb="FF000000"/>
      <name val="Calibri"/>
      <family val="2"/>
    </font>
    <font>
      <b/>
      <i/>
      <sz val="11"/>
      <color rgb="FF000000"/>
      <name val="Calibri"/>
      <family val="2"/>
    </font>
    <font>
      <sz val="10"/>
      <color rgb="FF333333"/>
      <name val="Inherit"/>
    </font>
    <font>
      <u/>
      <sz val="11"/>
      <color rgb="FF000000"/>
      <name val="Calibri"/>
      <family val="2"/>
    </font>
    <font>
      <b/>
      <sz val="11"/>
      <color rgb="FF000000"/>
      <name val="Calibri"/>
      <family val="2"/>
    </font>
    <font>
      <sz val="9"/>
      <color rgb="FF000000"/>
      <name val="&quot;Google Sans Mono&quot;"/>
    </font>
    <font>
      <b/>
      <sz val="11"/>
      <color theme="1"/>
      <name val="Arial"/>
      <family val="2"/>
      <scheme val="minor"/>
    </font>
    <font>
      <sz val="12"/>
      <color rgb="FFFFFFFF"/>
      <name val="Arial"/>
      <family val="2"/>
      <scheme val="minor"/>
    </font>
    <font>
      <i/>
      <sz val="10"/>
      <color theme="1"/>
      <name val="Arial"/>
      <family val="2"/>
      <scheme val="minor"/>
    </font>
    <font>
      <u/>
      <sz val="10"/>
      <color rgb="FF0000FF"/>
      <name val="Arial"/>
      <family val="2"/>
    </font>
    <font>
      <b/>
      <sz val="10"/>
      <color rgb="FF000000"/>
      <name val="Arial"/>
      <family val="2"/>
      <scheme val="minor"/>
    </font>
    <font>
      <b/>
      <sz val="13"/>
      <color theme="1"/>
      <name val="Calibri"/>
      <family val="2"/>
    </font>
    <font>
      <sz val="12"/>
      <color rgb="FF000000"/>
      <name val="Calibri"/>
      <family val="2"/>
    </font>
    <font>
      <sz val="10"/>
      <color rgb="FF000000"/>
      <name val="Arial"/>
      <family val="2"/>
    </font>
    <font>
      <sz val="11"/>
      <color rgb="FF000000"/>
      <name val="Arial"/>
      <family val="2"/>
    </font>
    <font>
      <b/>
      <sz val="10"/>
      <color rgb="FF000000"/>
      <name val="Arial"/>
      <family val="2"/>
    </font>
    <font>
      <b/>
      <sz val="19"/>
      <color theme="1"/>
      <name val="Arial"/>
      <family val="2"/>
      <scheme val="minor"/>
    </font>
    <font>
      <b/>
      <sz val="10"/>
      <name val="Arial"/>
      <family val="2"/>
    </font>
    <font>
      <u/>
      <sz val="10"/>
      <color rgb="FF1155CC"/>
      <name val="Arial"/>
      <family val="2"/>
    </font>
    <font>
      <b/>
      <sz val="18"/>
      <color rgb="FF000000"/>
      <name val="Arial"/>
      <family val="2"/>
      <scheme val="minor"/>
    </font>
    <font>
      <b/>
      <sz val="20"/>
      <color rgb="FF000000"/>
      <name val="Arial"/>
      <family val="2"/>
      <scheme val="minor"/>
    </font>
    <font>
      <b/>
      <sz val="18"/>
      <color theme="0"/>
      <name val="Arial"/>
      <family val="2"/>
      <scheme val="minor"/>
    </font>
  </fonts>
  <fills count="63">
    <fill>
      <patternFill patternType="none"/>
    </fill>
    <fill>
      <patternFill patternType="gray125"/>
    </fill>
    <fill>
      <patternFill patternType="solid">
        <fgColor rgb="FF93C47D"/>
        <bgColor rgb="FF93C47D"/>
      </patternFill>
    </fill>
    <fill>
      <patternFill patternType="solid">
        <fgColor rgb="FFFFFFFF"/>
        <bgColor rgb="FFFFFFFF"/>
      </patternFill>
    </fill>
    <fill>
      <patternFill patternType="solid">
        <fgColor rgb="FF6AA84F"/>
        <bgColor rgb="FF6AA84F"/>
      </patternFill>
    </fill>
    <fill>
      <patternFill patternType="solid">
        <fgColor rgb="FF000000"/>
        <bgColor rgb="FF000000"/>
      </patternFill>
    </fill>
    <fill>
      <patternFill patternType="solid">
        <fgColor theme="0"/>
        <bgColor theme="0"/>
      </patternFill>
    </fill>
    <fill>
      <patternFill patternType="solid">
        <fgColor rgb="FFD9E1F2"/>
        <bgColor rgb="FFD9E1F2"/>
      </patternFill>
    </fill>
    <fill>
      <patternFill patternType="solid">
        <fgColor rgb="FFF4F7F9"/>
        <bgColor rgb="FFF4F7F9"/>
      </patternFill>
    </fill>
    <fill>
      <patternFill patternType="solid">
        <fgColor rgb="FFFBB178"/>
        <bgColor rgb="FFFBB178"/>
      </patternFill>
    </fill>
    <fill>
      <patternFill patternType="solid">
        <fgColor rgb="FFF86A6B"/>
        <bgColor rgb="FFF86A6B"/>
      </patternFill>
    </fill>
    <fill>
      <patternFill patternType="solid">
        <fgColor rgb="FFFDC67C"/>
        <bgColor rgb="FFFDC67C"/>
      </patternFill>
    </fill>
    <fill>
      <patternFill patternType="solid">
        <fgColor rgb="FFFCC07B"/>
        <bgColor rgb="FFFCC07B"/>
      </patternFill>
    </fill>
    <fill>
      <patternFill patternType="solid">
        <fgColor rgb="FFFFEB84"/>
        <bgColor rgb="FFFFEB84"/>
      </patternFill>
    </fill>
    <fill>
      <patternFill patternType="solid">
        <fgColor rgb="FFFEE883"/>
        <bgColor rgb="FFFEE883"/>
      </patternFill>
    </fill>
    <fill>
      <patternFill patternType="solid">
        <fgColor rgb="FFFED17F"/>
        <bgColor rgb="FFFED17F"/>
      </patternFill>
    </fill>
    <fill>
      <patternFill patternType="solid">
        <fgColor rgb="FFFCAC78"/>
        <bgColor rgb="FFFCAC78"/>
      </patternFill>
    </fill>
    <fill>
      <patternFill patternType="solid">
        <fgColor rgb="FFFED881"/>
        <bgColor rgb="FFFED881"/>
      </patternFill>
    </fill>
    <fill>
      <patternFill patternType="solid">
        <fgColor rgb="FFD2DE82"/>
        <bgColor rgb="FFD2DE82"/>
      </patternFill>
    </fill>
    <fill>
      <patternFill patternType="solid">
        <fgColor rgb="FFFEDD81"/>
        <bgColor rgb="FFFEDD81"/>
      </patternFill>
    </fill>
    <fill>
      <patternFill patternType="solid">
        <fgColor rgb="FF68C07C"/>
        <bgColor rgb="FF68C07C"/>
      </patternFill>
    </fill>
    <fill>
      <patternFill patternType="solid">
        <fgColor rgb="FF63BE7B"/>
        <bgColor rgb="FF63BE7B"/>
      </patternFill>
    </fill>
    <fill>
      <patternFill patternType="solid">
        <fgColor rgb="FF70C27C"/>
        <bgColor rgb="FF70C27C"/>
      </patternFill>
    </fill>
    <fill>
      <patternFill patternType="solid">
        <fgColor rgb="FF71C27C"/>
        <bgColor rgb="FF71C27C"/>
      </patternFill>
    </fill>
    <fill>
      <patternFill patternType="solid">
        <fgColor rgb="FFFDB97B"/>
        <bgColor rgb="FFFDB97B"/>
      </patternFill>
    </fill>
    <fill>
      <patternFill patternType="solid">
        <fgColor rgb="FFFDBD7C"/>
        <bgColor rgb="FFFDBD7C"/>
      </patternFill>
    </fill>
    <fill>
      <patternFill patternType="solid">
        <fgColor rgb="FFFFE283"/>
        <bgColor rgb="FFFFE283"/>
      </patternFill>
    </fill>
    <fill>
      <patternFill patternType="solid">
        <fgColor rgb="FFDDE283"/>
        <bgColor rgb="FFDDE283"/>
      </patternFill>
    </fill>
    <fill>
      <patternFill patternType="solid">
        <fgColor rgb="FF99CD7E"/>
        <bgColor rgb="FF99CD7E"/>
      </patternFill>
    </fill>
    <fill>
      <patternFill patternType="solid">
        <fgColor rgb="FF91CB7D"/>
        <bgColor rgb="FF91CB7D"/>
      </patternFill>
    </fill>
    <fill>
      <patternFill patternType="solid">
        <fgColor rgb="FF96CC7D"/>
        <bgColor rgb="FF96CC7D"/>
      </patternFill>
    </fill>
    <fill>
      <patternFill patternType="solid">
        <fgColor rgb="FFAED37F"/>
        <bgColor rgb="FFAED37F"/>
      </patternFill>
    </fill>
    <fill>
      <patternFill patternType="solid">
        <fgColor rgb="FFA3D07E"/>
        <bgColor rgb="FFA3D07E"/>
      </patternFill>
    </fill>
    <fill>
      <patternFill patternType="solid">
        <fgColor rgb="FFF8696B"/>
        <bgColor rgb="FFF8696B"/>
      </patternFill>
    </fill>
    <fill>
      <patternFill patternType="solid">
        <fgColor rgb="FFFBB078"/>
        <bgColor rgb="FFFBB078"/>
      </patternFill>
    </fill>
    <fill>
      <patternFill patternType="solid">
        <fgColor rgb="FFF5E884"/>
        <bgColor rgb="FFF5E884"/>
      </patternFill>
    </fill>
    <fill>
      <patternFill patternType="solid">
        <fgColor rgb="FFBDD881"/>
        <bgColor rgb="FFBDD881"/>
      </patternFill>
    </fill>
    <fill>
      <patternFill patternType="solid">
        <fgColor rgb="FFC4DA81"/>
        <bgColor rgb="FFC4DA81"/>
      </patternFill>
    </fill>
    <fill>
      <patternFill patternType="solid">
        <fgColor rgb="FFE2EFDA"/>
        <bgColor rgb="FFE2EFDA"/>
      </patternFill>
    </fill>
    <fill>
      <patternFill patternType="solid">
        <fgColor rgb="FFFFFF00"/>
        <bgColor rgb="FFFFFF00"/>
      </patternFill>
    </fill>
    <fill>
      <patternFill patternType="solid">
        <fgColor rgb="FFD5A6BD"/>
        <bgColor rgb="FFD5A6BD"/>
      </patternFill>
    </fill>
    <fill>
      <patternFill patternType="solid">
        <fgColor rgb="FFA4C2F4"/>
        <bgColor rgb="FFA4C2F4"/>
      </patternFill>
    </fill>
    <fill>
      <patternFill patternType="solid">
        <fgColor rgb="FFFFF2CC"/>
        <bgColor rgb="FFFFF2CC"/>
      </patternFill>
    </fill>
    <fill>
      <patternFill patternType="solid">
        <fgColor rgb="FFB6D7A8"/>
        <bgColor rgb="FFB6D7A8"/>
      </patternFill>
    </fill>
    <fill>
      <patternFill patternType="solid">
        <fgColor rgb="FFCCFFCC"/>
        <bgColor rgb="FFCCFFCC"/>
      </patternFill>
    </fill>
    <fill>
      <patternFill patternType="solid">
        <fgColor rgb="FFF1C232"/>
        <bgColor rgb="FFF1C232"/>
      </patternFill>
    </fill>
    <fill>
      <patternFill patternType="solid">
        <fgColor rgb="FF807C80"/>
        <bgColor rgb="FF807C80"/>
      </patternFill>
    </fill>
    <fill>
      <patternFill patternType="solid">
        <fgColor rgb="FFFFD966"/>
        <bgColor rgb="FFFFD966"/>
      </patternFill>
    </fill>
    <fill>
      <patternFill patternType="solid">
        <fgColor rgb="FF878787"/>
        <bgColor rgb="FF878787"/>
      </patternFill>
    </fill>
    <fill>
      <patternFill patternType="solid">
        <fgColor rgb="FF9FC5E8"/>
        <bgColor rgb="FF9FC5E8"/>
      </patternFill>
    </fill>
    <fill>
      <patternFill patternType="solid">
        <fgColor theme="9"/>
        <bgColor theme="9"/>
      </patternFill>
    </fill>
    <fill>
      <patternFill patternType="solid">
        <fgColor rgb="FFD9EAD3"/>
        <bgColor rgb="FFD9EAD3"/>
      </patternFill>
    </fill>
    <fill>
      <patternFill patternType="solid">
        <fgColor rgb="FF0B5394"/>
        <bgColor rgb="FF0B5394"/>
      </patternFill>
    </fill>
    <fill>
      <patternFill patternType="solid">
        <fgColor rgb="FFC9DAF8"/>
        <bgColor rgb="FFC9DAF8"/>
      </patternFill>
    </fill>
    <fill>
      <patternFill patternType="solid">
        <fgColor rgb="FFEAD1DC"/>
        <bgColor rgb="FFEAD1DC"/>
      </patternFill>
    </fill>
    <fill>
      <patternFill patternType="solid">
        <fgColor rgb="FFF2F2F2"/>
        <bgColor rgb="FFF2F2F2"/>
      </patternFill>
    </fill>
    <fill>
      <patternFill patternType="solid">
        <fgColor rgb="FFEDEDED"/>
        <bgColor rgb="FFEDEDED"/>
      </patternFill>
    </fill>
    <fill>
      <patternFill patternType="solid">
        <fgColor rgb="FFB7B7B7"/>
        <bgColor rgb="FFB7B7B7"/>
      </patternFill>
    </fill>
    <fill>
      <patternFill patternType="solid">
        <fgColor rgb="FFF5F5F5"/>
        <bgColor rgb="FFF5F5F5"/>
      </patternFill>
    </fill>
    <fill>
      <patternFill patternType="solid">
        <fgColor rgb="FF38761D"/>
        <bgColor rgb="FF38761D"/>
      </patternFill>
    </fill>
    <fill>
      <patternFill patternType="solid">
        <fgColor theme="7"/>
        <bgColor theme="7"/>
      </patternFill>
    </fill>
    <fill>
      <patternFill patternType="solid">
        <fgColor rgb="FFFFFF00"/>
        <bgColor rgb="FFFFFFFF"/>
      </patternFill>
    </fill>
    <fill>
      <patternFill patternType="solid">
        <fgColor theme="7" tint="-0.249977111117893"/>
        <bgColor rgb="FFFFFFFF"/>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2060"/>
      </left>
      <right style="thin">
        <color rgb="FF002060"/>
      </right>
      <top style="thin">
        <color rgb="FF002060"/>
      </top>
      <bottom style="thin">
        <color rgb="FF002060"/>
      </bottom>
      <diagonal/>
    </border>
    <border>
      <left style="thin">
        <color rgb="FFDDDDDD"/>
      </left>
      <right style="thin">
        <color rgb="FFDDDDDD"/>
      </right>
      <top style="thin">
        <color rgb="FFDDDDDD"/>
      </top>
      <bottom/>
      <diagonal/>
    </border>
    <border>
      <left/>
      <right style="thin">
        <color rgb="FFDDDDDD"/>
      </right>
      <top style="thin">
        <color rgb="FFDDDDDD"/>
      </top>
      <bottom/>
      <diagonal/>
    </border>
    <border>
      <left/>
      <right/>
      <top style="thin">
        <color rgb="FFDDDDDD"/>
      </top>
      <bottom/>
      <diagonal/>
    </border>
    <border>
      <left/>
      <right style="thin">
        <color rgb="FF002060"/>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rgb="FF002060"/>
      </top>
      <bottom style="thin">
        <color rgb="FF002060"/>
      </bottom>
      <diagonal/>
    </border>
    <border>
      <left style="thin">
        <color rgb="FF3B3B3B"/>
      </left>
      <right style="thin">
        <color rgb="FF3F3F3F"/>
      </right>
      <top style="thin">
        <color rgb="FF000000"/>
      </top>
      <bottom style="thin">
        <color rgb="FF3B3B3B"/>
      </bottom>
      <diagonal/>
    </border>
    <border>
      <left/>
      <right style="thin">
        <color rgb="FF3B3F3F"/>
      </right>
      <top style="thin">
        <color rgb="FF000000"/>
      </top>
      <bottom style="thin">
        <color rgb="FF3B3B3B"/>
      </bottom>
      <diagonal/>
    </border>
    <border>
      <left style="thin">
        <color rgb="FF3B3B3B"/>
      </left>
      <right style="thin">
        <color rgb="FF3F3F3F"/>
      </right>
      <top/>
      <bottom/>
      <diagonal/>
    </border>
    <border>
      <left/>
      <right style="thin">
        <color rgb="FF3B3F3F"/>
      </right>
      <top/>
      <bottom/>
      <diagonal/>
    </border>
    <border>
      <left style="thin">
        <color rgb="FF3B3B3B"/>
      </left>
      <right style="thin">
        <color rgb="FF3F3F3F"/>
      </right>
      <top/>
      <bottom style="thin">
        <color rgb="FF232323"/>
      </bottom>
      <diagonal/>
    </border>
    <border>
      <left/>
      <right style="thin">
        <color rgb="FF3B3F3F"/>
      </right>
      <top/>
      <bottom style="thin">
        <color rgb="FF232323"/>
      </bottom>
      <diagonal/>
    </border>
    <border>
      <left style="thin">
        <color rgb="FF3B3B3B"/>
      </left>
      <right style="thin">
        <color rgb="FF3F3F3F"/>
      </right>
      <top/>
      <bottom style="thin">
        <color rgb="FF3F3F3F"/>
      </bottom>
      <diagonal/>
    </border>
    <border>
      <left/>
      <right style="thin">
        <color rgb="FF3B3F3F"/>
      </right>
      <top/>
      <bottom style="thin">
        <color rgb="FF3F3F3F"/>
      </bottom>
      <diagonal/>
    </border>
    <border>
      <left style="thin">
        <color rgb="FF3B3B3B"/>
      </left>
      <right style="thin">
        <color rgb="FF3F3F3F"/>
      </right>
      <top/>
      <bottom style="thin">
        <color rgb="FF484B4B"/>
      </bottom>
      <diagonal/>
    </border>
    <border>
      <left/>
      <right style="thin">
        <color rgb="FF3B3F3F"/>
      </right>
      <top/>
      <bottom style="thin">
        <color rgb="FF484B4B"/>
      </bottom>
      <diagonal/>
    </border>
    <border>
      <left style="thin">
        <color rgb="FF3B3B3B"/>
      </left>
      <right style="thin">
        <color rgb="FF3F3F3F"/>
      </right>
      <top style="thin">
        <color rgb="FF5B5B5B"/>
      </top>
      <bottom/>
      <diagonal/>
    </border>
    <border>
      <left/>
      <right style="thin">
        <color rgb="FF3B3F3F"/>
      </right>
      <top style="thin">
        <color rgb="FF5B5B5B"/>
      </top>
      <bottom/>
      <diagonal/>
    </border>
    <border>
      <left style="thin">
        <color rgb="FF3B3B3B"/>
      </left>
      <right style="thin">
        <color rgb="FF3F3F3F"/>
      </right>
      <top/>
      <bottom style="thin">
        <color rgb="FF1F1F1F"/>
      </bottom>
      <diagonal/>
    </border>
    <border>
      <left/>
      <right style="thin">
        <color rgb="FF3B3F3F"/>
      </right>
      <top/>
      <bottom style="thin">
        <color rgb="FF1F1F1F"/>
      </bottom>
      <diagonal/>
    </border>
    <border>
      <left/>
      <right style="thin">
        <color rgb="FF3B3F3F"/>
      </right>
      <top/>
      <bottom style="thin">
        <color rgb="FF383838"/>
      </bottom>
      <diagonal/>
    </border>
    <border>
      <left style="thin">
        <color rgb="FF3B3B3B"/>
      </left>
      <right style="thin">
        <color rgb="FF3F3F3F"/>
      </right>
      <top/>
      <bottom style="thin">
        <color rgb="FF383838"/>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865">
    <xf numFmtId="0" fontId="0" fillId="0" borderId="0" xfId="0" applyFont="1" applyAlignment="1"/>
    <xf numFmtId="0" fontId="1" fillId="0" borderId="1" xfId="0" applyFont="1" applyBorder="1"/>
    <xf numFmtId="0" fontId="2" fillId="0" borderId="2" xfId="0" applyFont="1" applyBorder="1" applyAlignment="1">
      <alignment vertical="center"/>
    </xf>
    <xf numFmtId="0" fontId="1" fillId="0" borderId="2" xfId="0" applyFont="1" applyBorder="1"/>
    <xf numFmtId="0" fontId="1" fillId="0" borderId="3" xfId="0" applyFont="1" applyBorder="1"/>
    <xf numFmtId="0" fontId="1" fillId="0" borderId="4" xfId="0" applyFont="1" applyBorder="1"/>
    <xf numFmtId="0" fontId="2" fillId="0" borderId="0" xfId="0" applyFont="1" applyAlignment="1">
      <alignment vertical="center"/>
    </xf>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2" fillId="0" borderId="0" xfId="0" applyFont="1" applyAlignment="1">
      <alignment horizontal="center" vertical="center"/>
    </xf>
    <xf numFmtId="0" fontId="1" fillId="0" borderId="0" xfId="0" applyFont="1" applyAlignment="1"/>
    <xf numFmtId="0" fontId="3" fillId="2" borderId="9" xfId="0" applyFont="1" applyFill="1" applyBorder="1" applyAlignment="1"/>
    <xf numFmtId="0" fontId="4" fillId="0" borderId="9" xfId="0" applyFont="1" applyBorder="1" applyAlignment="1">
      <alignment vertical="center"/>
    </xf>
    <xf numFmtId="0" fontId="4" fillId="0" borderId="9" xfId="0" applyFont="1" applyBorder="1" applyAlignment="1">
      <alignment horizontal="center"/>
    </xf>
    <xf numFmtId="0" fontId="5" fillId="3" borderId="9" xfId="0" applyFont="1" applyFill="1" applyBorder="1" applyAlignment="1"/>
    <xf numFmtId="0" fontId="6" fillId="0" borderId="9" xfId="0" applyFont="1" applyBorder="1" applyAlignment="1">
      <alignment vertical="top"/>
    </xf>
    <xf numFmtId="0" fontId="4" fillId="0" borderId="9" xfId="0" applyFont="1" applyBorder="1" applyAlignment="1">
      <alignment horizontal="center"/>
    </xf>
    <xf numFmtId="0" fontId="4" fillId="0" borderId="9" xfId="0" applyFont="1" applyBorder="1" applyAlignment="1"/>
    <xf numFmtId="10" fontId="4" fillId="0" borderId="9" xfId="0" applyNumberFormat="1" applyFont="1" applyBorder="1" applyAlignment="1">
      <alignment horizontal="center"/>
    </xf>
    <xf numFmtId="0" fontId="8" fillId="3" borderId="9" xfId="0" applyFont="1" applyFill="1" applyBorder="1" applyAlignment="1">
      <alignment horizontal="left"/>
    </xf>
    <xf numFmtId="0" fontId="8" fillId="0" borderId="9" xfId="0" applyFont="1" applyBorder="1" applyAlignment="1">
      <alignment vertical="top"/>
    </xf>
    <xf numFmtId="0" fontId="4" fillId="0" borderId="9" xfId="0" applyFont="1" applyBorder="1" applyAlignment="1">
      <alignment horizontal="center" vertical="center"/>
    </xf>
    <xf numFmtId="0" fontId="4" fillId="0" borderId="9" xfId="0" applyFont="1" applyBorder="1"/>
    <xf numFmtId="164" fontId="4" fillId="0" borderId="9" xfId="0" applyNumberFormat="1" applyFont="1" applyBorder="1" applyAlignment="1">
      <alignment horizontal="center"/>
    </xf>
    <xf numFmtId="164" fontId="4" fillId="0" borderId="9" xfId="0" applyNumberFormat="1" applyFont="1" applyBorder="1" applyAlignment="1">
      <alignment horizontal="center"/>
    </xf>
    <xf numFmtId="165" fontId="4" fillId="0" borderId="9" xfId="0" applyNumberFormat="1" applyFont="1" applyBorder="1" applyAlignment="1">
      <alignment horizontal="center"/>
    </xf>
    <xf numFmtId="0" fontId="4" fillId="0" borderId="0" xfId="0" applyFont="1"/>
    <xf numFmtId="0" fontId="1" fillId="3" borderId="0" xfId="0" applyFont="1" applyFill="1"/>
    <xf numFmtId="4" fontId="1" fillId="3" borderId="0" xfId="0" applyNumberFormat="1" applyFont="1" applyFill="1"/>
    <xf numFmtId="0" fontId="10" fillId="4" borderId="9" xfId="0" applyFont="1" applyFill="1" applyBorder="1" applyAlignment="1"/>
    <xf numFmtId="0" fontId="11" fillId="4" borderId="9" xfId="0" applyFont="1" applyFill="1" applyBorder="1" applyAlignment="1">
      <alignment horizontal="center" vertical="top"/>
    </xf>
    <xf numFmtId="4" fontId="11" fillId="4" borderId="9" xfId="0" applyNumberFormat="1" applyFont="1" applyFill="1" applyBorder="1" applyAlignment="1">
      <alignment horizontal="center" vertical="top"/>
    </xf>
    <xf numFmtId="0" fontId="11" fillId="4" borderId="9" xfId="0" applyFont="1" applyFill="1" applyBorder="1" applyAlignment="1">
      <alignment horizontal="center"/>
    </xf>
    <xf numFmtId="0" fontId="12" fillId="4" borderId="9" xfId="0" applyFont="1" applyFill="1" applyBorder="1" applyAlignment="1">
      <alignment horizontal="center" vertical="top"/>
    </xf>
    <xf numFmtId="0" fontId="13" fillId="3" borderId="0" xfId="0" applyFont="1" applyFill="1" applyAlignment="1">
      <alignment vertical="top"/>
    </xf>
    <xf numFmtId="4" fontId="13" fillId="3" borderId="0" xfId="0" applyNumberFormat="1" applyFont="1" applyFill="1" applyAlignment="1">
      <alignment vertical="top"/>
    </xf>
    <xf numFmtId="0" fontId="13" fillId="3" borderId="0" xfId="0" applyFont="1" applyFill="1" applyAlignment="1">
      <alignment horizontal="right" vertical="top"/>
    </xf>
    <xf numFmtId="0" fontId="8" fillId="3" borderId="9" xfId="0" applyFont="1" applyFill="1" applyBorder="1" applyAlignment="1">
      <alignment vertical="top"/>
    </xf>
    <xf numFmtId="4" fontId="8" fillId="3" borderId="9" xfId="0" applyNumberFormat="1" applyFont="1" applyFill="1" applyBorder="1" applyAlignment="1">
      <alignment horizontal="right" vertical="top"/>
    </xf>
    <xf numFmtId="4" fontId="14" fillId="3" borderId="9" xfId="0" applyNumberFormat="1" applyFont="1" applyFill="1" applyBorder="1" applyAlignment="1">
      <alignment horizontal="right" vertical="top"/>
    </xf>
    <xf numFmtId="0" fontId="4" fillId="3" borderId="9" xfId="0" applyFont="1" applyFill="1" applyBorder="1"/>
    <xf numFmtId="0" fontId="15" fillId="3" borderId="9" xfId="0" applyFont="1" applyFill="1" applyBorder="1" applyAlignment="1">
      <alignment vertical="top"/>
    </xf>
    <xf numFmtId="4" fontId="15" fillId="3" borderId="9" xfId="0" applyNumberFormat="1" applyFont="1" applyFill="1" applyBorder="1" applyAlignment="1">
      <alignment horizontal="right" vertical="top"/>
    </xf>
    <xf numFmtId="10" fontId="1" fillId="3" borderId="0" xfId="0" applyNumberFormat="1" applyFont="1" applyFill="1"/>
    <xf numFmtId="0" fontId="16" fillId="3" borderId="9" xfId="0" applyFont="1" applyFill="1" applyBorder="1" applyAlignment="1"/>
    <xf numFmtId="0" fontId="17" fillId="3" borderId="9" xfId="0" applyFont="1" applyFill="1" applyBorder="1" applyAlignment="1"/>
    <xf numFmtId="0" fontId="18" fillId="3" borderId="9" xfId="0" applyFont="1" applyFill="1" applyBorder="1" applyAlignment="1"/>
    <xf numFmtId="0" fontId="4" fillId="3" borderId="9" xfId="0" applyFont="1" applyFill="1" applyBorder="1" applyAlignment="1"/>
    <xf numFmtId="0" fontId="3" fillId="3" borderId="9" xfId="0" applyFont="1" applyFill="1" applyBorder="1" applyAlignment="1"/>
    <xf numFmtId="4" fontId="8" fillId="3" borderId="9" xfId="0" applyNumberFormat="1" applyFont="1" applyFill="1" applyBorder="1" applyAlignment="1">
      <alignment vertical="top"/>
    </xf>
    <xf numFmtId="0" fontId="15" fillId="3" borderId="9" xfId="0" applyFont="1" applyFill="1" applyBorder="1" applyAlignment="1">
      <alignment horizontal="left"/>
    </xf>
    <xf numFmtId="4" fontId="4" fillId="3" borderId="9" xfId="0" applyNumberFormat="1" applyFont="1" applyFill="1" applyBorder="1" applyAlignment="1">
      <alignment vertical="top"/>
    </xf>
    <xf numFmtId="0" fontId="1" fillId="3" borderId="0" xfId="0" applyFont="1" applyFill="1" applyAlignment="1"/>
    <xf numFmtId="0" fontId="11" fillId="4" borderId="9" xfId="0" applyFont="1" applyFill="1" applyBorder="1" applyAlignment="1">
      <alignment vertical="top"/>
    </xf>
    <xf numFmtId="4" fontId="11" fillId="4" borderId="9" xfId="0" applyNumberFormat="1" applyFont="1" applyFill="1" applyBorder="1" applyAlignment="1">
      <alignment horizontal="right" vertical="top"/>
    </xf>
    <xf numFmtId="4" fontId="11" fillId="4" borderId="9" xfId="0" applyNumberFormat="1" applyFont="1" applyFill="1" applyBorder="1"/>
    <xf numFmtId="0" fontId="6" fillId="3" borderId="9" xfId="0" applyFont="1" applyFill="1" applyBorder="1" applyAlignment="1"/>
    <xf numFmtId="164" fontId="20" fillId="3" borderId="9" xfId="0" applyNumberFormat="1" applyFont="1" applyFill="1" applyBorder="1"/>
    <xf numFmtId="10" fontId="20" fillId="0" borderId="9" xfId="0" applyNumberFormat="1" applyFont="1" applyBorder="1"/>
    <xf numFmtId="0" fontId="21" fillId="3" borderId="9" xfId="0" applyFont="1" applyFill="1" applyBorder="1" applyAlignment="1"/>
    <xf numFmtId="10" fontId="20" fillId="3" borderId="9" xfId="0" applyNumberFormat="1" applyFont="1" applyFill="1" applyBorder="1"/>
    <xf numFmtId="0" fontId="21" fillId="3" borderId="9" xfId="0" applyFont="1" applyFill="1" applyBorder="1" applyAlignment="1">
      <alignment vertical="top"/>
    </xf>
    <xf numFmtId="4" fontId="23" fillId="3" borderId="9" xfId="0" applyNumberFormat="1" applyFont="1" applyFill="1" applyBorder="1" applyAlignment="1">
      <alignment horizontal="right" vertical="top"/>
    </xf>
    <xf numFmtId="0" fontId="13" fillId="4" borderId="9" xfId="0" applyFont="1" applyFill="1" applyBorder="1" applyAlignment="1">
      <alignment vertical="top"/>
    </xf>
    <xf numFmtId="4" fontId="24" fillId="4" borderId="9" xfId="0" applyNumberFormat="1" applyFont="1" applyFill="1" applyBorder="1" applyAlignment="1"/>
    <xf numFmtId="0" fontId="12" fillId="4" borderId="9" xfId="0" applyFont="1" applyFill="1" applyBorder="1" applyAlignment="1">
      <alignment horizontal="left"/>
    </xf>
    <xf numFmtId="0" fontId="24" fillId="4" borderId="9" xfId="0" applyFont="1" applyFill="1" applyBorder="1"/>
    <xf numFmtId="0" fontId="26" fillId="3" borderId="0" xfId="0" applyFont="1" applyFill="1" applyAlignment="1">
      <alignment horizontal="left"/>
    </xf>
    <xf numFmtId="0" fontId="27" fillId="3" borderId="0" xfId="0" applyFont="1" applyFill="1"/>
    <xf numFmtId="4" fontId="27" fillId="3" borderId="0" xfId="0" applyNumberFormat="1" applyFont="1" applyFill="1"/>
    <xf numFmtId="0" fontId="27" fillId="3" borderId="9" xfId="0" applyFont="1" applyFill="1" applyBorder="1" applyAlignment="1">
      <alignment horizontal="left"/>
    </xf>
    <xf numFmtId="4" fontId="27" fillId="3" borderId="9" xfId="0" applyNumberFormat="1" applyFont="1" applyFill="1" applyBorder="1" applyAlignment="1">
      <alignment horizontal="left"/>
    </xf>
    <xf numFmtId="0" fontId="20" fillId="3" borderId="9" xfId="0" applyFont="1" applyFill="1" applyBorder="1" applyAlignment="1">
      <alignment horizontal="left"/>
    </xf>
    <xf numFmtId="4" fontId="20" fillId="3" borderId="9" xfId="0" applyNumberFormat="1" applyFont="1" applyFill="1" applyBorder="1" applyAlignment="1">
      <alignment horizontal="left"/>
    </xf>
    <xf numFmtId="4" fontId="19" fillId="3" borderId="0" xfId="0" applyNumberFormat="1" applyFont="1" applyFill="1" applyAlignment="1">
      <alignment horizontal="right" vertical="top"/>
    </xf>
    <xf numFmtId="4" fontId="28" fillId="3" borderId="0" xfId="0" applyNumberFormat="1" applyFont="1" applyFill="1" applyAlignment="1">
      <alignment horizontal="right" vertical="top"/>
    </xf>
    <xf numFmtId="4" fontId="21" fillId="3" borderId="9" xfId="0" applyNumberFormat="1" applyFont="1" applyFill="1" applyBorder="1" applyAlignment="1">
      <alignment horizontal="left" vertical="top"/>
    </xf>
    <xf numFmtId="0" fontId="19" fillId="3" borderId="0" xfId="0" applyFont="1" applyFill="1" applyAlignment="1">
      <alignment horizontal="left" vertical="top"/>
    </xf>
    <xf numFmtId="0" fontId="19" fillId="3" borderId="0" xfId="0" applyFont="1" applyFill="1" applyAlignment="1">
      <alignment horizontal="right" vertical="top"/>
    </xf>
    <xf numFmtId="0" fontId="21" fillId="3" borderId="9" xfId="0" applyFont="1" applyFill="1" applyBorder="1" applyAlignment="1">
      <alignment horizontal="left" vertical="top"/>
    </xf>
    <xf numFmtId="4" fontId="21" fillId="3" borderId="9" xfId="0" applyNumberFormat="1" applyFont="1" applyFill="1" applyBorder="1" applyAlignment="1">
      <alignment horizontal="left" vertical="top"/>
    </xf>
    <xf numFmtId="0" fontId="24" fillId="4" borderId="9" xfId="0" applyFont="1" applyFill="1" applyBorder="1" applyAlignment="1">
      <alignment horizontal="left"/>
    </xf>
    <xf numFmtId="4" fontId="13" fillId="4" borderId="9" xfId="0" applyNumberFormat="1" applyFont="1" applyFill="1" applyBorder="1" applyAlignment="1">
      <alignment horizontal="left" vertical="top"/>
    </xf>
    <xf numFmtId="3" fontId="19" fillId="3" borderId="0" xfId="0" applyNumberFormat="1" applyFont="1" applyFill="1" applyAlignment="1">
      <alignment horizontal="right" vertical="top"/>
    </xf>
    <xf numFmtId="0" fontId="19" fillId="3" borderId="0" xfId="0" applyFont="1" applyFill="1" applyAlignment="1">
      <alignment horizontal="left"/>
    </xf>
    <xf numFmtId="166" fontId="1" fillId="3" borderId="0" xfId="0" applyNumberFormat="1" applyFont="1" applyFill="1" applyAlignment="1"/>
    <xf numFmtId="10" fontId="1" fillId="3" borderId="0" xfId="0" applyNumberFormat="1" applyFont="1" applyFill="1" applyAlignment="1"/>
    <xf numFmtId="0" fontId="8" fillId="0" borderId="0" xfId="0" applyFont="1" applyAlignment="1">
      <alignment horizontal="center"/>
    </xf>
    <xf numFmtId="0" fontId="8" fillId="0" borderId="0" xfId="0" applyFont="1" applyAlignment="1"/>
    <xf numFmtId="0" fontId="8" fillId="0" borderId="7" xfId="0" applyFont="1" applyBorder="1" applyAlignment="1">
      <alignment horizontal="center"/>
    </xf>
    <xf numFmtId="0" fontId="11" fillId="5" borderId="0" xfId="0" applyFont="1" applyFill="1" applyAlignment="1"/>
    <xf numFmtId="0" fontId="8" fillId="0" borderId="7" xfId="0" applyFont="1" applyBorder="1" applyAlignment="1"/>
    <xf numFmtId="0" fontId="29" fillId="0" borderId="7" xfId="0" applyFont="1" applyBorder="1" applyAlignment="1">
      <alignment horizontal="center"/>
    </xf>
    <xf numFmtId="0" fontId="8" fillId="6" borderId="0" xfId="0" applyFont="1" applyFill="1" applyAlignment="1">
      <alignment horizontal="center"/>
    </xf>
    <xf numFmtId="0" fontId="15" fillId="6" borderId="0" xfId="0" applyFont="1" applyFill="1" applyAlignment="1"/>
    <xf numFmtId="14" fontId="8" fillId="6" borderId="0" xfId="0" applyNumberFormat="1" applyFont="1" applyFill="1" applyAlignment="1">
      <alignment horizontal="center"/>
    </xf>
    <xf numFmtId="0" fontId="8" fillId="6" borderId="0" xfId="0" applyFont="1" applyFill="1" applyAlignment="1"/>
    <xf numFmtId="0" fontId="29" fillId="6" borderId="0" xfId="0" applyFont="1" applyFill="1" applyAlignment="1"/>
    <xf numFmtId="0" fontId="8" fillId="6" borderId="0" xfId="0" applyFont="1" applyFill="1" applyAlignment="1">
      <alignment horizontal="center"/>
    </xf>
    <xf numFmtId="0" fontId="15" fillId="7" borderId="0" xfId="0" applyFont="1" applyFill="1" applyAlignment="1"/>
    <xf numFmtId="0" fontId="8" fillId="7" borderId="0" xfId="0" applyFont="1" applyFill="1" applyAlignment="1">
      <alignment horizontal="right"/>
    </xf>
    <xf numFmtId="0" fontId="15" fillId="7" borderId="0" xfId="0" applyFont="1" applyFill="1" applyAlignment="1">
      <alignment horizontal="center"/>
    </xf>
    <xf numFmtId="0" fontId="15" fillId="7" borderId="0" xfId="0" applyFont="1" applyFill="1" applyAlignment="1">
      <alignment horizontal="center"/>
    </xf>
    <xf numFmtId="0" fontId="31" fillId="7" borderId="0" xfId="0" applyFont="1" applyFill="1" applyAlignment="1"/>
    <xf numFmtId="0" fontId="15" fillId="7" borderId="7" xfId="0" applyFont="1" applyFill="1" applyBorder="1" applyAlignment="1"/>
    <xf numFmtId="0" fontId="15" fillId="7" borderId="7" xfId="0" applyFont="1" applyFill="1" applyBorder="1" applyAlignment="1">
      <alignment horizontal="center"/>
    </xf>
    <xf numFmtId="0" fontId="15" fillId="7" borderId="7" xfId="0" applyFont="1" applyFill="1" applyBorder="1" applyAlignment="1">
      <alignment horizontal="center"/>
    </xf>
    <xf numFmtId="0" fontId="15" fillId="0" borderId="0" xfId="0" applyFont="1" applyAlignment="1"/>
    <xf numFmtId="0" fontId="15" fillId="0" borderId="0" xfId="0" applyFont="1" applyAlignment="1">
      <alignment horizontal="center"/>
    </xf>
    <xf numFmtId="0" fontId="8" fillId="8" borderId="0" xfId="0" applyFont="1" applyFill="1" applyAlignment="1"/>
    <xf numFmtId="0" fontId="8" fillId="0" borderId="0" xfId="0" applyFont="1" applyAlignment="1"/>
    <xf numFmtId="0" fontId="8" fillId="0" borderId="0" xfId="0" applyFont="1" applyAlignment="1">
      <alignment horizontal="center"/>
    </xf>
    <xf numFmtId="3" fontId="8" fillId="0" borderId="0" xfId="0" applyNumberFormat="1" applyFont="1" applyAlignment="1">
      <alignment horizontal="center"/>
    </xf>
    <xf numFmtId="3" fontId="8" fillId="0" borderId="0" xfId="0" applyNumberFormat="1" applyFont="1" applyAlignment="1">
      <alignment horizontal="center"/>
    </xf>
    <xf numFmtId="3" fontId="8" fillId="0" borderId="0" xfId="0" applyNumberFormat="1" applyFont="1" applyAlignment="1">
      <alignment horizontal="center"/>
    </xf>
    <xf numFmtId="4" fontId="4" fillId="0" borderId="0" xfId="0" applyNumberFormat="1" applyFont="1" applyAlignment="1"/>
    <xf numFmtId="0" fontId="8" fillId="0" borderId="14" xfId="0" applyFont="1" applyBorder="1" applyAlignment="1">
      <alignment horizontal="center"/>
    </xf>
    <xf numFmtId="10" fontId="8" fillId="9" borderId="14" xfId="0" applyNumberFormat="1" applyFont="1" applyFill="1" applyBorder="1" applyAlignment="1">
      <alignment horizontal="center"/>
    </xf>
    <xf numFmtId="10" fontId="8" fillId="10" borderId="14" xfId="0" applyNumberFormat="1" applyFont="1" applyFill="1" applyBorder="1" applyAlignment="1">
      <alignment horizontal="center"/>
    </xf>
    <xf numFmtId="10" fontId="8" fillId="11" borderId="14" xfId="0" applyNumberFormat="1" applyFont="1" applyFill="1" applyBorder="1" applyAlignment="1">
      <alignment horizontal="center"/>
    </xf>
    <xf numFmtId="10" fontId="8" fillId="12" borderId="14" xfId="0" applyNumberFormat="1" applyFont="1" applyFill="1" applyBorder="1" applyAlignment="1">
      <alignment horizontal="center"/>
    </xf>
    <xf numFmtId="10" fontId="8" fillId="13" borderId="14" xfId="0" applyNumberFormat="1" applyFont="1" applyFill="1" applyBorder="1" applyAlignment="1">
      <alignment horizontal="center"/>
    </xf>
    <xf numFmtId="10" fontId="8" fillId="14" borderId="14" xfId="0" applyNumberFormat="1" applyFont="1" applyFill="1" applyBorder="1" applyAlignment="1">
      <alignment horizontal="center"/>
    </xf>
    <xf numFmtId="167" fontId="8" fillId="13" borderId="14" xfId="0" applyNumberFormat="1" applyFont="1" applyFill="1" applyBorder="1" applyAlignment="1">
      <alignment horizontal="center"/>
    </xf>
    <xf numFmtId="167" fontId="8" fillId="15" borderId="14" xfId="0" applyNumberFormat="1" applyFont="1" applyFill="1" applyBorder="1" applyAlignment="1">
      <alignment horizontal="center"/>
    </xf>
    <xf numFmtId="167" fontId="8" fillId="16" borderId="14" xfId="0" applyNumberFormat="1" applyFont="1" applyFill="1" applyBorder="1" applyAlignment="1">
      <alignment horizontal="center"/>
    </xf>
    <xf numFmtId="167" fontId="8" fillId="17" borderId="14" xfId="0" applyNumberFormat="1" applyFont="1" applyFill="1" applyBorder="1" applyAlignment="1">
      <alignment horizontal="center"/>
    </xf>
    <xf numFmtId="0" fontId="32" fillId="0" borderId="0" xfId="0" applyFont="1" applyAlignment="1"/>
    <xf numFmtId="168" fontId="8" fillId="0" borderId="0" xfId="0" applyNumberFormat="1" applyFont="1" applyAlignment="1">
      <alignment horizontal="center"/>
    </xf>
    <xf numFmtId="0" fontId="8" fillId="0" borderId="0" xfId="0" applyFont="1" applyAlignment="1">
      <alignment horizontal="center"/>
    </xf>
    <xf numFmtId="10" fontId="8" fillId="0" borderId="0" xfId="0" applyNumberFormat="1" applyFont="1" applyAlignment="1">
      <alignment horizontal="center"/>
    </xf>
    <xf numFmtId="167" fontId="8" fillId="0" borderId="0" xfId="0" applyNumberFormat="1" applyFont="1" applyAlignment="1">
      <alignment horizontal="center"/>
    </xf>
    <xf numFmtId="0" fontId="33" fillId="3" borderId="0" xfId="0" applyFont="1" applyFill="1" applyAlignment="1"/>
    <xf numFmtId="168" fontId="8" fillId="0" borderId="0" xfId="0" applyNumberFormat="1" applyFont="1" applyAlignment="1">
      <alignment horizontal="center"/>
    </xf>
    <xf numFmtId="10" fontId="8" fillId="18" borderId="0" xfId="0" applyNumberFormat="1" applyFont="1" applyFill="1" applyAlignment="1">
      <alignment horizontal="center"/>
    </xf>
    <xf numFmtId="10" fontId="8" fillId="19" borderId="0" xfId="0" applyNumberFormat="1" applyFont="1" applyFill="1" applyAlignment="1">
      <alignment horizontal="center"/>
    </xf>
    <xf numFmtId="10" fontId="8" fillId="20" borderId="0" xfId="0" applyNumberFormat="1" applyFont="1" applyFill="1" applyAlignment="1">
      <alignment horizontal="center"/>
    </xf>
    <xf numFmtId="10" fontId="8" fillId="21" borderId="0" xfId="0" applyNumberFormat="1" applyFont="1" applyFill="1" applyAlignment="1">
      <alignment horizontal="center"/>
    </xf>
    <xf numFmtId="10" fontId="8" fillId="22" borderId="0" xfId="0" applyNumberFormat="1" applyFont="1" applyFill="1" applyAlignment="1">
      <alignment horizontal="center"/>
    </xf>
    <xf numFmtId="10" fontId="8" fillId="23" borderId="0" xfId="0" applyNumberFormat="1" applyFont="1" applyFill="1" applyAlignment="1">
      <alignment horizontal="center"/>
    </xf>
    <xf numFmtId="167" fontId="8" fillId="24" borderId="0" xfId="0" applyNumberFormat="1" applyFont="1" applyFill="1" applyAlignment="1">
      <alignment horizontal="center"/>
    </xf>
    <xf numFmtId="167" fontId="8" fillId="25" borderId="0" xfId="0" applyNumberFormat="1" applyFont="1" applyFill="1" applyAlignment="1">
      <alignment horizontal="center"/>
    </xf>
    <xf numFmtId="167" fontId="8" fillId="13" borderId="0" xfId="0" applyNumberFormat="1" applyFont="1" applyFill="1" applyAlignment="1">
      <alignment horizontal="center"/>
    </xf>
    <xf numFmtId="167" fontId="8" fillId="26" borderId="0" xfId="0" applyNumberFormat="1" applyFont="1" applyFill="1" applyAlignment="1">
      <alignment horizontal="center"/>
    </xf>
    <xf numFmtId="10" fontId="8" fillId="27" borderId="0" xfId="0" applyNumberFormat="1" applyFont="1" applyFill="1" applyAlignment="1">
      <alignment horizontal="center"/>
    </xf>
    <xf numFmtId="10" fontId="8" fillId="14" borderId="0" xfId="0" applyNumberFormat="1" applyFont="1" applyFill="1" applyAlignment="1">
      <alignment horizontal="center"/>
    </xf>
    <xf numFmtId="10" fontId="8" fillId="13" borderId="0" xfId="0" applyNumberFormat="1" applyFont="1" applyFill="1" applyAlignment="1">
      <alignment horizontal="center"/>
    </xf>
    <xf numFmtId="167" fontId="8" fillId="28" borderId="0" xfId="0" applyNumberFormat="1" applyFont="1" applyFill="1" applyAlignment="1">
      <alignment horizontal="center"/>
    </xf>
    <xf numFmtId="167" fontId="8" fillId="29" borderId="0" xfId="0" applyNumberFormat="1" applyFont="1" applyFill="1" applyAlignment="1">
      <alignment horizontal="center"/>
    </xf>
    <xf numFmtId="167" fontId="8" fillId="30" borderId="0" xfId="0" applyNumberFormat="1" applyFont="1" applyFill="1" applyAlignment="1">
      <alignment horizontal="center"/>
    </xf>
    <xf numFmtId="167" fontId="8" fillId="31" borderId="0" xfId="0" applyNumberFormat="1" applyFont="1" applyFill="1" applyAlignment="1">
      <alignment horizontal="center"/>
    </xf>
    <xf numFmtId="167" fontId="8" fillId="32" borderId="0" xfId="0" applyNumberFormat="1" applyFont="1" applyFill="1" applyAlignment="1">
      <alignment horizontal="center"/>
    </xf>
    <xf numFmtId="10" fontId="8" fillId="33" borderId="0" xfId="0" applyNumberFormat="1" applyFont="1" applyFill="1" applyAlignment="1">
      <alignment horizontal="center"/>
    </xf>
    <xf numFmtId="10" fontId="8" fillId="34" borderId="0" xfId="0" applyNumberFormat="1" applyFont="1" applyFill="1" applyAlignment="1">
      <alignment horizontal="center"/>
    </xf>
    <xf numFmtId="10" fontId="8" fillId="35" borderId="0" xfId="0" applyNumberFormat="1" applyFont="1" applyFill="1" applyAlignment="1">
      <alignment horizontal="center"/>
    </xf>
    <xf numFmtId="10" fontId="8" fillId="36" borderId="0" xfId="0" applyNumberFormat="1" applyFont="1" applyFill="1" applyAlignment="1">
      <alignment horizontal="center"/>
    </xf>
    <xf numFmtId="10" fontId="8" fillId="37" borderId="0" xfId="0" applyNumberFormat="1" applyFont="1" applyFill="1" applyAlignment="1">
      <alignment horizontal="center"/>
    </xf>
    <xf numFmtId="167" fontId="8" fillId="21" borderId="0" xfId="0" applyNumberFormat="1" applyFont="1" applyFill="1" applyAlignment="1">
      <alignment horizontal="center"/>
    </xf>
    <xf numFmtId="10" fontId="8" fillId="9" borderId="0" xfId="0" applyNumberFormat="1" applyFont="1" applyFill="1" applyAlignment="1">
      <alignment horizontal="center"/>
    </xf>
    <xf numFmtId="10" fontId="8" fillId="10" borderId="0" xfId="0" applyNumberFormat="1" applyFont="1" applyFill="1" applyAlignment="1">
      <alignment horizontal="center"/>
    </xf>
    <xf numFmtId="10" fontId="8" fillId="11" borderId="0" xfId="0" applyNumberFormat="1" applyFont="1" applyFill="1" applyAlignment="1">
      <alignment horizontal="center"/>
    </xf>
    <xf numFmtId="10" fontId="8" fillId="12" borderId="0" xfId="0" applyNumberFormat="1" applyFont="1" applyFill="1" applyAlignment="1">
      <alignment horizontal="center"/>
    </xf>
    <xf numFmtId="167" fontId="8" fillId="15" borderId="0" xfId="0" applyNumberFormat="1" applyFont="1" applyFill="1" applyAlignment="1">
      <alignment horizontal="center"/>
    </xf>
    <xf numFmtId="167" fontId="8" fillId="16" borderId="0" xfId="0" applyNumberFormat="1" applyFont="1" applyFill="1" applyAlignment="1">
      <alignment horizontal="center"/>
    </xf>
    <xf numFmtId="167" fontId="8" fillId="17" borderId="0" xfId="0" applyNumberFormat="1" applyFont="1" applyFill="1" applyAlignment="1">
      <alignment horizontal="center"/>
    </xf>
    <xf numFmtId="0" fontId="15" fillId="38" borderId="4" xfId="0" applyFont="1" applyFill="1" applyBorder="1" applyAlignment="1"/>
    <xf numFmtId="0" fontId="8" fillId="38" borderId="0" xfId="0" applyFont="1" applyFill="1" applyAlignment="1"/>
    <xf numFmtId="0" fontId="15" fillId="38" borderId="0" xfId="0" applyFont="1" applyFill="1" applyAlignment="1">
      <alignment horizontal="center"/>
    </xf>
    <xf numFmtId="10" fontId="15" fillId="38" borderId="0" xfId="0" applyNumberFormat="1" applyFont="1" applyFill="1" applyAlignment="1">
      <alignment horizontal="center"/>
    </xf>
    <xf numFmtId="167" fontId="15" fillId="38" borderId="0" xfId="0" applyNumberFormat="1" applyFont="1" applyFill="1" applyAlignment="1">
      <alignment horizontal="center"/>
    </xf>
    <xf numFmtId="0" fontId="15" fillId="38" borderId="6" xfId="0" applyFont="1" applyFill="1" applyBorder="1" applyAlignment="1"/>
    <xf numFmtId="0" fontId="8" fillId="38" borderId="7" xfId="0" applyFont="1" applyFill="1" applyBorder="1" applyAlignment="1"/>
    <xf numFmtId="0" fontId="15" fillId="38" borderId="7" xfId="0" applyFont="1" applyFill="1" applyBorder="1" applyAlignment="1">
      <alignment horizontal="center"/>
    </xf>
    <xf numFmtId="10" fontId="15" fillId="38" borderId="7" xfId="0" applyNumberFormat="1" applyFont="1" applyFill="1" applyBorder="1" applyAlignment="1">
      <alignment horizontal="center"/>
    </xf>
    <xf numFmtId="167" fontId="15" fillId="38" borderId="7" xfId="0" applyNumberFormat="1" applyFont="1" applyFill="1" applyBorder="1" applyAlignment="1">
      <alignment horizontal="center"/>
    </xf>
    <xf numFmtId="0" fontId="15" fillId="0" borderId="0" xfId="0" applyFont="1" applyAlignment="1"/>
    <xf numFmtId="167" fontId="8" fillId="0" borderId="0" xfId="0" applyNumberFormat="1" applyFont="1" applyAlignment="1">
      <alignment horizontal="center"/>
    </xf>
    <xf numFmtId="0" fontId="4" fillId="0" borderId="0" xfId="0" applyFont="1" applyAlignment="1"/>
    <xf numFmtId="0" fontId="8" fillId="0" borderId="0" xfId="0" applyFont="1" applyAlignment="1">
      <alignment horizontal="center"/>
    </xf>
    <xf numFmtId="4" fontId="32" fillId="0" borderId="0" xfId="0" applyNumberFormat="1" applyFont="1" applyAlignment="1">
      <alignment horizontal="center"/>
    </xf>
    <xf numFmtId="0" fontId="32" fillId="0" borderId="0" xfId="0" applyFont="1" applyAlignment="1">
      <alignment horizontal="center"/>
    </xf>
    <xf numFmtId="3" fontId="32" fillId="0" borderId="0" xfId="0" applyNumberFormat="1" applyFont="1" applyAlignment="1">
      <alignment horizontal="center"/>
    </xf>
    <xf numFmtId="169" fontId="8" fillId="0" borderId="0" xfId="0" applyNumberFormat="1" applyFont="1" applyAlignment="1"/>
    <xf numFmtId="169" fontId="8" fillId="39" borderId="0" xfId="0" applyNumberFormat="1" applyFont="1" applyFill="1" applyAlignment="1"/>
    <xf numFmtId="0" fontId="34" fillId="5" borderId="0" xfId="0" applyFont="1" applyFill="1" applyAlignment="1">
      <alignment horizontal="center"/>
    </xf>
    <xf numFmtId="0" fontId="11" fillId="5" borderId="0" xfId="0" applyFont="1" applyFill="1" applyAlignment="1"/>
    <xf numFmtId="0" fontId="34" fillId="5" borderId="0" xfId="0" applyFont="1" applyFill="1" applyAlignment="1">
      <alignment horizontal="center"/>
    </xf>
    <xf numFmtId="0" fontId="11" fillId="5" borderId="0" xfId="0" applyFont="1" applyFill="1" applyAlignment="1">
      <alignment horizontal="center"/>
    </xf>
    <xf numFmtId="0" fontId="34" fillId="5" borderId="0" xfId="0" applyFont="1" applyFill="1" applyAlignment="1"/>
    <xf numFmtId="0" fontId="35" fillId="0" borderId="0" xfId="0" applyFont="1" applyAlignment="1">
      <alignment horizontal="left"/>
    </xf>
    <xf numFmtId="0" fontId="35" fillId="0" borderId="0" xfId="0" applyFont="1" applyAlignment="1">
      <alignment horizontal="left"/>
    </xf>
    <xf numFmtId="0" fontId="35" fillId="0" borderId="0" xfId="0" applyFont="1" applyAlignment="1">
      <alignment horizontal="center"/>
    </xf>
    <xf numFmtId="3" fontId="4" fillId="0" borderId="0" xfId="0" applyNumberFormat="1" applyFont="1" applyAlignment="1"/>
    <xf numFmtId="4" fontId="8" fillId="0" borderId="0" xfId="0" applyNumberFormat="1" applyFont="1" applyAlignment="1">
      <alignment horizontal="center"/>
    </xf>
    <xf numFmtId="0" fontId="32" fillId="0" borderId="0" xfId="0" applyFont="1" applyAlignment="1"/>
    <xf numFmtId="0" fontId="32" fillId="0" borderId="0" xfId="0" applyFont="1" applyAlignment="1">
      <alignment horizontal="left"/>
    </xf>
    <xf numFmtId="0" fontId="3" fillId="3" borderId="0" xfId="0" applyFont="1" applyFill="1" applyAlignment="1"/>
    <xf numFmtId="0" fontId="3" fillId="3" borderId="0" xfId="0" applyFont="1" applyFill="1" applyAlignment="1"/>
    <xf numFmtId="0" fontId="3" fillId="3" borderId="5" xfId="0" applyFont="1" applyFill="1" applyBorder="1" applyAlignment="1"/>
    <xf numFmtId="0" fontId="15" fillId="3" borderId="0" xfId="0" applyFont="1" applyFill="1" applyAlignment="1"/>
    <xf numFmtId="0" fontId="15" fillId="3" borderId="0" xfId="0" applyFont="1" applyFill="1" applyAlignment="1"/>
    <xf numFmtId="0" fontId="4" fillId="3" borderId="0" xfId="0" applyFont="1" applyFill="1"/>
    <xf numFmtId="0" fontId="36" fillId="2" borderId="0" xfId="0" applyFont="1" applyFill="1" applyAlignment="1"/>
    <xf numFmtId="0" fontId="37" fillId="40" borderId="0" xfId="0" applyFont="1" applyFill="1" applyAlignment="1"/>
    <xf numFmtId="4" fontId="4" fillId="3" borderId="9" xfId="0" applyNumberFormat="1" applyFont="1" applyFill="1" applyBorder="1" applyAlignment="1"/>
    <xf numFmtId="0" fontId="4" fillId="3" borderId="0" xfId="0" applyFont="1" applyFill="1" applyAlignment="1"/>
    <xf numFmtId="0" fontId="4" fillId="3" borderId="5" xfId="0" applyFont="1" applyFill="1" applyBorder="1" applyAlignment="1"/>
    <xf numFmtId="0" fontId="8" fillId="3" borderId="9" xfId="0" applyFont="1" applyFill="1" applyBorder="1" applyAlignment="1"/>
    <xf numFmtId="4" fontId="8" fillId="3" borderId="9" xfId="0" applyNumberFormat="1" applyFont="1" applyFill="1" applyBorder="1" applyAlignment="1">
      <alignment horizontal="right"/>
    </xf>
    <xf numFmtId="0" fontId="8" fillId="3" borderId="0" xfId="0" applyFont="1" applyFill="1" applyAlignment="1"/>
    <xf numFmtId="0" fontId="4" fillId="41" borderId="9" xfId="0" applyFont="1" applyFill="1" applyBorder="1" applyAlignment="1"/>
    <xf numFmtId="0" fontId="8" fillId="41" borderId="9" xfId="0" applyFont="1" applyFill="1" applyBorder="1" applyAlignment="1"/>
    <xf numFmtId="0" fontId="4" fillId="3" borderId="0" xfId="0" applyFont="1" applyFill="1" applyAlignment="1"/>
    <xf numFmtId="0" fontId="8" fillId="3" borderId="0" xfId="0" applyFont="1" applyFill="1" applyAlignment="1"/>
    <xf numFmtId="0" fontId="4" fillId="3" borderId="9" xfId="0" applyFont="1" applyFill="1" applyBorder="1" applyAlignment="1">
      <alignment horizontal="center"/>
    </xf>
    <xf numFmtId="0" fontId="4" fillId="3" borderId="15" xfId="0" applyFont="1" applyFill="1" applyBorder="1" applyAlignment="1">
      <alignment horizontal="center"/>
    </xf>
    <xf numFmtId="0" fontId="8" fillId="3" borderId="9" xfId="0" applyFont="1" applyFill="1" applyBorder="1" applyAlignment="1">
      <alignment horizontal="center"/>
    </xf>
    <xf numFmtId="0" fontId="8" fillId="3" borderId="15" xfId="0" applyFont="1" applyFill="1" applyBorder="1" applyAlignment="1">
      <alignment horizontal="center"/>
    </xf>
    <xf numFmtId="0" fontId="4" fillId="3" borderId="12" xfId="0" applyFont="1" applyFill="1" applyBorder="1" applyAlignment="1">
      <alignment horizontal="center"/>
    </xf>
    <xf numFmtId="0" fontId="4" fillId="3" borderId="8" xfId="0" applyFont="1" applyFill="1" applyBorder="1" applyAlignment="1"/>
    <xf numFmtId="4" fontId="4" fillId="3" borderId="0" xfId="0" applyNumberFormat="1" applyFont="1" applyFill="1" applyAlignment="1"/>
    <xf numFmtId="0" fontId="8" fillId="3" borderId="12" xfId="0" applyFont="1" applyFill="1" applyBorder="1" applyAlignment="1">
      <alignment horizontal="center"/>
    </xf>
    <xf numFmtId="0" fontId="8" fillId="3" borderId="8" xfId="0" applyFont="1" applyFill="1" applyBorder="1" applyAlignment="1">
      <alignment horizontal="right"/>
    </xf>
    <xf numFmtId="9" fontId="4" fillId="3" borderId="0" xfId="0" applyNumberFormat="1" applyFont="1" applyFill="1" applyAlignment="1"/>
    <xf numFmtId="10" fontId="4" fillId="3" borderId="9" xfId="0" applyNumberFormat="1" applyFont="1" applyFill="1" applyBorder="1" applyAlignment="1">
      <alignment horizontal="center"/>
    </xf>
    <xf numFmtId="10" fontId="8" fillId="3" borderId="9" xfId="0" applyNumberFormat="1" applyFont="1" applyFill="1" applyBorder="1" applyAlignment="1">
      <alignment horizontal="center"/>
    </xf>
    <xf numFmtId="10" fontId="15" fillId="3" borderId="0" xfId="0" applyNumberFormat="1" applyFont="1" applyFill="1" applyAlignment="1"/>
    <xf numFmtId="10" fontId="4" fillId="3" borderId="0" xfId="0" applyNumberFormat="1" applyFont="1" applyFill="1" applyAlignment="1"/>
    <xf numFmtId="0" fontId="4" fillId="3" borderId="1" xfId="0" applyFont="1" applyFill="1" applyBorder="1" applyAlignment="1"/>
    <xf numFmtId="0" fontId="4" fillId="3" borderId="2" xfId="0" applyFont="1" applyFill="1" applyBorder="1"/>
    <xf numFmtId="0" fontId="4" fillId="3" borderId="3" xfId="0" applyFont="1" applyFill="1" applyBorder="1"/>
    <xf numFmtId="4" fontId="4" fillId="3" borderId="9" xfId="0" applyNumberFormat="1" applyFont="1" applyFill="1" applyBorder="1" applyAlignment="1"/>
    <xf numFmtId="0" fontId="4" fillId="3" borderId="4" xfId="0" applyFont="1" applyFill="1" applyBorder="1" applyAlignment="1"/>
    <xf numFmtId="0" fontId="4" fillId="3" borderId="5" xfId="0" applyFont="1" applyFill="1" applyBorder="1"/>
    <xf numFmtId="0" fontId="4" fillId="3" borderId="6" xfId="0" applyFont="1" applyFill="1" applyBorder="1" applyAlignment="1"/>
    <xf numFmtId="0" fontId="4" fillId="3" borderId="7" xfId="0" applyFont="1" applyFill="1" applyBorder="1"/>
    <xf numFmtId="0" fontId="4" fillId="3" borderId="8" xfId="0" applyFont="1" applyFill="1" applyBorder="1" applyAlignment="1"/>
    <xf numFmtId="0" fontId="8" fillId="3" borderId="9" xfId="0" applyFont="1" applyFill="1" applyBorder="1" applyAlignment="1">
      <alignment horizontal="right"/>
    </xf>
    <xf numFmtId="4" fontId="4" fillId="3" borderId="0" xfId="0" applyNumberFormat="1" applyFont="1" applyFill="1" applyAlignment="1"/>
    <xf numFmtId="0" fontId="8" fillId="3" borderId="0" xfId="0" applyFont="1" applyFill="1" applyAlignment="1">
      <alignment horizontal="right"/>
    </xf>
    <xf numFmtId="10" fontId="3" fillId="3" borderId="0" xfId="0" applyNumberFormat="1" applyFont="1" applyFill="1" applyAlignment="1"/>
    <xf numFmtId="4" fontId="3" fillId="3" borderId="0" xfId="0" applyNumberFormat="1" applyFont="1" applyFill="1" applyAlignment="1"/>
    <xf numFmtId="0" fontId="15" fillId="3" borderId="0" xfId="0" applyFont="1" applyFill="1" applyAlignment="1">
      <alignment horizontal="right"/>
    </xf>
    <xf numFmtId="0" fontId="4" fillId="3" borderId="12" xfId="0" applyFont="1" applyFill="1" applyBorder="1" applyAlignment="1"/>
    <xf numFmtId="0" fontId="4" fillId="3" borderId="15" xfId="0" applyFont="1" applyFill="1" applyBorder="1" applyAlignment="1"/>
    <xf numFmtId="0" fontId="4" fillId="42" borderId="15" xfId="0" applyFont="1" applyFill="1" applyBorder="1" applyAlignment="1"/>
    <xf numFmtId="0" fontId="8" fillId="3" borderId="12" xfId="0" applyFont="1" applyFill="1" applyBorder="1" applyAlignment="1"/>
    <xf numFmtId="0" fontId="8" fillId="3" borderId="8" xfId="0" applyFont="1" applyFill="1" applyBorder="1" applyAlignment="1"/>
    <xf numFmtId="0" fontId="8" fillId="42" borderId="8" xfId="0" applyFont="1" applyFill="1" applyBorder="1" applyAlignment="1">
      <alignment horizontal="right"/>
    </xf>
    <xf numFmtId="0" fontId="3" fillId="3" borderId="1" xfId="0" applyFont="1" applyFill="1" applyBorder="1" applyAlignment="1"/>
    <xf numFmtId="0" fontId="4" fillId="3" borderId="2" xfId="0" applyFont="1" applyFill="1" applyBorder="1" applyAlignment="1"/>
    <xf numFmtId="0" fontId="4" fillId="3" borderId="3" xfId="0" applyFont="1" applyFill="1" applyBorder="1" applyAlignment="1"/>
    <xf numFmtId="0" fontId="15" fillId="3" borderId="1" xfId="0" applyFont="1" applyFill="1" applyBorder="1" applyAlignment="1"/>
    <xf numFmtId="0" fontId="8" fillId="3" borderId="3" xfId="0" applyFont="1" applyFill="1" applyBorder="1" applyAlignment="1"/>
    <xf numFmtId="4" fontId="4" fillId="3" borderId="9" xfId="0" applyNumberFormat="1" applyFont="1" applyFill="1" applyBorder="1" applyAlignment="1"/>
    <xf numFmtId="0" fontId="8" fillId="3" borderId="4" xfId="0" applyFont="1" applyFill="1" applyBorder="1" applyAlignment="1"/>
    <xf numFmtId="4" fontId="8" fillId="3" borderId="5" xfId="0" applyNumberFormat="1" applyFont="1" applyFill="1" applyBorder="1" applyAlignment="1">
      <alignment horizontal="right"/>
    </xf>
    <xf numFmtId="0" fontId="4" fillId="3" borderId="7" xfId="0" applyFont="1" applyFill="1" applyBorder="1" applyAlignment="1"/>
    <xf numFmtId="4" fontId="4" fillId="3" borderId="12" xfId="0" applyNumberFormat="1" applyFont="1" applyFill="1" applyBorder="1" applyAlignment="1"/>
    <xf numFmtId="0" fontId="8" fillId="3" borderId="6" xfId="0" applyFont="1" applyFill="1" applyBorder="1" applyAlignment="1"/>
    <xf numFmtId="0" fontId="8" fillId="3" borderId="13" xfId="0" applyFont="1" applyFill="1" applyBorder="1" applyAlignment="1"/>
    <xf numFmtId="0" fontId="4" fillId="3" borderId="9" xfId="0" applyFont="1" applyFill="1" applyBorder="1" applyAlignment="1"/>
    <xf numFmtId="4" fontId="4" fillId="43" borderId="9" xfId="0" applyNumberFormat="1" applyFont="1" applyFill="1" applyBorder="1" applyAlignment="1"/>
    <xf numFmtId="0" fontId="15" fillId="3" borderId="13" xfId="0" applyFont="1" applyFill="1" applyBorder="1" applyAlignment="1"/>
    <xf numFmtId="0" fontId="8" fillId="43" borderId="9" xfId="0" applyFont="1" applyFill="1" applyBorder="1" applyAlignment="1">
      <alignment horizontal="right"/>
    </xf>
    <xf numFmtId="170" fontId="4" fillId="3" borderId="0" xfId="0" applyNumberFormat="1" applyFont="1" applyFill="1" applyAlignment="1">
      <alignment horizontal="right"/>
    </xf>
    <xf numFmtId="0" fontId="8" fillId="3" borderId="0" xfId="0" applyFont="1" applyFill="1" applyAlignment="1">
      <alignment horizontal="right"/>
    </xf>
    <xf numFmtId="0" fontId="8" fillId="3" borderId="9" xfId="0" applyFont="1" applyFill="1" applyBorder="1" applyAlignment="1">
      <alignment horizontal="right"/>
    </xf>
    <xf numFmtId="0" fontId="38" fillId="44" borderId="9" xfId="0" applyFont="1" applyFill="1" applyBorder="1" applyAlignment="1"/>
    <xf numFmtId="0" fontId="38" fillId="44" borderId="15" xfId="0" applyFont="1" applyFill="1" applyBorder="1" applyAlignment="1">
      <alignment horizontal="center" vertical="top"/>
    </xf>
    <xf numFmtId="0" fontId="39" fillId="0" borderId="0" xfId="0" applyFont="1"/>
    <xf numFmtId="0" fontId="38" fillId="44" borderId="12" xfId="0" applyFont="1" applyFill="1" applyBorder="1" applyAlignment="1"/>
    <xf numFmtId="171" fontId="40" fillId="0" borderId="8" xfId="0" applyNumberFormat="1" applyFont="1" applyBorder="1" applyAlignment="1"/>
    <xf numFmtId="0" fontId="40" fillId="0" borderId="8" xfId="0" applyFont="1" applyBorder="1" applyAlignment="1"/>
    <xf numFmtId="171" fontId="40" fillId="0" borderId="8" xfId="0" applyNumberFormat="1" applyFont="1" applyBorder="1" applyAlignment="1">
      <alignment horizontal="right"/>
    </xf>
    <xf numFmtId="0" fontId="39" fillId="0" borderId="0" xfId="0" applyFont="1" applyAlignment="1"/>
    <xf numFmtId="0" fontId="40" fillId="17" borderId="8" xfId="0" applyFont="1" applyFill="1" applyBorder="1" applyAlignment="1"/>
    <xf numFmtId="0" fontId="40" fillId="0" borderId="8" xfId="0" applyFont="1" applyBorder="1" applyAlignment="1"/>
    <xf numFmtId="10" fontId="39" fillId="0" borderId="0" xfId="0" applyNumberFormat="1" applyFont="1"/>
    <xf numFmtId="10" fontId="39" fillId="0" borderId="0" xfId="0" applyNumberFormat="1" applyFont="1" applyAlignment="1"/>
    <xf numFmtId="0" fontId="41" fillId="0" borderId="9" xfId="0" applyFont="1" applyBorder="1" applyAlignment="1">
      <alignment horizontal="center"/>
    </xf>
    <xf numFmtId="0" fontId="41" fillId="0" borderId="15" xfId="0" applyFont="1" applyBorder="1" applyAlignment="1">
      <alignment horizontal="center"/>
    </xf>
    <xf numFmtId="0" fontId="39" fillId="0" borderId="9" xfId="0" applyFont="1" applyBorder="1" applyAlignment="1">
      <alignment horizontal="center"/>
    </xf>
    <xf numFmtId="10" fontId="39" fillId="0" borderId="9" xfId="0" applyNumberFormat="1" applyFont="1" applyBorder="1" applyAlignment="1">
      <alignment horizontal="center"/>
    </xf>
    <xf numFmtId="0" fontId="39" fillId="0" borderId="9" xfId="0" applyFont="1" applyBorder="1" applyAlignment="1"/>
    <xf numFmtId="171" fontId="39" fillId="0" borderId="9" xfId="0" applyNumberFormat="1" applyFont="1" applyBorder="1"/>
    <xf numFmtId="0" fontId="39" fillId="0" borderId="9" xfId="0" applyFont="1" applyBorder="1" applyAlignment="1">
      <alignment horizontal="right"/>
    </xf>
    <xf numFmtId="10" fontId="39" fillId="0" borderId="9" xfId="0" applyNumberFormat="1" applyFont="1" applyBorder="1" applyAlignment="1"/>
    <xf numFmtId="10" fontId="39" fillId="0" borderId="9" xfId="0" applyNumberFormat="1" applyFont="1" applyBorder="1"/>
    <xf numFmtId="0" fontId="41" fillId="45" borderId="9" xfId="0" applyFont="1" applyFill="1" applyBorder="1" applyAlignment="1"/>
    <xf numFmtId="10" fontId="41" fillId="45" borderId="9" xfId="0" applyNumberFormat="1" applyFont="1" applyFill="1" applyBorder="1"/>
    <xf numFmtId="0" fontId="39" fillId="45" borderId="9" xfId="0" applyFont="1" applyFill="1" applyBorder="1" applyAlignment="1">
      <alignment horizontal="center"/>
    </xf>
    <xf numFmtId="10" fontId="39" fillId="45" borderId="9" xfId="0" applyNumberFormat="1" applyFont="1" applyFill="1" applyBorder="1" applyAlignment="1">
      <alignment horizontal="center"/>
    </xf>
    <xf numFmtId="0" fontId="42" fillId="0" borderId="0" xfId="0" applyFont="1" applyAlignment="1"/>
    <xf numFmtId="4" fontId="1" fillId="0" borderId="0" xfId="0" applyNumberFormat="1" applyFont="1"/>
    <xf numFmtId="0" fontId="13" fillId="46" borderId="9" xfId="0" applyFont="1" applyFill="1" applyBorder="1" applyAlignment="1">
      <alignment horizontal="center" vertical="top"/>
    </xf>
    <xf numFmtId="0" fontId="13" fillId="46" borderId="9" xfId="0" applyFont="1" applyFill="1" applyBorder="1" applyAlignment="1">
      <alignment vertical="top"/>
    </xf>
    <xf numFmtId="0" fontId="13" fillId="46" borderId="0" xfId="0" applyFont="1" applyFill="1" applyAlignment="1">
      <alignment vertical="top"/>
    </xf>
    <xf numFmtId="4" fontId="13" fillId="46" borderId="9" xfId="0" applyNumberFormat="1" applyFont="1" applyFill="1" applyBorder="1" applyAlignment="1">
      <alignment vertical="top"/>
    </xf>
    <xf numFmtId="0" fontId="13" fillId="46" borderId="9" xfId="0" applyFont="1" applyFill="1" applyBorder="1" applyAlignment="1">
      <alignment horizontal="right" vertical="top"/>
    </xf>
    <xf numFmtId="0" fontId="21" fillId="0" borderId="9" xfId="0" applyFont="1" applyBorder="1" applyAlignment="1">
      <alignment vertical="top"/>
    </xf>
    <xf numFmtId="4" fontId="43" fillId="0" borderId="9" xfId="0" applyNumberFormat="1" applyFont="1" applyBorder="1" applyAlignment="1">
      <alignment horizontal="right" vertical="top"/>
    </xf>
    <xf numFmtId="4" fontId="21" fillId="0" borderId="9" xfId="0" applyNumberFormat="1" applyFont="1" applyBorder="1" applyAlignment="1">
      <alignment horizontal="right" vertical="top"/>
    </xf>
    <xf numFmtId="4" fontId="44" fillId="0" borderId="9" xfId="0" applyNumberFormat="1" applyFont="1" applyBorder="1" applyAlignment="1">
      <alignment horizontal="right" vertical="top"/>
    </xf>
    <xf numFmtId="10" fontId="1" fillId="0" borderId="0" xfId="0" applyNumberFormat="1" applyFont="1"/>
    <xf numFmtId="0" fontId="19" fillId="0" borderId="9" xfId="0" applyFont="1" applyBorder="1" applyAlignment="1">
      <alignment vertical="top"/>
    </xf>
    <xf numFmtId="4" fontId="23" fillId="0" borderId="9" xfId="0" applyNumberFormat="1" applyFont="1" applyBorder="1" applyAlignment="1">
      <alignment horizontal="right" vertical="top"/>
    </xf>
    <xf numFmtId="4" fontId="19" fillId="0" borderId="9" xfId="0" applyNumberFormat="1" applyFont="1" applyBorder="1" applyAlignment="1">
      <alignment horizontal="right" vertical="top"/>
    </xf>
    <xf numFmtId="4" fontId="45" fillId="0" borderId="9" xfId="0" applyNumberFormat="1" applyFont="1" applyBorder="1" applyAlignment="1">
      <alignment horizontal="right" vertical="top"/>
    </xf>
    <xf numFmtId="0" fontId="46" fillId="0" borderId="9" xfId="0" applyFont="1" applyBorder="1" applyAlignment="1"/>
    <xf numFmtId="0" fontId="47" fillId="0" borderId="9" xfId="0" applyFont="1" applyBorder="1" applyAlignment="1"/>
    <xf numFmtId="0" fontId="48" fillId="43" borderId="9" xfId="0" applyFont="1" applyFill="1" applyBorder="1" applyAlignment="1"/>
    <xf numFmtId="4" fontId="19" fillId="43" borderId="9" xfId="0" applyNumberFormat="1" applyFont="1" applyFill="1" applyBorder="1" applyAlignment="1">
      <alignment horizontal="right" vertical="top"/>
    </xf>
    <xf numFmtId="4" fontId="1" fillId="0" borderId="9" xfId="0" applyNumberFormat="1" applyFont="1" applyBorder="1" applyAlignment="1">
      <alignment vertical="top"/>
    </xf>
    <xf numFmtId="4" fontId="40" fillId="0" borderId="9" xfId="0" applyNumberFormat="1" applyFont="1" applyBorder="1" applyAlignment="1">
      <alignment vertical="top"/>
    </xf>
    <xf numFmtId="4" fontId="1" fillId="0" borderId="9" xfId="0" applyNumberFormat="1" applyFont="1" applyBorder="1" applyAlignment="1">
      <alignment vertical="top"/>
    </xf>
    <xf numFmtId="4" fontId="49" fillId="0" borderId="9" xfId="0" applyNumberFormat="1" applyFont="1" applyBorder="1" applyAlignment="1">
      <alignment vertical="top"/>
    </xf>
    <xf numFmtId="0" fontId="21" fillId="0" borderId="9" xfId="0" applyFont="1" applyBorder="1" applyAlignment="1">
      <alignment vertical="top"/>
    </xf>
    <xf numFmtId="4" fontId="50" fillId="0" borderId="9" xfId="0" applyNumberFormat="1" applyFont="1" applyBorder="1" applyAlignment="1">
      <alignment horizontal="right" vertical="top"/>
    </xf>
    <xf numFmtId="10" fontId="1" fillId="0" borderId="9" xfId="0" applyNumberFormat="1" applyFont="1" applyBorder="1" applyAlignment="1"/>
    <xf numFmtId="0" fontId="21" fillId="3" borderId="9" xfId="0" applyFont="1" applyFill="1" applyBorder="1" applyAlignment="1">
      <alignment horizontal="left"/>
    </xf>
    <xf numFmtId="0" fontId="43" fillId="0" borderId="9" xfId="0" applyFont="1" applyBorder="1" applyAlignment="1">
      <alignment horizontal="right" vertical="top"/>
    </xf>
    <xf numFmtId="4" fontId="51" fillId="0" borderId="9" xfId="0" applyNumberFormat="1" applyFont="1" applyBorder="1" applyAlignment="1">
      <alignment vertical="top"/>
    </xf>
    <xf numFmtId="4" fontId="39" fillId="0" borderId="9" xfId="0" applyNumberFormat="1" applyFont="1" applyBorder="1" applyAlignment="1">
      <alignment vertical="top"/>
    </xf>
    <xf numFmtId="0" fontId="51" fillId="0" borderId="9" xfId="0" applyFont="1" applyBorder="1" applyAlignment="1">
      <alignment vertical="top"/>
    </xf>
    <xf numFmtId="0" fontId="1" fillId="0" borderId="9" xfId="0" applyFont="1" applyBorder="1" applyAlignment="1">
      <alignment vertical="top"/>
    </xf>
    <xf numFmtId="4" fontId="49" fillId="0" borderId="9" xfId="0" applyNumberFormat="1" applyFont="1" applyBorder="1" applyAlignment="1">
      <alignment vertical="top"/>
    </xf>
    <xf numFmtId="0" fontId="49" fillId="0" borderId="9" xfId="0" applyFont="1" applyBorder="1" applyAlignment="1">
      <alignment vertical="top"/>
    </xf>
    <xf numFmtId="0" fontId="19" fillId="0" borderId="10" xfId="0" applyFont="1" applyBorder="1" applyAlignment="1">
      <alignment vertical="top"/>
    </xf>
    <xf numFmtId="4" fontId="23" fillId="0" borderId="10" xfId="0" applyNumberFormat="1" applyFont="1" applyBorder="1" applyAlignment="1">
      <alignment horizontal="right" vertical="top"/>
    </xf>
    <xf numFmtId="0" fontId="6" fillId="0" borderId="0" xfId="0" applyFont="1"/>
    <xf numFmtId="0" fontId="27" fillId="0" borderId="0" xfId="0" applyFont="1"/>
    <xf numFmtId="4" fontId="27" fillId="0" borderId="0" xfId="0" applyNumberFormat="1" applyFont="1"/>
    <xf numFmtId="0" fontId="19" fillId="0" borderId="0" xfId="0" applyFont="1" applyAlignment="1"/>
    <xf numFmtId="0" fontId="1" fillId="0" borderId="9" xfId="0" applyFont="1" applyBorder="1"/>
    <xf numFmtId="0" fontId="27" fillId="0" borderId="9" xfId="0" applyFont="1" applyBorder="1"/>
    <xf numFmtId="4" fontId="27" fillId="0" borderId="9" xfId="0" applyNumberFormat="1" applyFont="1" applyBorder="1"/>
    <xf numFmtId="0" fontId="20" fillId="47" borderId="9" xfId="0" applyFont="1" applyFill="1" applyBorder="1" applyAlignment="1">
      <alignment horizontal="center"/>
    </xf>
    <xf numFmtId="10" fontId="1" fillId="0" borderId="9" xfId="0" applyNumberFormat="1" applyFont="1" applyBorder="1"/>
    <xf numFmtId="0" fontId="1" fillId="0" borderId="0" xfId="0" applyFont="1" applyAlignment="1">
      <alignment wrapText="1"/>
    </xf>
    <xf numFmtId="10" fontId="1" fillId="3" borderId="9" xfId="0" applyNumberFormat="1" applyFont="1" applyFill="1" applyBorder="1"/>
    <xf numFmtId="0" fontId="19" fillId="0" borderId="9" xfId="0" applyFont="1" applyBorder="1" applyAlignment="1">
      <alignment horizontal="left"/>
    </xf>
    <xf numFmtId="0" fontId="21" fillId="0" borderId="9" xfId="0" applyFont="1" applyBorder="1" applyAlignment="1">
      <alignment horizontal="left" vertical="top"/>
    </xf>
    <xf numFmtId="9" fontId="27" fillId="0" borderId="9" xfId="0" applyNumberFormat="1" applyFont="1" applyBorder="1"/>
    <xf numFmtId="9" fontId="1" fillId="0" borderId="9" xfId="0" applyNumberFormat="1" applyFont="1" applyBorder="1"/>
    <xf numFmtId="0" fontId="21" fillId="3" borderId="9" xfId="0" applyFont="1" applyFill="1" applyBorder="1" applyAlignment="1">
      <alignment horizontal="left"/>
    </xf>
    <xf numFmtId="0" fontId="19" fillId="0" borderId="0" xfId="0" applyFont="1" applyAlignment="1">
      <alignment horizontal="left" vertical="top"/>
    </xf>
    <xf numFmtId="0" fontId="19" fillId="0" borderId="0" xfId="0" applyFont="1" applyAlignment="1">
      <alignment horizontal="left" vertical="top"/>
    </xf>
    <xf numFmtId="4" fontId="19" fillId="0" borderId="0" xfId="0" applyNumberFormat="1" applyFont="1" applyAlignment="1">
      <alignment horizontal="left" vertical="top"/>
    </xf>
    <xf numFmtId="0" fontId="26" fillId="0" borderId="0" xfId="0" applyFont="1" applyAlignment="1"/>
    <xf numFmtId="0" fontId="27" fillId="0" borderId="0" xfId="0" applyFont="1" applyAlignment="1"/>
    <xf numFmtId="10" fontId="27" fillId="0" borderId="0" xfId="0" applyNumberFormat="1" applyFont="1" applyAlignment="1"/>
    <xf numFmtId="0" fontId="19" fillId="0" borderId="0" xfId="0" applyFont="1" applyAlignment="1">
      <alignment horizontal="right" vertical="top"/>
    </xf>
    <xf numFmtId="4" fontId="19" fillId="0" borderId="0" xfId="0" applyNumberFormat="1" applyFont="1" applyAlignment="1">
      <alignment horizontal="right" vertical="top"/>
    </xf>
    <xf numFmtId="3" fontId="19" fillId="0" borderId="0" xfId="0" applyNumberFormat="1" applyFont="1" applyAlignment="1">
      <alignment horizontal="right" vertical="top"/>
    </xf>
    <xf numFmtId="0" fontId="1" fillId="0" borderId="9"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xf>
    <xf numFmtId="0" fontId="54" fillId="48" borderId="9" xfId="0" applyFont="1" applyFill="1" applyBorder="1" applyAlignment="1">
      <alignment horizontal="center" vertical="top"/>
    </xf>
    <xf numFmtId="0" fontId="54" fillId="48" borderId="9" xfId="0" applyFont="1" applyFill="1" applyBorder="1" applyAlignment="1">
      <alignment vertical="top"/>
    </xf>
    <xf numFmtId="0" fontId="55" fillId="0" borderId="9" xfId="0" applyFont="1" applyBorder="1" applyAlignment="1">
      <alignment vertical="top"/>
    </xf>
    <xf numFmtId="0" fontId="1" fillId="0" borderId="9" xfId="0" applyFont="1" applyBorder="1" applyAlignment="1"/>
    <xf numFmtId="172" fontId="1" fillId="0" borderId="0" xfId="0" applyNumberFormat="1" applyFont="1"/>
    <xf numFmtId="0" fontId="19" fillId="3" borderId="9" xfId="0" applyFont="1" applyFill="1" applyBorder="1" applyAlignment="1">
      <alignment horizontal="left"/>
    </xf>
    <xf numFmtId="4" fontId="56" fillId="0" borderId="9" xfId="0" applyNumberFormat="1" applyFont="1" applyBorder="1" applyAlignment="1">
      <alignment vertical="top"/>
    </xf>
    <xf numFmtId="4" fontId="50" fillId="0" borderId="9" xfId="0" applyNumberFormat="1" applyFont="1" applyBorder="1" applyAlignment="1">
      <alignment vertical="top"/>
    </xf>
    <xf numFmtId="4" fontId="1" fillId="0" borderId="9" xfId="0" applyNumberFormat="1" applyFont="1" applyBorder="1"/>
    <xf numFmtId="0" fontId="50" fillId="0" borderId="9" xfId="0" applyFont="1" applyBorder="1" applyAlignment="1">
      <alignment vertical="top"/>
    </xf>
    <xf numFmtId="4" fontId="57" fillId="0" borderId="9" xfId="0" applyNumberFormat="1" applyFont="1" applyBorder="1" applyAlignment="1">
      <alignment horizontal="right" vertical="top"/>
    </xf>
    <xf numFmtId="4" fontId="58" fillId="0" borderId="9" xfId="0" applyNumberFormat="1" applyFont="1" applyBorder="1" applyAlignment="1">
      <alignment horizontal="right" vertical="top"/>
    </xf>
    <xf numFmtId="4" fontId="40" fillId="0" borderId="9" xfId="0" applyNumberFormat="1" applyFont="1" applyBorder="1" applyAlignment="1">
      <alignment horizontal="right" vertical="top"/>
    </xf>
    <xf numFmtId="0" fontId="56" fillId="0" borderId="9" xfId="0" applyFont="1" applyBorder="1"/>
    <xf numFmtId="0" fontId="50" fillId="3" borderId="9" xfId="0" applyFont="1" applyFill="1" applyBorder="1" applyAlignment="1">
      <alignment vertical="top"/>
    </xf>
    <xf numFmtId="4" fontId="56" fillId="3" borderId="9" xfId="0" applyNumberFormat="1" applyFont="1" applyFill="1" applyBorder="1" applyAlignment="1">
      <alignment vertical="top"/>
    </xf>
    <xf numFmtId="4" fontId="50" fillId="3" borderId="9" xfId="0" applyNumberFormat="1" applyFont="1" applyFill="1" applyBorder="1" applyAlignment="1">
      <alignment vertical="top"/>
    </xf>
    <xf numFmtId="4" fontId="39" fillId="3" borderId="9" xfId="0" applyNumberFormat="1" applyFont="1" applyFill="1" applyBorder="1" applyAlignment="1">
      <alignment vertical="top"/>
    </xf>
    <xf numFmtId="4" fontId="40" fillId="3" borderId="9" xfId="0" applyNumberFormat="1" applyFont="1" applyFill="1" applyBorder="1" applyAlignment="1">
      <alignment vertical="top"/>
    </xf>
    <xf numFmtId="0" fontId="50" fillId="41" borderId="9" xfId="0" applyFont="1" applyFill="1" applyBorder="1" applyAlignment="1">
      <alignment vertical="top"/>
    </xf>
    <xf numFmtId="4" fontId="56" fillId="41" borderId="9" xfId="0" applyNumberFormat="1" applyFont="1" applyFill="1" applyBorder="1" applyAlignment="1">
      <alignment vertical="top"/>
    </xf>
    <xf numFmtId="4" fontId="50" fillId="41" borderId="9" xfId="0" applyNumberFormat="1" applyFont="1" applyFill="1" applyBorder="1" applyAlignment="1">
      <alignment vertical="top"/>
    </xf>
    <xf numFmtId="4" fontId="39" fillId="41" borderId="9" xfId="0" applyNumberFormat="1" applyFont="1" applyFill="1" applyBorder="1" applyAlignment="1">
      <alignment vertical="top"/>
    </xf>
    <xf numFmtId="4" fontId="40" fillId="41" borderId="9" xfId="0" applyNumberFormat="1" applyFont="1" applyFill="1" applyBorder="1" applyAlignment="1">
      <alignment vertical="top"/>
    </xf>
    <xf numFmtId="10" fontId="1" fillId="0" borderId="0" xfId="0" applyNumberFormat="1" applyFont="1" applyAlignment="1"/>
    <xf numFmtId="4" fontId="59" fillId="0" borderId="9" xfId="0" applyNumberFormat="1" applyFont="1" applyBorder="1" applyAlignment="1">
      <alignment horizontal="right" vertical="top"/>
    </xf>
    <xf numFmtId="4" fontId="55" fillId="0" borderId="9" xfId="0" applyNumberFormat="1" applyFont="1" applyBorder="1" applyAlignment="1">
      <alignment horizontal="right" vertical="top"/>
    </xf>
    <xf numFmtId="4" fontId="60" fillId="0" borderId="9" xfId="0" applyNumberFormat="1" applyFont="1" applyBorder="1" applyAlignment="1">
      <alignment horizontal="right" vertical="top"/>
    </xf>
    <xf numFmtId="4" fontId="38" fillId="0" borderId="9" xfId="0" applyNumberFormat="1" applyFont="1" applyBorder="1" applyAlignment="1">
      <alignment horizontal="right" vertical="top"/>
    </xf>
    <xf numFmtId="4" fontId="56" fillId="0" borderId="9" xfId="0" applyNumberFormat="1" applyFont="1" applyBorder="1" applyAlignment="1">
      <alignment vertical="top"/>
    </xf>
    <xf numFmtId="0" fontId="50" fillId="0" borderId="9" xfId="0" applyFont="1" applyBorder="1" applyAlignment="1">
      <alignment vertical="top"/>
    </xf>
    <xf numFmtId="0" fontId="39" fillId="0" borderId="9" xfId="0" applyFont="1" applyBorder="1" applyAlignment="1">
      <alignment vertical="top"/>
    </xf>
    <xf numFmtId="0" fontId="40" fillId="0" borderId="9" xfId="0" applyFont="1" applyBorder="1" applyAlignment="1">
      <alignment vertical="top"/>
    </xf>
    <xf numFmtId="0" fontId="40" fillId="0" borderId="9" xfId="0" applyFont="1" applyBorder="1" applyAlignment="1">
      <alignment horizontal="right" vertical="top"/>
    </xf>
    <xf numFmtId="0" fontId="50" fillId="0" borderId="9" xfId="0" applyFont="1" applyBorder="1" applyAlignment="1">
      <alignment horizontal="right" vertical="top"/>
    </xf>
    <xf numFmtId="4" fontId="57" fillId="41" borderId="9" xfId="0" applyNumberFormat="1" applyFont="1" applyFill="1" applyBorder="1" applyAlignment="1">
      <alignment horizontal="right" vertical="top"/>
    </xf>
    <xf numFmtId="4" fontId="50" fillId="41" borderId="9" xfId="0" applyNumberFormat="1" applyFont="1" applyFill="1" applyBorder="1" applyAlignment="1">
      <alignment horizontal="right" vertical="top"/>
    </xf>
    <xf numFmtId="4" fontId="58" fillId="41" borderId="9" xfId="0" applyNumberFormat="1" applyFont="1" applyFill="1" applyBorder="1" applyAlignment="1">
      <alignment horizontal="right" vertical="top"/>
    </xf>
    <xf numFmtId="4" fontId="40" fillId="41" borderId="9" xfId="0" applyNumberFormat="1" applyFont="1" applyFill="1" applyBorder="1" applyAlignment="1">
      <alignment horizontal="right" vertical="top"/>
    </xf>
    <xf numFmtId="0" fontId="50" fillId="49" borderId="9" xfId="0" applyFont="1" applyFill="1" applyBorder="1" applyAlignment="1">
      <alignment vertical="top"/>
    </xf>
    <xf numFmtId="4" fontId="56" fillId="49" borderId="9" xfId="0" applyNumberFormat="1" applyFont="1" applyFill="1" applyBorder="1" applyAlignment="1">
      <alignment vertical="top"/>
    </xf>
    <xf numFmtId="4" fontId="50" fillId="49" borderId="9" xfId="0" applyNumberFormat="1" applyFont="1" applyFill="1" applyBorder="1" applyAlignment="1">
      <alignment vertical="top"/>
    </xf>
    <xf numFmtId="4" fontId="39" fillId="49" borderId="9" xfId="0" applyNumberFormat="1" applyFont="1" applyFill="1" applyBorder="1" applyAlignment="1">
      <alignment vertical="top"/>
    </xf>
    <xf numFmtId="4" fontId="40" fillId="49" borderId="9" xfId="0" applyNumberFormat="1" applyFont="1" applyFill="1" applyBorder="1" applyAlignment="1">
      <alignment vertical="top"/>
    </xf>
    <xf numFmtId="4" fontId="55" fillId="0" borderId="9" xfId="0" applyNumberFormat="1" applyFont="1" applyBorder="1" applyAlignment="1">
      <alignment vertical="top"/>
    </xf>
    <xf numFmtId="0" fontId="56" fillId="0" borderId="9" xfId="0" applyFont="1" applyBorder="1" applyAlignment="1">
      <alignment vertical="top"/>
    </xf>
    <xf numFmtId="4" fontId="60" fillId="0" borderId="9" xfId="0" applyNumberFormat="1" applyFont="1" applyBorder="1" applyAlignment="1">
      <alignment vertical="top"/>
    </xf>
    <xf numFmtId="4" fontId="38" fillId="0" borderId="9" xfId="0" applyNumberFormat="1" applyFont="1" applyBorder="1" applyAlignment="1">
      <alignment vertical="top"/>
    </xf>
    <xf numFmtId="4" fontId="38" fillId="0" borderId="13" xfId="0" applyNumberFormat="1" applyFont="1" applyBorder="1" applyAlignment="1">
      <alignment vertical="top"/>
    </xf>
    <xf numFmtId="4" fontId="38" fillId="0" borderId="0" xfId="0" applyNumberFormat="1" applyFont="1" applyAlignment="1">
      <alignment vertical="top"/>
    </xf>
    <xf numFmtId="0" fontId="55" fillId="0" borderId="10" xfId="0" applyFont="1" applyBorder="1" applyAlignment="1">
      <alignment vertical="top"/>
    </xf>
    <xf numFmtId="4" fontId="55" fillId="0" borderId="10" xfId="0" applyNumberFormat="1" applyFont="1" applyBorder="1" applyAlignment="1">
      <alignment vertical="top"/>
    </xf>
    <xf numFmtId="4" fontId="60" fillId="0" borderId="10" xfId="0" applyNumberFormat="1" applyFont="1" applyBorder="1" applyAlignment="1">
      <alignment vertical="top"/>
    </xf>
    <xf numFmtId="4" fontId="38" fillId="0" borderId="10" xfId="0" applyNumberFormat="1" applyFont="1" applyBorder="1" applyAlignment="1">
      <alignment vertical="top"/>
    </xf>
    <xf numFmtId="0" fontId="50" fillId="0" borderId="0" xfId="0" applyFont="1" applyAlignment="1">
      <alignment vertical="top"/>
    </xf>
    <xf numFmtId="4" fontId="55" fillId="0" borderId="0" xfId="0" applyNumberFormat="1" applyFont="1" applyAlignment="1">
      <alignment vertical="top"/>
    </xf>
    <xf numFmtId="4" fontId="50" fillId="0" borderId="0" xfId="0" applyNumberFormat="1" applyFont="1" applyAlignment="1">
      <alignment vertical="top"/>
    </xf>
    <xf numFmtId="4" fontId="40" fillId="0" borderId="0" xfId="0" applyNumberFormat="1" applyFont="1" applyAlignment="1">
      <alignment vertical="top"/>
    </xf>
    <xf numFmtId="0" fontId="40" fillId="0" borderId="0" xfId="0" applyFont="1" applyAlignment="1">
      <alignment vertical="top"/>
    </xf>
    <xf numFmtId="0" fontId="20" fillId="39" borderId="9" xfId="0" applyFont="1" applyFill="1" applyBorder="1" applyAlignment="1">
      <alignment horizontal="center"/>
    </xf>
    <xf numFmtId="0" fontId="20" fillId="3" borderId="9" xfId="0" applyFont="1" applyFill="1" applyBorder="1" applyAlignment="1">
      <alignment horizontal="center"/>
    </xf>
    <xf numFmtId="0" fontId="1" fillId="3" borderId="9" xfId="0" applyFont="1" applyFill="1" applyBorder="1"/>
    <xf numFmtId="0" fontId="20" fillId="0" borderId="9" xfId="0" applyFont="1" applyBorder="1" applyAlignment="1"/>
    <xf numFmtId="0" fontId="20" fillId="3" borderId="9" xfId="0" applyFont="1" applyFill="1" applyBorder="1" applyAlignment="1">
      <alignment horizontal="center"/>
    </xf>
    <xf numFmtId="10" fontId="1" fillId="0" borderId="9" xfId="0" applyNumberFormat="1" applyFont="1" applyBorder="1" applyAlignment="1">
      <alignment horizontal="center"/>
    </xf>
    <xf numFmtId="10" fontId="20" fillId="3" borderId="9" xfId="0" applyNumberFormat="1" applyFont="1" applyFill="1" applyBorder="1" applyAlignment="1">
      <alignment horizontal="center"/>
    </xf>
    <xf numFmtId="0" fontId="20" fillId="3" borderId="9" xfId="0" applyFont="1" applyFill="1" applyBorder="1"/>
    <xf numFmtId="0" fontId="61" fillId="3" borderId="0" xfId="0" applyFont="1" applyFill="1" applyAlignment="1">
      <alignment wrapText="1"/>
    </xf>
    <xf numFmtId="0" fontId="20" fillId="0" borderId="0" xfId="0" applyFont="1" applyAlignment="1"/>
    <xf numFmtId="0" fontId="20" fillId="0" borderId="0" xfId="0" applyFont="1"/>
    <xf numFmtId="0" fontId="13" fillId="50" borderId="9" xfId="0" applyFont="1" applyFill="1" applyBorder="1" applyAlignment="1">
      <alignment horizontal="center" vertical="top"/>
    </xf>
    <xf numFmtId="0" fontId="13" fillId="50" borderId="9" xfId="0" applyFont="1" applyFill="1" applyBorder="1" applyAlignment="1">
      <alignment horizontal="right" vertical="top"/>
    </xf>
    <xf numFmtId="4" fontId="1" fillId="0" borderId="9" xfId="0" applyNumberFormat="1" applyFont="1" applyBorder="1" applyAlignment="1"/>
    <xf numFmtId="0" fontId="20" fillId="51" borderId="9" xfId="0" applyFont="1" applyFill="1" applyBorder="1" applyAlignment="1"/>
    <xf numFmtId="0" fontId="1" fillId="0" borderId="9" xfId="0" applyFont="1" applyBorder="1" applyAlignment="1"/>
    <xf numFmtId="0" fontId="20" fillId="0" borderId="9" xfId="0" applyFont="1" applyBorder="1"/>
    <xf numFmtId="0" fontId="13" fillId="46" borderId="9" xfId="0" applyFont="1" applyFill="1" applyBorder="1" applyAlignment="1">
      <alignment horizontal="left" vertical="top"/>
    </xf>
    <xf numFmtId="0" fontId="62" fillId="46" borderId="9" xfId="0" applyFont="1" applyFill="1" applyBorder="1" applyAlignment="1">
      <alignment horizontal="center" vertical="top"/>
    </xf>
    <xf numFmtId="0" fontId="62" fillId="46" borderId="9" xfId="0" applyFont="1" applyFill="1" applyBorder="1" applyAlignment="1">
      <alignment vertical="top"/>
    </xf>
    <xf numFmtId="0" fontId="62" fillId="46" borderId="0" xfId="0" applyFont="1" applyFill="1" applyAlignment="1">
      <alignment vertical="top"/>
    </xf>
    <xf numFmtId="4" fontId="62" fillId="46" borderId="9" xfId="0" applyNumberFormat="1" applyFont="1" applyFill="1" applyBorder="1" applyAlignment="1">
      <alignment vertical="top"/>
    </xf>
    <xf numFmtId="0" fontId="62" fillId="46" borderId="9" xfId="0" applyFont="1" applyFill="1" applyBorder="1" applyAlignment="1">
      <alignment horizontal="right" vertical="top"/>
    </xf>
    <xf numFmtId="0" fontId="62" fillId="48" borderId="9" xfId="0" applyFont="1" applyFill="1" applyBorder="1" applyAlignment="1">
      <alignment vertical="top"/>
    </xf>
    <xf numFmtId="0" fontId="63" fillId="0" borderId="0" xfId="0" applyFont="1"/>
    <xf numFmtId="0" fontId="64" fillId="0" borderId="9" xfId="0" applyFont="1" applyBorder="1" applyAlignment="1">
      <alignment vertical="top"/>
    </xf>
    <xf numFmtId="4" fontId="65" fillId="0" borderId="9" xfId="0" applyNumberFormat="1" applyFont="1" applyBorder="1" applyAlignment="1">
      <alignment horizontal="right" vertical="top"/>
    </xf>
    <xf numFmtId="4" fontId="64" fillId="0" borderId="9" xfId="0" applyNumberFormat="1" applyFont="1" applyBorder="1" applyAlignment="1">
      <alignment horizontal="right" vertical="top"/>
    </xf>
    <xf numFmtId="4" fontId="63" fillId="0" borderId="9" xfId="0" applyNumberFormat="1" applyFont="1" applyBorder="1"/>
    <xf numFmtId="0" fontId="37" fillId="3" borderId="9" xfId="0" applyFont="1" applyFill="1" applyBorder="1" applyAlignment="1">
      <alignment horizontal="left"/>
    </xf>
    <xf numFmtId="4" fontId="63" fillId="0" borderId="9" xfId="0" applyNumberFormat="1" applyFont="1" applyBorder="1" applyAlignment="1">
      <alignment vertical="top"/>
    </xf>
    <xf numFmtId="4" fontId="64" fillId="0" borderId="9" xfId="0" applyNumberFormat="1" applyFont="1" applyBorder="1" applyAlignment="1">
      <alignment vertical="top"/>
    </xf>
    <xf numFmtId="0" fontId="63" fillId="0" borderId="0" xfId="0" applyFont="1" applyAlignment="1"/>
    <xf numFmtId="4" fontId="63" fillId="0" borderId="0" xfId="0" applyNumberFormat="1" applyFont="1" applyAlignment="1"/>
    <xf numFmtId="0" fontId="63" fillId="0" borderId="9" xfId="0" applyFont="1" applyBorder="1" applyAlignment="1"/>
    <xf numFmtId="0" fontId="63" fillId="0" borderId="9" xfId="0" applyFont="1" applyBorder="1"/>
    <xf numFmtId="173" fontId="63" fillId="0" borderId="9" xfId="0" applyNumberFormat="1" applyFont="1" applyBorder="1" applyAlignment="1"/>
    <xf numFmtId="0" fontId="36" fillId="43" borderId="9" xfId="0" applyFont="1" applyFill="1" applyBorder="1" applyAlignment="1"/>
    <xf numFmtId="0" fontId="36" fillId="43" borderId="9" xfId="0" applyFont="1" applyFill="1" applyBorder="1"/>
    <xf numFmtId="4" fontId="36" fillId="43" borderId="9" xfId="0" applyNumberFormat="1" applyFont="1" applyFill="1" applyBorder="1"/>
    <xf numFmtId="0" fontId="64" fillId="0" borderId="0" xfId="0" applyFont="1" applyAlignment="1">
      <alignment horizontal="right"/>
    </xf>
    <xf numFmtId="0" fontId="36" fillId="0" borderId="0" xfId="0" applyFont="1" applyAlignment="1"/>
    <xf numFmtId="0" fontId="3" fillId="0" borderId="9" xfId="0" applyFont="1" applyBorder="1" applyAlignment="1"/>
    <xf numFmtId="0" fontId="8" fillId="0" borderId="9" xfId="0" applyFont="1" applyBorder="1" applyAlignment="1">
      <alignment horizontal="left" vertical="top"/>
    </xf>
    <xf numFmtId="0" fontId="40" fillId="0" borderId="9" xfId="0" applyFont="1" applyBorder="1" applyAlignment="1"/>
    <xf numFmtId="4" fontId="40" fillId="0" borderId="9" xfId="0" applyNumberFormat="1" applyFont="1" applyBorder="1" applyAlignment="1"/>
    <xf numFmtId="4" fontId="40" fillId="0" borderId="9" xfId="0" applyNumberFormat="1" applyFont="1" applyBorder="1" applyAlignment="1">
      <alignment horizontal="right" vertical="top"/>
    </xf>
    <xf numFmtId="4" fontId="56" fillId="0" borderId="9" xfId="0" applyNumberFormat="1" applyFont="1" applyBorder="1"/>
    <xf numFmtId="0" fontId="40" fillId="0" borderId="9" xfId="0" applyFont="1" applyBorder="1" applyAlignment="1">
      <alignment horizontal="center"/>
    </xf>
    <xf numFmtId="0" fontId="3" fillId="0" borderId="0" xfId="0" applyFont="1" applyAlignment="1"/>
    <xf numFmtId="0" fontId="3" fillId="0" borderId="0" xfId="0" applyFont="1"/>
    <xf numFmtId="4" fontId="40" fillId="3" borderId="9" xfId="0" applyNumberFormat="1" applyFont="1" applyFill="1" applyBorder="1" applyAlignment="1"/>
    <xf numFmtId="0" fontId="3" fillId="47" borderId="9" xfId="0" applyFont="1" applyFill="1" applyBorder="1" applyAlignment="1"/>
    <xf numFmtId="0" fontId="41" fillId="47" borderId="9" xfId="0" applyFont="1" applyFill="1" applyBorder="1"/>
    <xf numFmtId="4" fontId="41" fillId="47" borderId="9" xfId="0" applyNumberFormat="1" applyFont="1" applyFill="1" applyBorder="1"/>
    <xf numFmtId="0" fontId="66" fillId="47" borderId="9" xfId="0" applyFont="1" applyFill="1" applyBorder="1"/>
    <xf numFmtId="4" fontId="4" fillId="0" borderId="9" xfId="0" applyNumberFormat="1" applyFont="1" applyBorder="1" applyAlignment="1"/>
    <xf numFmtId="4" fontId="8" fillId="0" borderId="9" xfId="0" applyNumberFormat="1" applyFont="1" applyBorder="1" applyAlignment="1">
      <alignment horizontal="right" vertical="top"/>
    </xf>
    <xf numFmtId="0" fontId="4" fillId="0" borderId="9" xfId="0" applyFont="1" applyBorder="1" applyAlignment="1"/>
    <xf numFmtId="4" fontId="3" fillId="0" borderId="9" xfId="0" applyNumberFormat="1" applyFont="1" applyBorder="1"/>
    <xf numFmtId="0" fontId="3" fillId="0" borderId="9" xfId="0" applyFont="1" applyBorder="1"/>
    <xf numFmtId="0" fontId="1" fillId="6" borderId="0" xfId="0" applyFont="1" applyFill="1"/>
    <xf numFmtId="4" fontId="3" fillId="47" borderId="9" xfId="0" applyNumberFormat="1" applyFont="1" applyFill="1" applyBorder="1" applyAlignment="1"/>
    <xf numFmtId="4" fontId="43" fillId="0" borderId="0" xfId="0" applyNumberFormat="1" applyFont="1" applyAlignment="1">
      <alignment horizontal="right" vertical="top"/>
    </xf>
    <xf numFmtId="4" fontId="21" fillId="0" borderId="0" xfId="0" applyNumberFormat="1" applyFont="1" applyAlignment="1">
      <alignment horizontal="right" vertical="top"/>
    </xf>
    <xf numFmtId="4" fontId="44" fillId="0" borderId="0" xfId="0" applyNumberFormat="1" applyFont="1" applyAlignment="1">
      <alignment horizontal="right" vertical="top"/>
    </xf>
    <xf numFmtId="0" fontId="67" fillId="2" borderId="9" xfId="0" applyFont="1" applyFill="1" applyBorder="1" applyAlignment="1">
      <alignment horizontal="center"/>
    </xf>
    <xf numFmtId="0" fontId="67" fillId="0" borderId="0" xfId="0" applyFont="1" applyAlignment="1">
      <alignment horizontal="center"/>
    </xf>
    <xf numFmtId="0" fontId="68" fillId="0" borderId="9" xfId="0" applyFont="1" applyBorder="1" applyAlignment="1"/>
    <xf numFmtId="174" fontId="68" fillId="0" borderId="9" xfId="0" applyNumberFormat="1" applyFont="1" applyBorder="1" applyAlignment="1">
      <alignment horizontal="right"/>
    </xf>
    <xf numFmtId="0" fontId="68" fillId="0" borderId="9" xfId="0" applyFont="1" applyBorder="1" applyAlignment="1">
      <alignment horizontal="right"/>
    </xf>
    <xf numFmtId="0" fontId="68" fillId="0" borderId="9" xfId="0" applyFont="1" applyBorder="1" applyAlignment="1"/>
    <xf numFmtId="0" fontId="68" fillId="0" borderId="0" xfId="0" applyFont="1" applyAlignment="1"/>
    <xf numFmtId="173" fontId="68" fillId="0" borderId="0" xfId="0" applyNumberFormat="1" applyFont="1" applyAlignment="1"/>
    <xf numFmtId="0" fontId="68" fillId="0" borderId="9" xfId="0" applyFont="1" applyBorder="1" applyAlignment="1"/>
    <xf numFmtId="10" fontId="68" fillId="0" borderId="9" xfId="0" applyNumberFormat="1" applyFont="1" applyBorder="1" applyAlignment="1">
      <alignment horizontal="right"/>
    </xf>
    <xf numFmtId="10" fontId="68" fillId="0" borderId="0" xfId="0" applyNumberFormat="1" applyFont="1" applyAlignment="1"/>
    <xf numFmtId="0" fontId="68" fillId="3" borderId="0" xfId="0" applyFont="1" applyFill="1" applyAlignment="1"/>
    <xf numFmtId="0" fontId="67" fillId="36" borderId="9" xfId="0" applyFont="1" applyFill="1" applyBorder="1" applyAlignment="1"/>
    <xf numFmtId="10" fontId="67" fillId="36" borderId="9" xfId="0" applyNumberFormat="1" applyFont="1" applyFill="1" applyBorder="1" applyAlignment="1"/>
    <xf numFmtId="0" fontId="68" fillId="0" borderId="0" xfId="0" applyFont="1" applyAlignment="1"/>
    <xf numFmtId="175" fontId="68" fillId="0" borderId="9" xfId="0" applyNumberFormat="1" applyFont="1" applyBorder="1" applyAlignment="1">
      <alignment horizontal="right"/>
    </xf>
    <xf numFmtId="4" fontId="40" fillId="17" borderId="8" xfId="0" applyNumberFormat="1" applyFont="1" applyFill="1" applyBorder="1" applyAlignment="1"/>
    <xf numFmtId="0" fontId="41" fillId="43" borderId="9" xfId="0" applyFont="1" applyFill="1" applyBorder="1" applyAlignment="1">
      <alignment horizontal="center"/>
    </xf>
    <xf numFmtId="0" fontId="41" fillId="43" borderId="15" xfId="0" applyFont="1" applyFill="1" applyBorder="1" applyAlignment="1">
      <alignment horizontal="center"/>
    </xf>
    <xf numFmtId="9" fontId="39" fillId="0" borderId="0" xfId="0" applyNumberFormat="1" applyFont="1" applyAlignment="1"/>
    <xf numFmtId="0" fontId="64" fillId="3" borderId="9" xfId="0" applyFont="1" applyFill="1" applyBorder="1" applyAlignment="1"/>
    <xf numFmtId="10" fontId="64" fillId="0" borderId="9" xfId="0" applyNumberFormat="1" applyFont="1" applyBorder="1" applyAlignment="1">
      <alignment horizontal="center"/>
    </xf>
    <xf numFmtId="10" fontId="63" fillId="0" borderId="9" xfId="0" applyNumberFormat="1" applyFont="1" applyBorder="1" applyAlignment="1"/>
    <xf numFmtId="10" fontId="63" fillId="0" borderId="9" xfId="0" applyNumberFormat="1" applyFont="1" applyBorder="1"/>
    <xf numFmtId="165" fontId="64" fillId="0" borderId="9" xfId="0" applyNumberFormat="1" applyFont="1" applyBorder="1" applyAlignment="1">
      <alignment horizontal="center"/>
    </xf>
    <xf numFmtId="165" fontId="63" fillId="0" borderId="9" xfId="0" applyNumberFormat="1" applyFont="1" applyBorder="1"/>
    <xf numFmtId="0" fontId="37" fillId="42" borderId="9" xfId="0" applyFont="1" applyFill="1" applyBorder="1" applyAlignment="1"/>
    <xf numFmtId="166" fontId="37" fillId="42" borderId="9" xfId="0" applyNumberFormat="1" applyFont="1" applyFill="1" applyBorder="1" applyAlignment="1">
      <alignment horizontal="center"/>
    </xf>
    <xf numFmtId="166" fontId="63" fillId="0" borderId="9" xfId="0" applyNumberFormat="1" applyFont="1" applyBorder="1"/>
    <xf numFmtId="10" fontId="37" fillId="42" borderId="9" xfId="0" applyNumberFormat="1" applyFont="1" applyFill="1" applyBorder="1" applyAlignment="1">
      <alignment horizontal="center"/>
    </xf>
    <xf numFmtId="0" fontId="37" fillId="3" borderId="9" xfId="0" applyFont="1" applyFill="1" applyBorder="1" applyAlignment="1">
      <alignment wrapText="1"/>
    </xf>
    <xf numFmtId="0" fontId="62" fillId="48" borderId="9" xfId="0" applyFont="1" applyFill="1" applyBorder="1" applyAlignment="1">
      <alignment vertical="top" wrapText="1"/>
    </xf>
    <xf numFmtId="0" fontId="36" fillId="0" borderId="9" xfId="0" applyFont="1" applyBorder="1" applyAlignment="1">
      <alignment wrapText="1"/>
    </xf>
    <xf numFmtId="0" fontId="37" fillId="3" borderId="9" xfId="0" applyFont="1" applyFill="1" applyBorder="1" applyAlignment="1"/>
    <xf numFmtId="10" fontId="63" fillId="0" borderId="0" xfId="0" applyNumberFormat="1" applyFont="1"/>
    <xf numFmtId="0" fontId="36" fillId="0" borderId="9" xfId="0" applyFont="1" applyBorder="1"/>
    <xf numFmtId="10" fontId="36" fillId="0" borderId="9" xfId="0" applyNumberFormat="1" applyFont="1" applyBorder="1"/>
    <xf numFmtId="10" fontId="36" fillId="0" borderId="9" xfId="0" applyNumberFormat="1" applyFont="1" applyBorder="1" applyAlignment="1"/>
    <xf numFmtId="0" fontId="36" fillId="0" borderId="9" xfId="0" applyFont="1" applyBorder="1" applyAlignment="1"/>
    <xf numFmtId="0" fontId="69" fillId="52" borderId="9" xfId="0" applyFont="1" applyFill="1" applyBorder="1" applyAlignment="1"/>
    <xf numFmtId="164" fontId="62" fillId="52" borderId="9" xfId="0" applyNumberFormat="1" applyFont="1" applyFill="1" applyBorder="1"/>
    <xf numFmtId="9" fontId="63" fillId="0" borderId="9" xfId="0" applyNumberFormat="1" applyFont="1" applyBorder="1" applyAlignment="1"/>
    <xf numFmtId="0" fontId="20" fillId="51" borderId="0" xfId="0" applyFont="1" applyFill="1" applyAlignment="1"/>
    <xf numFmtId="9" fontId="1" fillId="0" borderId="9" xfId="0" applyNumberFormat="1" applyFont="1" applyBorder="1" applyAlignment="1"/>
    <xf numFmtId="9" fontId="1" fillId="0" borderId="0" xfId="0" applyNumberFormat="1" applyFont="1" applyAlignment="1"/>
    <xf numFmtId="10" fontId="20" fillId="0" borderId="9" xfId="0" applyNumberFormat="1" applyFont="1" applyBorder="1" applyAlignment="1"/>
    <xf numFmtId="0" fontId="20" fillId="53" borderId="9" xfId="0" applyFont="1" applyFill="1" applyBorder="1" applyAlignment="1"/>
    <xf numFmtId="0" fontId="41" fillId="43" borderId="9" xfId="0" applyFont="1" applyFill="1" applyBorder="1" applyAlignment="1">
      <alignment horizontal="center"/>
    </xf>
    <xf numFmtId="0" fontId="20" fillId="43" borderId="9" xfId="0" applyFont="1" applyFill="1" applyBorder="1" applyAlignment="1"/>
    <xf numFmtId="0" fontId="39" fillId="0" borderId="0" xfId="0" applyFont="1" applyAlignment="1">
      <alignment horizontal="center"/>
    </xf>
    <xf numFmtId="0" fontId="39" fillId="0" borderId="9" xfId="0" applyFont="1" applyBorder="1" applyAlignment="1">
      <alignment horizontal="left"/>
    </xf>
    <xf numFmtId="2" fontId="39" fillId="0" borderId="9" xfId="0" applyNumberFormat="1" applyFont="1" applyBorder="1"/>
    <xf numFmtId="0" fontId="39" fillId="0" borderId="9" xfId="0" applyFont="1" applyBorder="1" applyAlignment="1"/>
    <xf numFmtId="0" fontId="70" fillId="0" borderId="16" xfId="0" applyFont="1" applyBorder="1" applyAlignment="1">
      <alignment horizontal="right"/>
    </xf>
    <xf numFmtId="0" fontId="39" fillId="0" borderId="9" xfId="0" applyFont="1" applyBorder="1"/>
    <xf numFmtId="9" fontId="39" fillId="0" borderId="9" xfId="0" applyNumberFormat="1" applyFont="1" applyBorder="1" applyAlignment="1"/>
    <xf numFmtId="0" fontId="21" fillId="0" borderId="9" xfId="0" applyFont="1" applyBorder="1" applyAlignment="1">
      <alignment horizontal="right"/>
    </xf>
    <xf numFmtId="0" fontId="41" fillId="0" borderId="9" xfId="0" applyFont="1" applyBorder="1" applyAlignment="1">
      <alignment horizontal="center"/>
    </xf>
    <xf numFmtId="2" fontId="41" fillId="0" borderId="9" xfId="0" applyNumberFormat="1" applyFont="1" applyBorder="1" applyAlignment="1">
      <alignment horizontal="center"/>
    </xf>
    <xf numFmtId="9" fontId="39" fillId="0" borderId="9" xfId="0" applyNumberFormat="1" applyFont="1" applyBorder="1"/>
    <xf numFmtId="0" fontId="41" fillId="0" borderId="9" xfId="0" applyFont="1" applyBorder="1" applyAlignment="1">
      <alignment horizontal="center"/>
    </xf>
    <xf numFmtId="0" fontId="40" fillId="0" borderId="9" xfId="0" applyFont="1" applyBorder="1" applyAlignment="1">
      <alignment horizontal="left"/>
    </xf>
    <xf numFmtId="0" fontId="20" fillId="0" borderId="9" xfId="0" applyFont="1" applyBorder="1" applyAlignment="1">
      <alignment horizontal="center"/>
    </xf>
    <xf numFmtId="9" fontId="41" fillId="0" borderId="9" xfId="0" applyNumberFormat="1" applyFont="1" applyBorder="1" applyAlignment="1">
      <alignment horizontal="center"/>
    </xf>
    <xf numFmtId="176" fontId="41" fillId="0" borderId="9" xfId="0" applyNumberFormat="1" applyFont="1" applyBorder="1" applyAlignment="1">
      <alignment horizontal="center"/>
    </xf>
    <xf numFmtId="0" fontId="39" fillId="0" borderId="9" xfId="0" applyFont="1" applyBorder="1" applyAlignment="1">
      <alignment horizontal="left"/>
    </xf>
    <xf numFmtId="0" fontId="70" fillId="0" borderId="9" xfId="0" applyFont="1" applyBorder="1" applyAlignment="1">
      <alignment horizontal="right"/>
    </xf>
    <xf numFmtId="0" fontId="39" fillId="0" borderId="9" xfId="0" applyFont="1" applyBorder="1" applyAlignment="1">
      <alignment horizontal="center"/>
    </xf>
    <xf numFmtId="177" fontId="39" fillId="0" borderId="9" xfId="0" applyNumberFormat="1" applyFont="1" applyBorder="1" applyAlignment="1">
      <alignment horizontal="center"/>
    </xf>
    <xf numFmtId="10" fontId="39" fillId="0" borderId="9" xfId="0" applyNumberFormat="1" applyFont="1" applyBorder="1" applyAlignment="1">
      <alignment horizontal="center"/>
    </xf>
    <xf numFmtId="165" fontId="41" fillId="2" borderId="9" xfId="0" applyNumberFormat="1" applyFont="1" applyFill="1" applyBorder="1" applyAlignment="1">
      <alignment horizontal="center"/>
    </xf>
    <xf numFmtId="0" fontId="39" fillId="0" borderId="0" xfId="0" applyFont="1" applyAlignment="1">
      <alignment horizontal="center"/>
    </xf>
    <xf numFmtId="0" fontId="41" fillId="0" borderId="9" xfId="0" applyFont="1" applyBorder="1" applyAlignment="1"/>
    <xf numFmtId="2" fontId="41" fillId="0" borderId="9" xfId="0" applyNumberFormat="1" applyFont="1" applyBorder="1"/>
    <xf numFmtId="0" fontId="41" fillId="0" borderId="9" xfId="0" applyFont="1" applyBorder="1"/>
    <xf numFmtId="9" fontId="41" fillId="0" borderId="9" xfId="0" applyNumberFormat="1" applyFont="1" applyBorder="1"/>
    <xf numFmtId="0" fontId="71" fillId="3" borderId="0" xfId="0" applyFont="1" applyFill="1" applyAlignment="1">
      <alignment horizontal="left"/>
    </xf>
    <xf numFmtId="176" fontId="39" fillId="0" borderId="0" xfId="0" applyNumberFormat="1" applyFont="1"/>
    <xf numFmtId="178" fontId="39" fillId="0" borderId="0" xfId="0" applyNumberFormat="1" applyFont="1" applyAlignment="1"/>
    <xf numFmtId="4" fontId="39" fillId="0" borderId="0" xfId="0" applyNumberFormat="1" applyFont="1" applyAlignment="1"/>
    <xf numFmtId="171" fontId="39" fillId="0" borderId="0" xfId="0" applyNumberFormat="1" applyFont="1"/>
    <xf numFmtId="0" fontId="52" fillId="3" borderId="0" xfId="0" applyFont="1" applyFill="1" applyAlignment="1"/>
    <xf numFmtId="0" fontId="20" fillId="49" borderId="9" xfId="0" applyFont="1" applyFill="1" applyBorder="1" applyAlignment="1"/>
    <xf numFmtId="171" fontId="1" fillId="0" borderId="9" xfId="0" applyNumberFormat="1" applyFont="1" applyBorder="1" applyAlignment="1"/>
    <xf numFmtId="171" fontId="1" fillId="0" borderId="9" xfId="0" applyNumberFormat="1" applyFont="1" applyBorder="1"/>
    <xf numFmtId="10" fontId="1" fillId="39" borderId="9" xfId="0" applyNumberFormat="1" applyFont="1" applyFill="1" applyBorder="1" applyAlignment="1"/>
    <xf numFmtId="0" fontId="70" fillId="0" borderId="9" xfId="0" applyFont="1" applyBorder="1" applyAlignment="1"/>
    <xf numFmtId="0" fontId="72" fillId="0" borderId="0" xfId="0" applyFont="1" applyAlignment="1"/>
    <xf numFmtId="0" fontId="1" fillId="0" borderId="0" xfId="0" applyFont="1" applyAlignment="1"/>
    <xf numFmtId="179" fontId="20" fillId="49" borderId="9" xfId="0" applyNumberFormat="1" applyFont="1" applyFill="1" applyBorder="1" applyAlignment="1">
      <alignment horizontal="center"/>
    </xf>
    <xf numFmtId="0" fontId="20" fillId="49" borderId="9" xfId="0" applyFont="1" applyFill="1" applyBorder="1" applyAlignment="1">
      <alignment horizontal="center"/>
    </xf>
    <xf numFmtId="0" fontId="20" fillId="3" borderId="0" xfId="0" applyFont="1" applyFill="1" applyAlignment="1"/>
    <xf numFmtId="0" fontId="70" fillId="0" borderId="0" xfId="0" applyFont="1" applyAlignment="1"/>
    <xf numFmtId="14" fontId="70" fillId="0" borderId="0" xfId="0" applyNumberFormat="1" applyFont="1" applyAlignment="1">
      <alignment horizontal="right"/>
    </xf>
    <xf numFmtId="2" fontId="70" fillId="0" borderId="0" xfId="0" applyNumberFormat="1" applyFont="1" applyAlignment="1">
      <alignment horizontal="right"/>
    </xf>
    <xf numFmtId="14" fontId="73" fillId="3" borderId="17" xfId="0" applyNumberFormat="1" applyFont="1" applyFill="1" applyBorder="1" applyAlignment="1">
      <alignment horizontal="right"/>
    </xf>
    <xf numFmtId="2" fontId="73" fillId="3" borderId="18" xfId="0" applyNumberFormat="1" applyFont="1" applyFill="1" applyBorder="1" applyAlignment="1">
      <alignment horizontal="right"/>
    </xf>
    <xf numFmtId="0" fontId="70" fillId="0" borderId="0" xfId="0" applyFont="1" applyAlignment="1"/>
    <xf numFmtId="0" fontId="75" fillId="55" borderId="12" xfId="0" applyFont="1" applyFill="1" applyBorder="1" applyAlignment="1"/>
    <xf numFmtId="0" fontId="75" fillId="55" borderId="8" xfId="0" applyFont="1" applyFill="1" applyBorder="1" applyAlignment="1"/>
    <xf numFmtId="180" fontId="75" fillId="55" borderId="8" xfId="0" applyNumberFormat="1" applyFont="1" applyFill="1" applyBorder="1" applyAlignment="1"/>
    <xf numFmtId="0" fontId="75" fillId="55" borderId="8" xfId="0" applyFont="1" applyFill="1" applyBorder="1" applyAlignment="1">
      <alignment horizontal="left" vertical="top"/>
    </xf>
    <xf numFmtId="0" fontId="75" fillId="55" borderId="5" xfId="0" applyFont="1" applyFill="1" applyBorder="1" applyAlignment="1">
      <alignment horizontal="left" vertical="top"/>
    </xf>
    <xf numFmtId="0" fontId="75" fillId="55" borderId="9" xfId="0" applyFont="1" applyFill="1" applyBorder="1" applyAlignment="1">
      <alignment horizontal="left" vertical="top"/>
    </xf>
    <xf numFmtId="0" fontId="75" fillId="55" borderId="15" xfId="0" applyFont="1" applyFill="1" applyBorder="1" applyAlignment="1">
      <alignment horizontal="left" vertical="top"/>
    </xf>
    <xf numFmtId="0" fontId="70" fillId="0" borderId="15" xfId="0" applyFont="1" applyBorder="1" applyAlignment="1"/>
    <xf numFmtId="181" fontId="76" fillId="0" borderId="19" xfId="0" applyNumberFormat="1" applyFont="1" applyBorder="1" applyAlignment="1">
      <alignment vertical="top"/>
    </xf>
    <xf numFmtId="165" fontId="70" fillId="0" borderId="9" xfId="0" applyNumberFormat="1" applyFont="1" applyBorder="1" applyAlignment="1"/>
    <xf numFmtId="0" fontId="70" fillId="0" borderId="9" xfId="0" applyFont="1" applyBorder="1" applyAlignment="1"/>
    <xf numFmtId="0" fontId="70" fillId="0" borderId="12" xfId="0" applyFont="1" applyBorder="1" applyAlignment="1"/>
    <xf numFmtId="0" fontId="70" fillId="0" borderId="8" xfId="0" applyFont="1" applyBorder="1" applyAlignment="1"/>
    <xf numFmtId="0" fontId="70" fillId="57" borderId="8" xfId="0" applyFont="1" applyFill="1" applyBorder="1" applyAlignment="1"/>
    <xf numFmtId="181" fontId="76" fillId="57" borderId="19" xfId="0" applyNumberFormat="1" applyFont="1" applyFill="1" applyBorder="1" applyAlignment="1">
      <alignment vertical="top"/>
    </xf>
    <xf numFmtId="0" fontId="70" fillId="57" borderId="9" xfId="0" applyFont="1" applyFill="1" applyBorder="1" applyAlignment="1"/>
    <xf numFmtId="0" fontId="70" fillId="57" borderId="15" xfId="0" applyFont="1" applyFill="1" applyBorder="1" applyAlignment="1"/>
    <xf numFmtId="0" fontId="70" fillId="57" borderId="15" xfId="0" applyFont="1" applyFill="1" applyBorder="1" applyAlignment="1"/>
    <xf numFmtId="181" fontId="70" fillId="57" borderId="15" xfId="0" applyNumberFormat="1" applyFont="1" applyFill="1" applyBorder="1" applyAlignment="1"/>
    <xf numFmtId="165" fontId="70" fillId="57" borderId="9" xfId="0" applyNumberFormat="1" applyFont="1" applyFill="1" applyBorder="1" applyAlignment="1"/>
    <xf numFmtId="0" fontId="70" fillId="57" borderId="9" xfId="0" applyFont="1" applyFill="1" applyBorder="1" applyAlignment="1"/>
    <xf numFmtId="0" fontId="70" fillId="57" borderId="12" xfId="0" applyFont="1" applyFill="1" applyBorder="1" applyAlignment="1"/>
    <xf numFmtId="0" fontId="70" fillId="57" borderId="0" xfId="0" applyFont="1" applyFill="1" applyAlignment="1"/>
    <xf numFmtId="0" fontId="1" fillId="39" borderId="0" xfId="0" applyFont="1" applyFill="1" applyAlignment="1"/>
    <xf numFmtId="0" fontId="70" fillId="0" borderId="9" xfId="0" applyFont="1" applyBorder="1" applyAlignment="1"/>
    <xf numFmtId="0" fontId="77" fillId="0" borderId="8" xfId="0" applyFont="1" applyBorder="1" applyAlignment="1"/>
    <xf numFmtId="0" fontId="70" fillId="0" borderId="0" xfId="0" applyFont="1" applyAlignment="1">
      <alignment horizontal="left"/>
    </xf>
    <xf numFmtId="0" fontId="70" fillId="0" borderId="0" xfId="0" applyFont="1" applyAlignment="1">
      <alignment horizontal="center"/>
    </xf>
    <xf numFmtId="0" fontId="78" fillId="49" borderId="0" xfId="0" applyFont="1" applyFill="1" applyAlignment="1">
      <alignment horizontal="left"/>
    </xf>
    <xf numFmtId="0" fontId="78" fillId="49" borderId="0" xfId="0" applyFont="1" applyFill="1" applyAlignment="1"/>
    <xf numFmtId="0" fontId="78" fillId="0" borderId="0" xfId="0" applyFont="1" applyAlignment="1"/>
    <xf numFmtId="0" fontId="78" fillId="0" borderId="0" xfId="0" applyFont="1" applyAlignment="1">
      <alignment horizontal="center"/>
    </xf>
    <xf numFmtId="0" fontId="78" fillId="0" borderId="0" xfId="0" applyFont="1" applyAlignment="1">
      <alignment horizontal="left"/>
    </xf>
    <xf numFmtId="181" fontId="76" fillId="0" borderId="19" xfId="0" applyNumberFormat="1" applyFont="1" applyBorder="1" applyAlignment="1">
      <alignment vertical="top"/>
    </xf>
    <xf numFmtId="0" fontId="68" fillId="0" borderId="0" xfId="0" applyFont="1" applyAlignment="1">
      <alignment horizontal="right"/>
    </xf>
    <xf numFmtId="165" fontId="70" fillId="0" borderId="0" xfId="0" applyNumberFormat="1" applyFont="1" applyAlignment="1"/>
    <xf numFmtId="181" fontId="76" fillId="58" borderId="19" xfId="0" applyNumberFormat="1" applyFont="1" applyFill="1" applyBorder="1" applyAlignment="1">
      <alignment vertical="top"/>
    </xf>
    <xf numFmtId="181" fontId="76" fillId="0" borderId="19" xfId="0" applyNumberFormat="1" applyFont="1" applyBorder="1" applyAlignment="1">
      <alignment horizontal="right" vertical="top"/>
    </xf>
    <xf numFmtId="181" fontId="1" fillId="0" borderId="0" xfId="0" applyNumberFormat="1" applyFont="1" applyAlignment="1"/>
    <xf numFmtId="0" fontId="66" fillId="43" borderId="8" xfId="0" applyFont="1" applyFill="1" applyBorder="1" applyAlignment="1"/>
    <xf numFmtId="0" fontId="56" fillId="0" borderId="8" xfId="0" applyFont="1" applyBorder="1" applyAlignment="1"/>
    <xf numFmtId="0" fontId="73" fillId="0" borderId="9" xfId="0" applyFont="1" applyBorder="1" applyAlignment="1">
      <alignment horizontal="right"/>
    </xf>
    <xf numFmtId="0" fontId="73" fillId="0" borderId="20" xfId="0" applyFont="1" applyBorder="1" applyAlignment="1">
      <alignment horizontal="right"/>
    </xf>
    <xf numFmtId="0" fontId="73" fillId="0" borderId="12" xfId="0" applyFont="1" applyBorder="1" applyAlignment="1">
      <alignment horizontal="right"/>
    </xf>
    <xf numFmtId="0" fontId="70" fillId="0" borderId="12" xfId="0" applyFont="1" applyBorder="1" applyAlignment="1">
      <alignment horizontal="right"/>
    </xf>
    <xf numFmtId="0" fontId="70" fillId="0" borderId="20" xfId="0" applyFont="1" applyBorder="1" applyAlignment="1">
      <alignment horizontal="right"/>
    </xf>
    <xf numFmtId="0" fontId="56" fillId="0" borderId="21" xfId="0" applyFont="1" applyBorder="1" applyAlignment="1"/>
    <xf numFmtId="0" fontId="73" fillId="0" borderId="21" xfId="0" applyFont="1" applyBorder="1" applyAlignment="1">
      <alignment horizontal="right"/>
    </xf>
    <xf numFmtId="0" fontId="70" fillId="0" borderId="22" xfId="0" applyFont="1" applyBorder="1" applyAlignment="1">
      <alignment horizontal="right"/>
    </xf>
    <xf numFmtId="0" fontId="70" fillId="0" borderId="0" xfId="0" applyFont="1" applyAlignment="1"/>
    <xf numFmtId="0" fontId="56" fillId="0" borderId="0" xfId="0" applyFont="1" applyAlignment="1"/>
    <xf numFmtId="0" fontId="56" fillId="0" borderId="7" xfId="0" applyFont="1" applyBorder="1" applyAlignment="1"/>
    <xf numFmtId="182" fontId="56" fillId="0" borderId="7" xfId="0" applyNumberFormat="1" applyFont="1" applyBorder="1" applyAlignment="1"/>
    <xf numFmtId="0" fontId="66" fillId="0" borderId="0" xfId="0" applyFont="1" applyAlignment="1"/>
    <xf numFmtId="0" fontId="39" fillId="51" borderId="9" xfId="0" applyFont="1" applyFill="1" applyBorder="1" applyAlignment="1"/>
    <xf numFmtId="0" fontId="41" fillId="51" borderId="9" xfId="0" applyFont="1" applyFill="1" applyBorder="1" applyAlignment="1"/>
    <xf numFmtId="182" fontId="41" fillId="51" borderId="9" xfId="0" applyNumberFormat="1" applyFont="1" applyFill="1" applyBorder="1" applyAlignment="1"/>
    <xf numFmtId="0" fontId="41" fillId="51" borderId="9" xfId="0" applyFont="1" applyFill="1" applyBorder="1" applyAlignment="1"/>
    <xf numFmtId="0" fontId="39" fillId="0" borderId="9" xfId="0" applyFont="1" applyBorder="1" applyAlignment="1"/>
    <xf numFmtId="182" fontId="39" fillId="0" borderId="9" xfId="0" applyNumberFormat="1" applyFont="1" applyBorder="1" applyAlignment="1">
      <alignment horizontal="center"/>
    </xf>
    <xf numFmtId="0" fontId="79" fillId="3" borderId="9" xfId="0" applyFont="1" applyFill="1" applyBorder="1"/>
    <xf numFmtId="0" fontId="39" fillId="0" borderId="9" xfId="0" applyFont="1" applyBorder="1" applyAlignment="1"/>
    <xf numFmtId="182" fontId="39" fillId="0" borderId="9" xfId="0" applyNumberFormat="1" applyFont="1" applyBorder="1" applyAlignment="1">
      <alignment horizontal="center"/>
    </xf>
    <xf numFmtId="0" fontId="40" fillId="0" borderId="9" xfId="0" applyFont="1" applyBorder="1" applyAlignment="1"/>
    <xf numFmtId="182" fontId="56" fillId="0" borderId="0" xfId="0" applyNumberFormat="1" applyFont="1" applyAlignment="1"/>
    <xf numFmtId="0" fontId="56" fillId="2" borderId="9" xfId="0" applyFont="1" applyFill="1" applyBorder="1" applyAlignment="1"/>
    <xf numFmtId="0" fontId="80" fillId="2" borderId="0" xfId="0" applyFont="1" applyFill="1" applyAlignment="1"/>
    <xf numFmtId="0" fontId="56" fillId="0" borderId="0" xfId="0" applyFont="1" applyAlignment="1"/>
    <xf numFmtId="0" fontId="56" fillId="6" borderId="0" xfId="0" applyFont="1" applyFill="1" applyAlignment="1"/>
    <xf numFmtId="0" fontId="56" fillId="6" borderId="0" xfId="0" applyFont="1" applyFill="1" applyAlignment="1"/>
    <xf numFmtId="0" fontId="82" fillId="0" borderId="0" xfId="0" applyFont="1" applyAlignment="1">
      <alignment horizontal="center"/>
    </xf>
    <xf numFmtId="182" fontId="82" fillId="0" borderId="0" xfId="0" applyNumberFormat="1" applyFont="1" applyAlignment="1">
      <alignment horizontal="center"/>
    </xf>
    <xf numFmtId="0" fontId="82" fillId="0" borderId="0" xfId="0" applyFont="1" applyAlignment="1">
      <alignment horizontal="center"/>
    </xf>
    <xf numFmtId="0" fontId="82" fillId="0" borderId="14" xfId="0" applyFont="1" applyBorder="1" applyAlignment="1">
      <alignment horizontal="center"/>
    </xf>
    <xf numFmtId="182" fontId="82" fillId="0" borderId="14" xfId="0" applyNumberFormat="1" applyFont="1" applyBorder="1" applyAlignment="1">
      <alignment horizontal="center"/>
    </xf>
    <xf numFmtId="0" fontId="56" fillId="0" borderId="0" xfId="0" applyFont="1" applyAlignment="1"/>
    <xf numFmtId="183" fontId="56" fillId="0" borderId="0" xfId="0" applyNumberFormat="1" applyFont="1" applyAlignment="1"/>
    <xf numFmtId="0" fontId="56" fillId="0" borderId="7" xfId="0" applyFont="1" applyBorder="1" applyAlignment="1"/>
    <xf numFmtId="183" fontId="56" fillId="0" borderId="7" xfId="0" applyNumberFormat="1" applyFont="1" applyBorder="1" applyAlignment="1"/>
    <xf numFmtId="182" fontId="82" fillId="0" borderId="0" xfId="0" applyNumberFormat="1" applyFont="1" applyAlignment="1">
      <alignment horizontal="center"/>
    </xf>
    <xf numFmtId="0" fontId="0" fillId="0" borderId="0" xfId="0" applyFont="1" applyAlignment="1"/>
    <xf numFmtId="182" fontId="56" fillId="0" borderId="0" xfId="0" applyNumberFormat="1" applyFont="1" applyAlignment="1"/>
    <xf numFmtId="182" fontId="56" fillId="0" borderId="7" xfId="0" applyNumberFormat="1" applyFont="1" applyBorder="1" applyAlignment="1"/>
    <xf numFmtId="0" fontId="56" fillId="0" borderId="7" xfId="0" applyFont="1" applyBorder="1" applyAlignment="1"/>
    <xf numFmtId="0" fontId="82" fillId="6" borderId="0" xfId="0" applyFont="1" applyFill="1" applyAlignment="1">
      <alignment horizontal="center"/>
    </xf>
    <xf numFmtId="0" fontId="56" fillId="6" borderId="0" xfId="0" applyFont="1" applyFill="1" applyAlignment="1"/>
    <xf numFmtId="165" fontId="56" fillId="0" borderId="0" xfId="0" applyNumberFormat="1" applyFont="1" applyAlignment="1"/>
    <xf numFmtId="0" fontId="56" fillId="47" borderId="7" xfId="0" applyFont="1" applyFill="1" applyBorder="1" applyAlignment="1"/>
    <xf numFmtId="165" fontId="56" fillId="47" borderId="7" xfId="0" applyNumberFormat="1" applyFont="1" applyFill="1" applyBorder="1" applyAlignment="1"/>
    <xf numFmtId="0" fontId="83" fillId="0" borderId="0" xfId="0" applyFont="1" applyAlignment="1"/>
    <xf numFmtId="0" fontId="84" fillId="60" borderId="9" xfId="0" applyFont="1" applyFill="1" applyBorder="1" applyAlignment="1">
      <alignment horizontal="center"/>
    </xf>
    <xf numFmtId="0" fontId="0" fillId="60" borderId="9" xfId="0" applyFont="1" applyFill="1" applyBorder="1" applyAlignment="1">
      <alignment horizontal="center"/>
    </xf>
    <xf numFmtId="0" fontId="84" fillId="60" borderId="9" xfId="0" applyFont="1" applyFill="1" applyBorder="1" applyAlignment="1">
      <alignment horizontal="left" vertical="top"/>
    </xf>
    <xf numFmtId="0" fontId="84" fillId="60" borderId="13" xfId="0" applyFont="1" applyFill="1" applyBorder="1" applyAlignment="1">
      <alignment horizontal="center" vertical="top"/>
    </xf>
    <xf numFmtId="0" fontId="0" fillId="0" borderId="4" xfId="0" applyFont="1" applyBorder="1"/>
    <xf numFmtId="0" fontId="84" fillId="60" borderId="9" xfId="0" applyFont="1" applyFill="1" applyBorder="1" applyAlignment="1">
      <alignment horizontal="center" vertical="top"/>
    </xf>
    <xf numFmtId="0" fontId="20" fillId="60" borderId="9" xfId="0" applyFont="1" applyFill="1" applyBorder="1" applyAlignment="1"/>
    <xf numFmtId="0" fontId="0" fillId="0" borderId="9" xfId="0" applyFont="1" applyBorder="1" applyAlignment="1">
      <alignment horizontal="center"/>
    </xf>
    <xf numFmtId="0" fontId="0" fillId="0" borderId="9" xfId="0" applyFont="1" applyBorder="1" applyAlignment="1">
      <alignment horizontal="center"/>
    </xf>
    <xf numFmtId="0" fontId="0" fillId="0" borderId="9" xfId="0" applyFont="1" applyBorder="1" applyAlignment="1">
      <alignment horizontal="right"/>
    </xf>
    <xf numFmtId="0" fontId="0" fillId="0" borderId="13" xfId="0" applyFont="1" applyBorder="1" applyAlignment="1">
      <alignment horizontal="right"/>
    </xf>
    <xf numFmtId="0" fontId="1" fillId="0" borderId="9" xfId="0" applyFont="1" applyBorder="1" applyAlignment="1">
      <alignment horizontal="left"/>
    </xf>
    <xf numFmtId="2" fontId="1" fillId="0" borderId="9" xfId="0" applyNumberFormat="1" applyFont="1" applyBorder="1"/>
    <xf numFmtId="0" fontId="0" fillId="0" borderId="9" xfId="0" applyFont="1" applyBorder="1" applyAlignment="1">
      <alignment horizontal="right" vertical="top"/>
    </xf>
    <xf numFmtId="0" fontId="0" fillId="0" borderId="13" xfId="0" applyFont="1" applyBorder="1" applyAlignment="1">
      <alignment horizontal="right" vertical="top"/>
    </xf>
    <xf numFmtId="0" fontId="84" fillId="0" borderId="9" xfId="0" applyFont="1" applyBorder="1" applyAlignment="1">
      <alignment horizontal="center"/>
    </xf>
    <xf numFmtId="0" fontId="84" fillId="0" borderId="9" xfId="0" applyFont="1" applyBorder="1" applyAlignment="1">
      <alignment horizontal="center"/>
    </xf>
    <xf numFmtId="0" fontId="84" fillId="0" borderId="9" xfId="0" applyFont="1" applyBorder="1" applyAlignment="1">
      <alignment horizontal="right" vertical="top"/>
    </xf>
    <xf numFmtId="0" fontId="84" fillId="0" borderId="13" xfId="0" applyFont="1" applyBorder="1" applyAlignment="1">
      <alignment horizontal="right" vertical="top"/>
    </xf>
    <xf numFmtId="0" fontId="0" fillId="0" borderId="9" xfId="0" applyFont="1" applyBorder="1" applyAlignment="1">
      <alignment horizontal="center"/>
    </xf>
    <xf numFmtId="0" fontId="0" fillId="0" borderId="9" xfId="0" applyFont="1" applyBorder="1" applyAlignment="1">
      <alignment horizontal="left"/>
    </xf>
    <xf numFmtId="0" fontId="0" fillId="0" borderId="13" xfId="0" applyFont="1" applyBorder="1" applyAlignment="1">
      <alignment horizontal="left"/>
    </xf>
    <xf numFmtId="4" fontId="0" fillId="0" borderId="9" xfId="0" applyNumberFormat="1" applyFont="1" applyBorder="1" applyAlignment="1">
      <alignment horizontal="right" vertical="top"/>
    </xf>
    <xf numFmtId="2" fontId="20" fillId="0" borderId="9" xfId="0" applyNumberFormat="1" applyFont="1" applyBorder="1"/>
    <xf numFmtId="165" fontId="20" fillId="0" borderId="9" xfId="0" applyNumberFormat="1" applyFont="1" applyBorder="1"/>
    <xf numFmtId="0" fontId="0" fillId="0" borderId="9" xfId="0" applyFont="1" applyBorder="1" applyAlignment="1">
      <alignment horizontal="center"/>
    </xf>
    <xf numFmtId="0" fontId="0" fillId="0" borderId="9" xfId="0" applyFont="1" applyBorder="1" applyAlignment="1">
      <alignment horizontal="left"/>
    </xf>
    <xf numFmtId="0" fontId="0" fillId="0" borderId="13" xfId="0" applyFont="1" applyBorder="1" applyAlignment="1">
      <alignment horizontal="left"/>
    </xf>
    <xf numFmtId="0" fontId="0" fillId="0" borderId="9" xfId="0" applyFont="1" applyBorder="1" applyAlignment="1">
      <alignment horizontal="right"/>
    </xf>
    <xf numFmtId="166" fontId="20" fillId="0" borderId="9" xfId="0" applyNumberFormat="1" applyFont="1" applyBorder="1"/>
    <xf numFmtId="0" fontId="1" fillId="0" borderId="0" xfId="0" applyFont="1"/>
    <xf numFmtId="0" fontId="0" fillId="0" borderId="13" xfId="0" applyFont="1" applyBorder="1" applyAlignment="1">
      <alignment horizontal="right"/>
    </xf>
    <xf numFmtId="0" fontId="68" fillId="0" borderId="0" xfId="0" applyFont="1" applyAlignment="1"/>
    <xf numFmtId="0" fontId="68" fillId="55" borderId="0" xfId="0" applyFont="1" applyFill="1" applyAlignment="1">
      <alignment horizontal="center"/>
    </xf>
    <xf numFmtId="0" fontId="85" fillId="43" borderId="0" xfId="0" applyFont="1" applyFill="1" applyAlignment="1"/>
    <xf numFmtId="0" fontId="68" fillId="0" borderId="0" xfId="0" applyFont="1" applyAlignment="1"/>
    <xf numFmtId="0" fontId="67" fillId="0" borderId="0" xfId="0" applyFont="1" applyAlignment="1"/>
    <xf numFmtId="0" fontId="80" fillId="43" borderId="0" xfId="0" applyFont="1" applyFill="1" applyAlignment="1"/>
    <xf numFmtId="0" fontId="84" fillId="0" borderId="9" xfId="0" applyFont="1" applyBorder="1" applyAlignment="1">
      <alignment horizontal="left" vertical="top"/>
    </xf>
    <xf numFmtId="0" fontId="0" fillId="0" borderId="9" xfId="0" applyFont="1" applyBorder="1" applyAlignment="1"/>
    <xf numFmtId="0" fontId="0" fillId="0" borderId="13" xfId="0" applyFont="1" applyBorder="1" applyAlignment="1"/>
    <xf numFmtId="0" fontId="0" fillId="0" borderId="9" xfId="0" applyFont="1" applyBorder="1"/>
    <xf numFmtId="0" fontId="0" fillId="0" borderId="13" xfId="0" applyFont="1" applyBorder="1"/>
    <xf numFmtId="0" fontId="0" fillId="0" borderId="9" xfId="0" applyFont="1" applyBorder="1" applyAlignment="1">
      <alignment horizontal="right"/>
    </xf>
    <xf numFmtId="0" fontId="0" fillId="0" borderId="13" xfId="0" applyFont="1" applyBorder="1" applyAlignment="1">
      <alignment horizontal="right"/>
    </xf>
    <xf numFmtId="0" fontId="0" fillId="0" borderId="9" xfId="0" applyFont="1" applyBorder="1" applyAlignment="1">
      <alignment horizontal="left"/>
    </xf>
    <xf numFmtId="0" fontId="0" fillId="0" borderId="9" xfId="0" applyFont="1" applyBorder="1" applyAlignment="1">
      <alignment horizontal="right" vertical="top"/>
    </xf>
    <xf numFmtId="0" fontId="0" fillId="0" borderId="13" xfId="0" applyFont="1" applyBorder="1" applyAlignment="1">
      <alignment horizontal="right" vertical="top"/>
    </xf>
    <xf numFmtId="0" fontId="0" fillId="0" borderId="13" xfId="0" applyFont="1" applyBorder="1" applyAlignment="1">
      <alignment horizontal="left"/>
    </xf>
    <xf numFmtId="0" fontId="0" fillId="0" borderId="4" xfId="0" applyFont="1" applyBorder="1" applyAlignment="1">
      <alignment horizontal="right"/>
    </xf>
    <xf numFmtId="0" fontId="0" fillId="0" borderId="4" xfId="0" applyFont="1" applyBorder="1" applyAlignment="1">
      <alignment horizontal="right" vertical="top"/>
    </xf>
    <xf numFmtId="0" fontId="84" fillId="0" borderId="4" xfId="0" applyFont="1" applyBorder="1" applyAlignment="1">
      <alignment horizontal="right" vertical="top"/>
    </xf>
    <xf numFmtId="0" fontId="0" fillId="0" borderId="4" xfId="0" applyFont="1" applyBorder="1" applyAlignment="1">
      <alignment horizontal="right" vertical="top"/>
    </xf>
    <xf numFmtId="0" fontId="0" fillId="0" borderId="9" xfId="0" applyFont="1" applyBorder="1" applyAlignment="1">
      <alignment horizontal="left" vertical="top"/>
    </xf>
    <xf numFmtId="4" fontId="0" fillId="0" borderId="13" xfId="0" applyNumberFormat="1" applyFont="1" applyBorder="1" applyAlignment="1">
      <alignment horizontal="right" vertical="top"/>
    </xf>
    <xf numFmtId="4" fontId="0" fillId="0" borderId="4" xfId="0" applyNumberFormat="1" applyFont="1" applyBorder="1" applyAlignment="1">
      <alignment horizontal="right" vertical="top"/>
    </xf>
    <xf numFmtId="0" fontId="0" fillId="3" borderId="9" xfId="0" applyFont="1" applyFill="1" applyBorder="1" applyAlignment="1">
      <alignment horizontal="center"/>
    </xf>
    <xf numFmtId="0" fontId="0" fillId="0" borderId="9" xfId="0" applyFont="1" applyBorder="1" applyAlignment="1">
      <alignment horizontal="left" vertical="top"/>
    </xf>
    <xf numFmtId="4" fontId="84" fillId="0" borderId="9" xfId="0" applyNumberFormat="1" applyFont="1" applyBorder="1" applyAlignment="1">
      <alignment horizontal="right" vertical="top"/>
    </xf>
    <xf numFmtId="4" fontId="84" fillId="0" borderId="4" xfId="0" applyNumberFormat="1" applyFont="1" applyBorder="1" applyAlignment="1">
      <alignment horizontal="right" vertical="top"/>
    </xf>
    <xf numFmtId="0" fontId="0" fillId="0" borderId="0" xfId="0" applyFont="1"/>
    <xf numFmtId="165" fontId="1" fillId="0" borderId="9" xfId="0" applyNumberFormat="1" applyFont="1" applyBorder="1"/>
    <xf numFmtId="0" fontId="87" fillId="3" borderId="9" xfId="0" applyFont="1" applyFill="1" applyBorder="1" applyAlignment="1">
      <alignment horizontal="left"/>
    </xf>
    <xf numFmtId="184" fontId="1" fillId="0" borderId="9" xfId="0" applyNumberFormat="1" applyFont="1" applyBorder="1"/>
    <xf numFmtId="0" fontId="88" fillId="0" borderId="9" xfId="0" applyFont="1" applyBorder="1" applyAlignment="1"/>
    <xf numFmtId="0" fontId="88" fillId="0" borderId="0" xfId="0" applyFont="1"/>
    <xf numFmtId="3" fontId="1" fillId="0" borderId="9" xfId="0" applyNumberFormat="1" applyFont="1" applyBorder="1"/>
    <xf numFmtId="3" fontId="88" fillId="0" borderId="9" xfId="0" applyNumberFormat="1" applyFont="1" applyBorder="1" applyAlignment="1"/>
    <xf numFmtId="0" fontId="88" fillId="0" borderId="9" xfId="0" applyFont="1" applyBorder="1"/>
    <xf numFmtId="0" fontId="87" fillId="3" borderId="0" xfId="0" applyFont="1" applyFill="1" applyAlignment="1">
      <alignment horizontal="left"/>
    </xf>
    <xf numFmtId="3" fontId="1" fillId="0" borderId="9" xfId="0" applyNumberFormat="1" applyFont="1" applyBorder="1" applyAlignment="1"/>
    <xf numFmtId="0" fontId="40" fillId="0" borderId="9" xfId="0" applyFont="1" applyBorder="1" applyAlignment="1">
      <alignment vertical="top"/>
    </xf>
    <xf numFmtId="0" fontId="40" fillId="0" borderId="15" xfId="0" applyFont="1" applyBorder="1" applyAlignment="1">
      <alignment vertical="top"/>
    </xf>
    <xf numFmtId="0" fontId="40" fillId="0" borderId="23" xfId="0" applyFont="1" applyBorder="1" applyAlignment="1">
      <alignment vertical="top"/>
    </xf>
    <xf numFmtId="0" fontId="40" fillId="0" borderId="24" xfId="0" applyFont="1" applyBorder="1" applyAlignment="1">
      <alignment vertical="top"/>
    </xf>
    <xf numFmtId="0" fontId="40" fillId="0" borderId="11" xfId="0" applyFont="1" applyBorder="1" applyAlignment="1">
      <alignment vertical="top"/>
    </xf>
    <xf numFmtId="4" fontId="40" fillId="0" borderId="5" xfId="0" applyNumberFormat="1" applyFont="1" applyBorder="1" applyAlignment="1">
      <alignment vertical="top"/>
    </xf>
    <xf numFmtId="3" fontId="40" fillId="0" borderId="25" xfId="0" applyNumberFormat="1" applyFont="1" applyBorder="1" applyAlignment="1">
      <alignment vertical="top"/>
    </xf>
    <xf numFmtId="3" fontId="40" fillId="0" borderId="26" xfId="0" applyNumberFormat="1" applyFont="1" applyBorder="1" applyAlignment="1">
      <alignment vertical="top"/>
    </xf>
    <xf numFmtId="0" fontId="40" fillId="0" borderId="12" xfId="0" applyFont="1" applyBorder="1" applyAlignment="1">
      <alignment horizontal="left" vertical="top"/>
    </xf>
    <xf numFmtId="4" fontId="40" fillId="0" borderId="8" xfId="0" applyNumberFormat="1" applyFont="1" applyBorder="1" applyAlignment="1">
      <alignment horizontal="right" vertical="top"/>
    </xf>
    <xf numFmtId="0" fontId="40" fillId="0" borderId="27" xfId="0" applyFont="1" applyBorder="1" applyAlignment="1">
      <alignment vertical="top"/>
    </xf>
    <xf numFmtId="0" fontId="40" fillId="0" borderId="28" xfId="0" applyFont="1" applyBorder="1" applyAlignment="1">
      <alignment vertical="top"/>
    </xf>
    <xf numFmtId="0" fontId="21" fillId="3" borderId="0" xfId="0" applyFont="1" applyFill="1" applyAlignment="1">
      <alignment horizontal="left"/>
    </xf>
    <xf numFmtId="0" fontId="40" fillId="0" borderId="12" xfId="0" applyFont="1" applyBorder="1" applyAlignment="1">
      <alignment vertical="top"/>
    </xf>
    <xf numFmtId="4" fontId="40" fillId="0" borderId="8" xfId="0" applyNumberFormat="1" applyFont="1" applyBorder="1" applyAlignment="1">
      <alignment vertical="top"/>
    </xf>
    <xf numFmtId="0" fontId="40" fillId="0" borderId="29" xfId="0" applyFont="1" applyBorder="1" applyAlignment="1">
      <alignment vertical="top"/>
    </xf>
    <xf numFmtId="0" fontId="40" fillId="0" borderId="30" xfId="0" applyFont="1" applyBorder="1" applyAlignment="1">
      <alignment vertical="top"/>
    </xf>
    <xf numFmtId="0" fontId="40" fillId="0" borderId="11" xfId="0" applyFont="1" applyBorder="1" applyAlignment="1">
      <alignment horizontal="left" vertical="top"/>
    </xf>
    <xf numFmtId="4" fontId="40" fillId="0" borderId="5" xfId="0" applyNumberFormat="1" applyFont="1" applyBorder="1" applyAlignment="1">
      <alignment horizontal="right" vertical="top"/>
    </xf>
    <xf numFmtId="3" fontId="40" fillId="0" borderId="29" xfId="0" applyNumberFormat="1" applyFont="1" applyBorder="1" applyAlignment="1">
      <alignment vertical="top"/>
    </xf>
    <xf numFmtId="3" fontId="40" fillId="0" borderId="30" xfId="0" applyNumberFormat="1" applyFont="1" applyBorder="1" applyAlignment="1">
      <alignment vertical="top"/>
    </xf>
    <xf numFmtId="0" fontId="38" fillId="0" borderId="12" xfId="0" applyFont="1" applyBorder="1" applyAlignment="1">
      <alignment horizontal="left" vertical="top"/>
    </xf>
    <xf numFmtId="4" fontId="38" fillId="0" borderId="8" xfId="0" applyNumberFormat="1" applyFont="1" applyBorder="1" applyAlignment="1">
      <alignment horizontal="right" vertical="top"/>
    </xf>
    <xf numFmtId="3" fontId="38" fillId="0" borderId="8" xfId="0" applyNumberFormat="1" applyFont="1" applyBorder="1" applyAlignment="1">
      <alignment horizontal="right" vertical="top"/>
    </xf>
    <xf numFmtId="4" fontId="40" fillId="0" borderId="31" xfId="0" applyNumberFormat="1" applyFont="1" applyBorder="1" applyAlignment="1">
      <alignment vertical="top"/>
    </xf>
    <xf numFmtId="0" fontId="40" fillId="0" borderId="32" xfId="0" applyFont="1" applyBorder="1" applyAlignment="1">
      <alignment vertical="top"/>
    </xf>
    <xf numFmtId="0" fontId="40" fillId="0" borderId="0" xfId="0" applyFont="1"/>
    <xf numFmtId="3" fontId="40" fillId="0" borderId="33" xfId="0" applyNumberFormat="1" applyFont="1" applyBorder="1" applyAlignment="1">
      <alignment vertical="top"/>
    </xf>
    <xf numFmtId="3" fontId="40" fillId="0" borderId="34" xfId="0" applyNumberFormat="1" applyFont="1" applyBorder="1" applyAlignment="1">
      <alignment vertical="top"/>
    </xf>
    <xf numFmtId="0" fontId="40" fillId="0" borderId="5" xfId="0" applyFont="1" applyBorder="1" applyAlignment="1">
      <alignment vertical="top"/>
    </xf>
    <xf numFmtId="0" fontId="40" fillId="0" borderId="5" xfId="0" applyFont="1" applyBorder="1" applyAlignment="1">
      <alignment horizontal="right" vertical="top"/>
    </xf>
    <xf numFmtId="3" fontId="40" fillId="0" borderId="35" xfId="0" applyNumberFormat="1" applyFont="1" applyBorder="1" applyAlignment="1">
      <alignment vertical="top"/>
    </xf>
    <xf numFmtId="0" fontId="40" fillId="0" borderId="36" xfId="0" applyFont="1" applyBorder="1" applyAlignment="1">
      <alignment vertical="top"/>
    </xf>
    <xf numFmtId="0" fontId="89" fillId="3" borderId="9" xfId="0" applyFont="1" applyFill="1" applyBorder="1" applyAlignment="1">
      <alignment horizontal="left"/>
    </xf>
    <xf numFmtId="4" fontId="40" fillId="0" borderId="7" xfId="0" applyNumberFormat="1" applyFont="1" applyBorder="1" applyAlignment="1">
      <alignment horizontal="right" vertical="top"/>
    </xf>
    <xf numFmtId="3" fontId="40" fillId="0" borderId="36" xfId="0" applyNumberFormat="1" applyFont="1" applyBorder="1" applyAlignment="1">
      <alignment vertical="top"/>
    </xf>
    <xf numFmtId="4" fontId="38" fillId="0" borderId="7" xfId="0" applyNumberFormat="1" applyFont="1" applyBorder="1" applyAlignment="1">
      <alignment horizontal="right" vertical="top"/>
    </xf>
    <xf numFmtId="0" fontId="40" fillId="0" borderId="5" xfId="0" applyFont="1" applyBorder="1" applyAlignment="1">
      <alignment vertical="top"/>
    </xf>
    <xf numFmtId="0" fontId="40" fillId="0" borderId="25" xfId="0" applyFont="1" applyBorder="1" applyAlignment="1">
      <alignment vertical="top"/>
    </xf>
    <xf numFmtId="0" fontId="40" fillId="0" borderId="26" xfId="0" applyFont="1" applyBorder="1" applyAlignment="1">
      <alignment vertical="top"/>
    </xf>
    <xf numFmtId="0" fontId="40" fillId="0" borderId="8" xfId="0" applyFont="1" applyBorder="1" applyAlignment="1">
      <alignment horizontal="right" vertical="top"/>
    </xf>
    <xf numFmtId="0" fontId="40" fillId="0" borderId="7" xfId="0" applyFont="1" applyBorder="1" applyAlignment="1">
      <alignment horizontal="right" vertical="top"/>
    </xf>
    <xf numFmtId="0" fontId="40" fillId="0" borderId="37" xfId="0" applyFont="1" applyBorder="1" applyAlignment="1">
      <alignment vertical="top"/>
    </xf>
    <xf numFmtId="0" fontId="40" fillId="0" borderId="8" xfId="0" applyFont="1" applyBorder="1" applyAlignment="1">
      <alignment vertical="top"/>
    </xf>
    <xf numFmtId="0" fontId="40" fillId="0" borderId="38" xfId="0" applyFont="1" applyBorder="1" applyAlignment="1">
      <alignment vertical="top"/>
    </xf>
    <xf numFmtId="0" fontId="40" fillId="0" borderId="0" xfId="0" applyFont="1" applyAlignment="1"/>
    <xf numFmtId="0" fontId="90" fillId="0" borderId="0" xfId="0" applyFont="1" applyAlignment="1"/>
    <xf numFmtId="2" fontId="1" fillId="3" borderId="0" xfId="0" applyNumberFormat="1" applyFont="1" applyFill="1" applyBorder="1" applyAlignment="1"/>
    <xf numFmtId="2" fontId="1" fillId="3" borderId="0" xfId="0" applyNumberFormat="1" applyFont="1" applyFill="1" applyBorder="1"/>
    <xf numFmtId="2" fontId="1" fillId="61" borderId="0" xfId="0" applyNumberFormat="1" applyFont="1" applyFill="1" applyBorder="1" applyAlignment="1"/>
    <xf numFmtId="2" fontId="1" fillId="3" borderId="40" xfId="0" applyNumberFormat="1" applyFont="1" applyFill="1" applyBorder="1"/>
    <xf numFmtId="2" fontId="1" fillId="3" borderId="41" xfId="0" applyNumberFormat="1" applyFont="1" applyFill="1" applyBorder="1"/>
    <xf numFmtId="2" fontId="1" fillId="3" borderId="42" xfId="0" applyNumberFormat="1" applyFont="1" applyFill="1" applyBorder="1"/>
    <xf numFmtId="0" fontId="93" fillId="0" borderId="0" xfId="0" applyFont="1" applyAlignment="1"/>
    <xf numFmtId="10" fontId="1" fillId="3" borderId="43" xfId="0" applyNumberFormat="1" applyFont="1" applyFill="1" applyBorder="1" applyAlignment="1"/>
    <xf numFmtId="164" fontId="1" fillId="3" borderId="43" xfId="0" applyNumberFormat="1" applyFont="1" applyFill="1" applyBorder="1" applyAlignment="1"/>
    <xf numFmtId="10" fontId="1" fillId="3" borderId="44" xfId="0" applyNumberFormat="1" applyFont="1" applyFill="1" applyBorder="1" applyAlignment="1"/>
    <xf numFmtId="10" fontId="1" fillId="3" borderId="45" xfId="0" applyNumberFormat="1" applyFont="1" applyFill="1" applyBorder="1" applyAlignment="1"/>
    <xf numFmtId="10" fontId="1" fillId="3" borderId="46" xfId="0" applyNumberFormat="1" applyFont="1" applyFill="1" applyBorder="1" applyAlignment="1"/>
    <xf numFmtId="4" fontId="20" fillId="61" borderId="39" xfId="0" applyNumberFormat="1" applyFont="1" applyFill="1" applyBorder="1"/>
    <xf numFmtId="0" fontId="94" fillId="0" borderId="0" xfId="0" applyFont="1" applyAlignment="1">
      <alignment horizontal="right"/>
    </xf>
    <xf numFmtId="0" fontId="4" fillId="0" borderId="10" xfId="0" applyFont="1" applyBorder="1" applyAlignment="1">
      <alignment vertical="center" wrapText="1"/>
    </xf>
    <xf numFmtId="0" fontId="7" fillId="0" borderId="11" xfId="0" applyFont="1" applyBorder="1"/>
    <xf numFmtId="0" fontId="7" fillId="0" borderId="12" xfId="0" applyFont="1" applyBorder="1"/>
    <xf numFmtId="0" fontId="4" fillId="0" borderId="10" xfId="0" applyFont="1" applyBorder="1" applyAlignment="1">
      <alignment vertical="center"/>
    </xf>
    <xf numFmtId="0" fontId="95" fillId="62" borderId="0" xfId="0" applyFont="1" applyFill="1" applyAlignment="1">
      <alignment horizontal="center"/>
    </xf>
    <xf numFmtId="0" fontId="3" fillId="3" borderId="10" xfId="0" applyFont="1" applyFill="1" applyBorder="1" applyAlignment="1">
      <alignment horizontal="center" vertical="center"/>
    </xf>
    <xf numFmtId="0" fontId="1" fillId="3" borderId="10" xfId="0" applyFont="1" applyFill="1" applyBorder="1"/>
    <xf numFmtId="0" fontId="25" fillId="4" borderId="13" xfId="0" applyFont="1" applyFill="1" applyBorder="1"/>
    <xf numFmtId="0" fontId="7" fillId="0" borderId="14" xfId="0" applyFont="1" applyBorder="1"/>
    <xf numFmtId="0" fontId="7" fillId="0" borderId="15" xfId="0" applyFont="1" applyBorder="1"/>
    <xf numFmtId="0" fontId="26" fillId="3" borderId="13" xfId="0" applyFont="1" applyFill="1" applyBorder="1" applyAlignment="1">
      <alignment horizontal="left"/>
    </xf>
    <xf numFmtId="0" fontId="9" fillId="3" borderId="0" xfId="0" applyFont="1" applyFill="1" applyAlignment="1">
      <alignment horizontal="center"/>
    </xf>
    <xf numFmtId="0" fontId="0" fillId="0" borderId="0" xfId="0" applyFont="1" applyAlignment="1"/>
    <xf numFmtId="0" fontId="10" fillId="4" borderId="0" xfId="0" applyFont="1" applyFill="1"/>
    <xf numFmtId="0" fontId="10" fillId="4" borderId="13" xfId="0" applyFont="1" applyFill="1" applyBorder="1" applyAlignment="1">
      <alignment horizontal="center"/>
    </xf>
    <xf numFmtId="0" fontId="19" fillId="3" borderId="13" xfId="0" applyFont="1" applyFill="1" applyBorder="1" applyAlignment="1">
      <alignment vertical="top"/>
    </xf>
    <xf numFmtId="164" fontId="20" fillId="3" borderId="13" xfId="0" applyNumberFormat="1" applyFont="1" applyFill="1" applyBorder="1" applyAlignment="1">
      <alignment horizontal="center"/>
    </xf>
    <xf numFmtId="0" fontId="1" fillId="0" borderId="7" xfId="0" applyFont="1" applyBorder="1"/>
    <xf numFmtId="0" fontId="7" fillId="0" borderId="7" xfId="0" applyFont="1" applyBorder="1"/>
    <xf numFmtId="0" fontId="7" fillId="0" borderId="8" xfId="0" applyFont="1" applyBorder="1"/>
    <xf numFmtId="10" fontId="22" fillId="3" borderId="13" xfId="0" applyNumberFormat="1" applyFont="1" applyFill="1" applyBorder="1" applyAlignment="1">
      <alignment horizontal="center"/>
    </xf>
    <xf numFmtId="0" fontId="30" fillId="7" borderId="0" xfId="0" applyFont="1" applyFill="1" applyAlignment="1">
      <alignment horizontal="center"/>
    </xf>
    <xf numFmtId="0" fontId="15" fillId="7" borderId="7" xfId="0" applyFont="1" applyFill="1" applyBorder="1" applyAlignment="1"/>
    <xf numFmtId="0" fontId="11" fillId="5" borderId="0" xfId="0" applyFont="1" applyFill="1" applyAlignment="1"/>
    <xf numFmtId="0" fontId="4" fillId="3" borderId="0" xfId="0" applyFont="1" applyFill="1"/>
    <xf numFmtId="0" fontId="4" fillId="3" borderId="0" xfId="0" applyFont="1" applyFill="1" applyAlignment="1"/>
    <xf numFmtId="0" fontId="4" fillId="3" borderId="13" xfId="0" applyFont="1" applyFill="1" applyBorder="1" applyAlignment="1"/>
    <xf numFmtId="0" fontId="3" fillId="3" borderId="13" xfId="0" applyFont="1" applyFill="1" applyBorder="1" applyAlignment="1"/>
    <xf numFmtId="0" fontId="8" fillId="3" borderId="0" xfId="0" applyFont="1" applyFill="1" applyAlignment="1"/>
    <xf numFmtId="0" fontId="52" fillId="0" borderId="10" xfId="0" applyFont="1" applyBorder="1" applyAlignment="1">
      <alignment horizontal="center"/>
    </xf>
    <xf numFmtId="0" fontId="53" fillId="3" borderId="0" xfId="0" applyFont="1" applyFill="1" applyAlignment="1">
      <alignment horizontal="center"/>
    </xf>
    <xf numFmtId="0" fontId="20" fillId="0" borderId="13" xfId="0" applyFont="1" applyBorder="1" applyAlignment="1">
      <alignment horizontal="center"/>
    </xf>
    <xf numFmtId="0" fontId="52" fillId="0" borderId="0" xfId="0" applyFont="1" applyAlignment="1">
      <alignment horizontal="center"/>
    </xf>
    <xf numFmtId="0" fontId="36" fillId="0" borderId="0" xfId="0" applyFont="1" applyAlignment="1">
      <alignment horizontal="center"/>
    </xf>
    <xf numFmtId="0" fontId="62" fillId="52" borderId="13" xfId="0" applyFont="1" applyFill="1" applyBorder="1"/>
    <xf numFmtId="0" fontId="63" fillId="0" borderId="13" xfId="0" applyFont="1" applyBorder="1"/>
    <xf numFmtId="0" fontId="69" fillId="52" borderId="13" xfId="0" applyFont="1" applyFill="1" applyBorder="1"/>
    <xf numFmtId="0" fontId="63" fillId="0" borderId="10" xfId="0" applyFont="1" applyBorder="1"/>
    <xf numFmtId="0" fontId="37" fillId="3" borderId="13" xfId="0" applyFont="1" applyFill="1" applyBorder="1" applyAlignment="1"/>
    <xf numFmtId="0" fontId="36" fillId="3" borderId="13" xfId="0" applyFont="1" applyFill="1" applyBorder="1"/>
    <xf numFmtId="0" fontId="36" fillId="3" borderId="13" xfId="0" applyFont="1" applyFill="1" applyBorder="1" applyAlignment="1"/>
    <xf numFmtId="10" fontId="63" fillId="0" borderId="13" xfId="0" applyNumberFormat="1" applyFont="1" applyBorder="1"/>
    <xf numFmtId="0" fontId="63" fillId="3" borderId="13" xfId="0" applyFont="1" applyFill="1" applyBorder="1"/>
    <xf numFmtId="0" fontId="41" fillId="51" borderId="13" xfId="0" applyFont="1" applyFill="1" applyBorder="1" applyAlignment="1">
      <alignment horizontal="center"/>
    </xf>
    <xf numFmtId="0" fontId="41" fillId="54" borderId="13" xfId="0" applyFont="1" applyFill="1" applyBorder="1" applyAlignment="1">
      <alignment horizontal="center"/>
    </xf>
    <xf numFmtId="0" fontId="52" fillId="0" borderId="0" xfId="0" applyFont="1" applyAlignment="1"/>
    <xf numFmtId="0" fontId="74" fillId="55" borderId="13" xfId="0" applyFont="1" applyFill="1" applyBorder="1" applyAlignment="1">
      <alignment horizontal="center"/>
    </xf>
    <xf numFmtId="0" fontId="74" fillId="0" borderId="10" xfId="0" applyFont="1" applyBorder="1" applyAlignment="1">
      <alignment horizontal="left" wrapText="1"/>
    </xf>
    <xf numFmtId="0" fontId="70" fillId="0" borderId="11" xfId="0" applyFont="1" applyBorder="1" applyAlignment="1">
      <alignment horizontal="center"/>
    </xf>
    <xf numFmtId="0" fontId="70" fillId="56" borderId="10" xfId="0" applyFont="1" applyFill="1" applyBorder="1" applyAlignment="1">
      <alignment horizontal="left" vertical="center"/>
    </xf>
    <xf numFmtId="0" fontId="70" fillId="0" borderId="10" xfId="0" applyFont="1" applyBorder="1" applyAlignment="1">
      <alignment horizontal="center"/>
    </xf>
    <xf numFmtId="0" fontId="81" fillId="59" borderId="0" xfId="0" applyFont="1" applyFill="1" applyAlignment="1"/>
    <xf numFmtId="0" fontId="84" fillId="0" borderId="13" xfId="0" applyFont="1" applyBorder="1" applyAlignment="1">
      <alignment horizontal="center"/>
    </xf>
    <xf numFmtId="0" fontId="0" fillId="0" borderId="13" xfId="0" applyFont="1" applyBorder="1" applyAlignment="1">
      <alignment horizontal="center"/>
    </xf>
    <xf numFmtId="0" fontId="70" fillId="0" borderId="0" xfId="0" applyFont="1" applyAlignment="1">
      <alignment wrapText="1"/>
    </xf>
    <xf numFmtId="0" fontId="85" fillId="43" borderId="0" xfId="0" applyFont="1" applyFill="1" applyAlignment="1"/>
    <xf numFmtId="0" fontId="68" fillId="6" borderId="0" xfId="0" applyFont="1" applyFill="1" applyAlignment="1">
      <alignment wrapText="1"/>
    </xf>
    <xf numFmtId="0" fontId="86" fillId="3" borderId="0" xfId="0" applyFont="1" applyFill="1" applyAlignment="1">
      <alignment wrapText="1"/>
    </xf>
    <xf numFmtId="0" fontId="40" fillId="0" borderId="4" xfId="0" applyFont="1" applyBorder="1" applyAlignment="1">
      <alignment horizontal="left" vertical="top"/>
    </xf>
    <xf numFmtId="0" fontId="7" fillId="0" borderId="5"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Capacity utilization vs. Year</a:t>
            </a:r>
          </a:p>
        </c:rich>
      </c:tx>
      <c:overlay val="0"/>
    </c:title>
    <c:autoTitleDeleted val="0"/>
    <c:plotArea>
      <c:layout/>
      <c:areaChart>
        <c:grouping val="standard"/>
        <c:varyColors val="1"/>
        <c:ser>
          <c:idx val="0"/>
          <c:order val="0"/>
          <c:tx>
            <c:strRef>
              <c:f>'Revenue Forecast'!$L$9</c:f>
              <c:strCache>
                <c:ptCount val="1"/>
                <c:pt idx="0">
                  <c:v>Capacity utilization</c:v>
                </c:pt>
              </c:strCache>
            </c:strRef>
          </c:tx>
          <c:spPr>
            <a:solidFill>
              <a:srgbClr val="4285F4">
                <a:alpha val="30000"/>
              </a:srgbClr>
            </a:solidFill>
            <a:ln cmpd="sng">
              <a:solidFill>
                <a:srgbClr val="4285F4"/>
              </a:solidFill>
            </a:ln>
          </c:spPr>
          <c:cat>
            <c:strRef>
              <c:f>'Revenue Forecast'!$I$10:$I$15</c:f>
              <c:strCache>
                <c:ptCount val="6"/>
                <c:pt idx="0">
                  <c:v>FY 2074/75</c:v>
                </c:pt>
                <c:pt idx="1">
                  <c:v>FY 2075/76</c:v>
                </c:pt>
                <c:pt idx="2">
                  <c:v>FY 2076/77</c:v>
                </c:pt>
                <c:pt idx="3">
                  <c:v>F Y 2077-078</c:v>
                </c:pt>
                <c:pt idx="4">
                  <c:v>F Y 2078-079</c:v>
                </c:pt>
                <c:pt idx="5">
                  <c:v>Average</c:v>
                </c:pt>
              </c:strCache>
            </c:strRef>
          </c:cat>
          <c:val>
            <c:numRef>
              <c:f>'Revenue Forecast'!$L$10:$L$15</c:f>
              <c:numCache>
                <c:formatCode>0.00%</c:formatCode>
                <c:ptCount val="6"/>
                <c:pt idx="0">
                  <c:v>0.87194583719942154</c:v>
                </c:pt>
                <c:pt idx="1">
                  <c:v>0.74107651764587834</c:v>
                </c:pt>
                <c:pt idx="2">
                  <c:v>0.76023202683579105</c:v>
                </c:pt>
                <c:pt idx="3">
                  <c:v>0.59407661555970037</c:v>
                </c:pt>
                <c:pt idx="4">
                  <c:v>0.7704641880412979</c:v>
                </c:pt>
                <c:pt idx="5">
                  <c:v>0.78592964243059726</c:v>
                </c:pt>
              </c:numCache>
            </c:numRef>
          </c:val>
        </c:ser>
        <c:dLbls>
          <c:showLegendKey val="0"/>
          <c:showVal val="0"/>
          <c:showCatName val="0"/>
          <c:showSerName val="0"/>
          <c:showPercent val="0"/>
          <c:showBubbleSize val="0"/>
        </c:dLbls>
        <c:axId val="-412272512"/>
        <c:axId val="-601339808"/>
      </c:areaChart>
      <c:catAx>
        <c:axId val="-4122725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601339808"/>
        <c:crosses val="autoZero"/>
        <c:auto val="1"/>
        <c:lblAlgn val="ctr"/>
        <c:lblOffset val="100"/>
        <c:noMultiLvlLbl val="1"/>
      </c:catAx>
      <c:valAx>
        <c:axId val="-60133980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Capacity utilization</a:t>
                </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412272512"/>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447675</xdr:colOff>
      <xdr:row>0</xdr:row>
      <xdr:rowOff>0</xdr:rowOff>
    </xdr:from>
    <xdr:ext cx="7620000" cy="5429250"/>
    <xdr:sp macro="" textlink="">
      <xdr:nvSpPr>
        <xdr:cNvPr id="3" name="Shape 3"/>
        <xdr:cNvSpPr txBox="1"/>
      </xdr:nvSpPr>
      <xdr:spPr>
        <a:xfrm>
          <a:off x="0" y="-80725"/>
          <a:ext cx="7620000" cy="5502900"/>
        </a:xfrm>
        <a:prstGeom prst="rect">
          <a:avLst/>
        </a:prstGeom>
        <a:noFill/>
        <a:ln>
          <a:noFill/>
        </a:ln>
      </xdr:spPr>
      <xdr:txBody>
        <a:bodyPr spcFirstLastPara="1" wrap="square" lIns="91425" tIns="91425" rIns="91425" bIns="91425" anchor="t" anchorCtr="0">
          <a:spAutoFit/>
        </a:bodyPr>
        <a:lstStyle/>
        <a:p>
          <a:pPr marL="0" lvl="0" indent="0" algn="ctr" rtl="0">
            <a:lnSpc>
              <a:spcPct val="115000"/>
            </a:lnSpc>
            <a:spcBef>
              <a:spcPts val="0"/>
            </a:spcBef>
            <a:spcAft>
              <a:spcPts val="0"/>
            </a:spcAft>
            <a:buNone/>
          </a:pPr>
          <a:r>
            <a:rPr lang="en-US" sz="1400" b="1"/>
            <a:t>Economy </a:t>
          </a:r>
          <a:endParaRPr sz="1200"/>
        </a:p>
        <a:p>
          <a:pPr marL="0" lvl="0" indent="0" algn="l" rtl="0">
            <a:lnSpc>
              <a:spcPct val="115000"/>
            </a:lnSpc>
            <a:spcBef>
              <a:spcPts val="0"/>
            </a:spcBef>
            <a:spcAft>
              <a:spcPts val="0"/>
            </a:spcAft>
            <a:buNone/>
          </a:pPr>
          <a:r>
            <a:rPr lang="en-US" sz="1200"/>
            <a:t>Historical data:</a:t>
          </a:r>
          <a:endParaRPr sz="1200"/>
        </a:p>
        <a:p>
          <a:pPr marL="457200" lvl="0" indent="-304800" algn="l" rtl="0">
            <a:lnSpc>
              <a:spcPct val="115000"/>
            </a:lnSpc>
            <a:spcBef>
              <a:spcPts val="0"/>
            </a:spcBef>
            <a:spcAft>
              <a:spcPts val="0"/>
            </a:spcAft>
            <a:buSzPts val="1200"/>
            <a:buChar char="-"/>
          </a:pPr>
          <a:r>
            <a:rPr lang="en-US" sz="1200"/>
            <a:t>As of FY 2020/21 the economic growth rate stood at 4.25% which is a moderate increase given the growth rate of -1.28% on the FY 2019/20.</a:t>
          </a:r>
          <a:endParaRPr sz="1200"/>
        </a:p>
        <a:p>
          <a:pPr marL="457200" lvl="0" indent="-304800" algn="l" rtl="0">
            <a:lnSpc>
              <a:spcPct val="115000"/>
            </a:lnSpc>
            <a:spcBef>
              <a:spcPts val="0"/>
            </a:spcBef>
            <a:spcAft>
              <a:spcPts val="0"/>
            </a:spcAft>
            <a:buSzPts val="1200"/>
            <a:buChar char="-"/>
          </a:pPr>
          <a:r>
            <a:rPr lang="en-US" sz="1200"/>
            <a:t>As of mid may 2022, Consumer price inflation stood at 7.41% which is a decrease from 7.88% for the same period last year.</a:t>
          </a:r>
          <a:endParaRPr sz="1200"/>
        </a:p>
        <a:p>
          <a:pPr marL="0" lvl="0" indent="0" algn="l" rtl="0">
            <a:lnSpc>
              <a:spcPct val="115000"/>
            </a:lnSpc>
            <a:spcBef>
              <a:spcPts val="0"/>
            </a:spcBef>
            <a:spcAft>
              <a:spcPts val="0"/>
            </a:spcAft>
            <a:buNone/>
          </a:pPr>
          <a:r>
            <a:rPr lang="en-US" sz="1200"/>
            <a:t>The budget for 2023/24 fiscal year was prepared by the government with a focus on the second stage of economic reform and structural improvements to the economy. The government has set a growth rate target of 6% for the upcoming fiscal year. During the same time frame, the government also wants to keep inflation at or below 6.5 percent.</a:t>
          </a:r>
          <a:endParaRPr sz="1200"/>
        </a:p>
        <a:p>
          <a:pPr marL="457200" lvl="0" indent="-304800" algn="l" rtl="0">
            <a:lnSpc>
              <a:spcPct val="115000"/>
            </a:lnSpc>
            <a:spcBef>
              <a:spcPts val="0"/>
            </a:spcBef>
            <a:spcAft>
              <a:spcPts val="0"/>
            </a:spcAft>
            <a:buSzPts val="1200"/>
            <a:buChar char="-"/>
          </a:pPr>
          <a:r>
            <a:rPr lang="en-US" sz="1200"/>
            <a:t>The government has set up Rs. 87.45 billion which is 4.99% of the total budget  for the development of the energy, water resources, and irrigation sectors for the upcoming fiscal year 2023–2024. </a:t>
          </a:r>
          <a:endParaRPr sz="1200"/>
        </a:p>
        <a:p>
          <a:pPr marL="457200" lvl="0" indent="-304800" algn="l" rtl="0">
            <a:lnSpc>
              <a:spcPct val="115000"/>
            </a:lnSpc>
            <a:spcBef>
              <a:spcPts val="0"/>
            </a:spcBef>
            <a:spcAft>
              <a:spcPts val="0"/>
            </a:spcAft>
            <a:buSzPts val="1200"/>
            <a:buChar char="-"/>
          </a:pPr>
          <a:r>
            <a:rPr lang="en-US" sz="1200"/>
            <a:t>Around 900 MW of electricity is anticipated to be added to the national transmission system. For expanding and improving local and international transmission lines, the government has allotted Rs. 38.32 billion.</a:t>
          </a:r>
          <a:endParaRPr sz="1200"/>
        </a:p>
        <a:p>
          <a:pPr marL="457200" lvl="0" indent="-304800" algn="l" rtl="0">
            <a:lnSpc>
              <a:spcPct val="115000"/>
            </a:lnSpc>
            <a:spcBef>
              <a:spcPts val="0"/>
            </a:spcBef>
            <a:spcAft>
              <a:spcPts val="0"/>
            </a:spcAft>
            <a:buSzPts val="1200"/>
            <a:buChar char="-"/>
          </a:pPr>
          <a:r>
            <a:rPr lang="en-US" sz="1200"/>
            <a:t>As of mid-April 2022, average lending to this sector stood at 5.5%, i.e. Rs.220.08 billion. The new monetary policy is expected to be expansionary to achieve a target growth of 6% while prioritizing the energy sector. This implies more ACCESS TO CAPITAL for hydropower companies.</a:t>
          </a:r>
          <a:endParaRPr sz="1200"/>
        </a:p>
        <a:p>
          <a:pPr marL="457200" lvl="0" indent="-304800" algn="l" rtl="0">
            <a:lnSpc>
              <a:spcPct val="115000"/>
            </a:lnSpc>
            <a:spcBef>
              <a:spcPts val="0"/>
            </a:spcBef>
            <a:spcAft>
              <a:spcPts val="0"/>
            </a:spcAft>
            <a:buSzPts val="1200"/>
            <a:buChar char="-"/>
          </a:pPr>
          <a:r>
            <a:rPr lang="en-US" sz="1200"/>
            <a:t>The installed capacity of electricity increased to 2189.6 Megawatt in  2021/22, which consists of 2075.4 Megawatt of hydro electricity. </a:t>
          </a:r>
          <a:endParaRPr sz="1200"/>
        </a:p>
        <a:p>
          <a:pPr marL="457200" lvl="0" indent="-304800" algn="l" rtl="0">
            <a:lnSpc>
              <a:spcPct val="115000"/>
            </a:lnSpc>
            <a:spcBef>
              <a:spcPts val="0"/>
            </a:spcBef>
            <a:spcAft>
              <a:spcPts val="0"/>
            </a:spcAft>
            <a:buSzPts val="1200"/>
            <a:buChar char="-"/>
          </a:pPr>
          <a:r>
            <a:rPr lang="en-US" sz="1200"/>
            <a:t>Five hydropower projects will get a total investment of Rs 167.57 billion, including Rs 146.2 billion in foreign direct investment (FDI) and Rs 21.37 billion in domestic investment, as per the 53rd board meeting of the Investment Board Nepal (IBN).</a:t>
          </a:r>
          <a:endParaRPr sz="1200"/>
        </a:p>
        <a:p>
          <a:pPr marL="457200" lvl="0" indent="-304800" algn="l" rtl="0">
            <a:lnSpc>
              <a:spcPct val="115000"/>
            </a:lnSpc>
            <a:spcBef>
              <a:spcPts val="0"/>
            </a:spcBef>
            <a:spcAft>
              <a:spcPts val="0"/>
            </a:spcAft>
            <a:buSzPts val="1200"/>
            <a:buChar char="-"/>
          </a:pPr>
          <a:r>
            <a:rPr lang="en-US" sz="1200"/>
            <a:t>The </a:t>
          </a:r>
          <a:r>
            <a:rPr lang="en-US" sz="1200">
              <a:highlight>
                <a:srgbClr val="FFFFFF"/>
              </a:highlight>
            </a:rPr>
            <a:t>value added to the GDP by the electricity, water, gas and air supply services is increased by 2.57% in fiscal year 2020/21 which is expected to increase to 36.67% in the FY 201/22.</a:t>
          </a:r>
          <a:endParaRPr sz="1200">
            <a:highlight>
              <a:srgbClr val="FFFFFF"/>
            </a:highlight>
          </a:endParaRPr>
        </a:p>
      </xdr:txBody>
    </xdr:sp>
    <xdr:clientData fLocksWithSheet="0"/>
  </xdr:oneCellAnchor>
  <xdr:oneCellAnchor>
    <xdr:from>
      <xdr:col>11</xdr:col>
      <xdr:colOff>152400</xdr:colOff>
      <xdr:row>23</xdr:row>
      <xdr:rowOff>47625</xdr:rowOff>
    </xdr:from>
    <xdr:ext cx="5200650" cy="847725"/>
    <xdr:sp macro="" textlink="">
      <xdr:nvSpPr>
        <xdr:cNvPr id="4" name="Shape 4"/>
        <xdr:cNvSpPr txBox="1"/>
      </xdr:nvSpPr>
      <xdr:spPr>
        <a:xfrm>
          <a:off x="245425" y="224975"/>
          <a:ext cx="5184300" cy="8313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b="1"/>
        </a:p>
        <a:p>
          <a:pPr marL="0" lvl="0" indent="0" algn="l" rtl="0">
            <a:spcBef>
              <a:spcPts val="0"/>
            </a:spcBef>
            <a:spcAft>
              <a:spcPts val="0"/>
            </a:spcAft>
            <a:buNone/>
          </a:pPr>
          <a:endParaRPr sz="1400"/>
        </a:p>
        <a:p>
          <a:pPr marL="0" lvl="0" indent="0" algn="l" rtl="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457200</xdr:colOff>
      <xdr:row>23</xdr:row>
      <xdr:rowOff>180975</xdr:rowOff>
    </xdr:from>
    <xdr:ext cx="7267575" cy="5600700"/>
    <xdr:sp macro="" textlink="">
      <xdr:nvSpPr>
        <xdr:cNvPr id="5" name="Shape 5"/>
        <xdr:cNvSpPr txBox="1"/>
      </xdr:nvSpPr>
      <xdr:spPr>
        <a:xfrm>
          <a:off x="0" y="123850"/>
          <a:ext cx="7260000" cy="5910600"/>
        </a:xfrm>
        <a:prstGeom prst="rect">
          <a:avLst/>
        </a:prstGeom>
        <a:noFill/>
        <a:ln>
          <a:noFill/>
        </a:ln>
      </xdr:spPr>
      <xdr:txBody>
        <a:bodyPr spcFirstLastPara="1" wrap="square" lIns="91425" tIns="91425" rIns="91425" bIns="91425" anchor="t" anchorCtr="0">
          <a:spAutoFit/>
        </a:bodyPr>
        <a:lstStyle/>
        <a:p>
          <a:pPr marL="0" lvl="0" indent="0" algn="just" rtl="0">
            <a:spcBef>
              <a:spcPts val="0"/>
            </a:spcBef>
            <a:spcAft>
              <a:spcPts val="0"/>
            </a:spcAft>
            <a:buNone/>
          </a:pPr>
          <a:r>
            <a:rPr lang="en-US" sz="1200" b="1"/>
            <a:t>Porter's Five Forces analysis for the hydroelectricity industry in Nepal:</a:t>
          </a:r>
          <a:endParaRPr sz="1200"/>
        </a:p>
        <a:p>
          <a:pPr marL="0" lvl="0" indent="0" algn="just" rtl="0">
            <a:spcBef>
              <a:spcPts val="0"/>
            </a:spcBef>
            <a:spcAft>
              <a:spcPts val="0"/>
            </a:spcAft>
            <a:buNone/>
          </a:pPr>
          <a:r>
            <a:rPr lang="en-US" sz="1000" b="1"/>
            <a:t>Threat of New Entrants:</a:t>
          </a:r>
          <a:endParaRPr sz="1000" b="1"/>
        </a:p>
        <a:p>
          <a:pPr marL="0" lvl="0" indent="0" algn="just" rtl="0">
            <a:spcBef>
              <a:spcPts val="0"/>
            </a:spcBef>
            <a:spcAft>
              <a:spcPts val="0"/>
            </a:spcAft>
            <a:buNone/>
          </a:pPr>
          <a:r>
            <a:rPr lang="en-US" sz="1000"/>
            <a:t>Nepal's hydroelectricity industry faces a</a:t>
          </a:r>
          <a:r>
            <a:rPr lang="en-US" sz="1000" b="1"/>
            <a:t> high threat</a:t>
          </a:r>
          <a:r>
            <a:rPr lang="en-US" sz="1000"/>
            <a:t> of new entrants. Department of electricity development(DOED) has not put any restriction on licensing yet. The industry requires substantial capital investments, technical expertise, and government approvals, which can act as barriers to entry. However, At current, there are 228 hydro-power projects above 1 MW installed capacity that are under construction phase. This would imply a higher threat of new entrant in the coming days.</a:t>
          </a:r>
          <a:endParaRPr sz="1000"/>
        </a:p>
        <a:p>
          <a:pPr marL="0" lvl="0" indent="0" algn="just" rtl="0">
            <a:spcBef>
              <a:spcPts val="0"/>
            </a:spcBef>
            <a:spcAft>
              <a:spcPts val="0"/>
            </a:spcAft>
            <a:buNone/>
          </a:pPr>
          <a:endParaRPr sz="1000"/>
        </a:p>
        <a:p>
          <a:pPr marL="0" lvl="0" indent="0" algn="just" rtl="0">
            <a:spcBef>
              <a:spcPts val="0"/>
            </a:spcBef>
            <a:spcAft>
              <a:spcPts val="0"/>
            </a:spcAft>
            <a:buNone/>
          </a:pPr>
          <a:r>
            <a:rPr lang="en-US" sz="1000" b="1"/>
            <a:t>Bargaining Power of Suppliers:</a:t>
          </a:r>
          <a:endParaRPr sz="1000" b="1"/>
        </a:p>
        <a:p>
          <a:pPr marL="0" lvl="0" indent="0" algn="just" rtl="0">
            <a:spcBef>
              <a:spcPts val="0"/>
            </a:spcBef>
            <a:spcAft>
              <a:spcPts val="0"/>
            </a:spcAft>
            <a:buNone/>
          </a:pPr>
          <a:r>
            <a:rPr lang="en-US" sz="1000"/>
            <a:t>The bargaining power of suppliers in the hydroelectricity industry in Nepal is relatively</a:t>
          </a:r>
          <a:r>
            <a:rPr lang="en-US" sz="1000" b="1"/>
            <a:t> low</a:t>
          </a:r>
          <a:r>
            <a:rPr lang="en-US" sz="1000"/>
            <a:t>. Nepal has abundant water resources, making it possible for hydroelectric power companies to establish their own power plants and have direct control over their supply. To be precise, there are no day to day suppliers that would have a direct impact on the operation of hydropower companies due to which bargaining power of suppliers is deemed low.</a:t>
          </a:r>
          <a:endParaRPr sz="1000"/>
        </a:p>
        <a:p>
          <a:pPr marL="0" lvl="0" indent="0" algn="just" rtl="0">
            <a:spcBef>
              <a:spcPts val="0"/>
            </a:spcBef>
            <a:spcAft>
              <a:spcPts val="0"/>
            </a:spcAft>
            <a:buNone/>
          </a:pPr>
          <a:endParaRPr sz="1000"/>
        </a:p>
        <a:p>
          <a:pPr marL="0" lvl="0" indent="0" algn="just" rtl="0">
            <a:spcBef>
              <a:spcPts val="0"/>
            </a:spcBef>
            <a:spcAft>
              <a:spcPts val="0"/>
            </a:spcAft>
            <a:buNone/>
          </a:pPr>
          <a:r>
            <a:rPr lang="en-US" sz="1000" b="1"/>
            <a:t>Bargaining Power of Buyers:</a:t>
          </a:r>
          <a:endParaRPr sz="1000" b="1"/>
        </a:p>
        <a:p>
          <a:pPr marL="0" lvl="0" indent="0" algn="just" rtl="0">
            <a:spcBef>
              <a:spcPts val="0"/>
            </a:spcBef>
            <a:spcAft>
              <a:spcPts val="0"/>
            </a:spcAft>
            <a:buNone/>
          </a:pPr>
          <a:r>
            <a:rPr lang="en-US" sz="1000"/>
            <a:t>The bargaining power of buyers in the hydroelectricity industry in Nepal is</a:t>
          </a:r>
          <a:r>
            <a:rPr lang="en-US" sz="1000" b="1"/>
            <a:t> high</a:t>
          </a:r>
          <a:r>
            <a:rPr lang="en-US" sz="1000"/>
            <a:t>. The MONOPOLY buyer of hydroelectricity in Nepal is Nepal Electricity Authority (NEA) which is the sole purchaser of the electricity in the country through a POWER PURCHASE AGREEMENT</a:t>
          </a:r>
          <a:r>
            <a:rPr lang="en-US" sz="1000" b="1"/>
            <a:t>(PPA)</a:t>
          </a:r>
          <a:r>
            <a:rPr lang="en-US" sz="1000"/>
            <a:t>. As a result, the buyer has much power to dictate prices and terms with hydroelectric power producers. On top of that, NEA even regulates the hydropower companies to an extent making its bargaining power really high.</a:t>
          </a:r>
          <a:endParaRPr sz="1000"/>
        </a:p>
        <a:p>
          <a:pPr marL="0" lvl="0" indent="0" algn="just" rtl="0">
            <a:spcBef>
              <a:spcPts val="0"/>
            </a:spcBef>
            <a:spcAft>
              <a:spcPts val="0"/>
            </a:spcAft>
            <a:buNone/>
          </a:pPr>
          <a:r>
            <a:rPr lang="en-US" sz="1000" b="1"/>
            <a:t>Threat of Substitute Products or Services:</a:t>
          </a:r>
          <a:endParaRPr sz="1000" b="1"/>
        </a:p>
        <a:p>
          <a:pPr marL="0" lvl="0" indent="0" algn="just" rtl="0">
            <a:spcBef>
              <a:spcPts val="0"/>
            </a:spcBef>
            <a:spcAft>
              <a:spcPts val="0"/>
            </a:spcAft>
            <a:buNone/>
          </a:pPr>
          <a:r>
            <a:rPr lang="en-US" sz="1000"/>
            <a:t>The threat of substitute products or services is </a:t>
          </a:r>
          <a:r>
            <a:rPr lang="en-US" sz="1000" b="1"/>
            <a:t>relatively low</a:t>
          </a:r>
          <a:r>
            <a:rPr lang="en-US" sz="1000"/>
            <a:t> for the hydroelectricity industry in Nepal. Although there are alternative sources of energy such as solar and wind power, hydroelectricity remains the dominant and most reliable source of renewable energy in the country. The geographical advantage of Nepal's mountainous terrain and abundant water resources further solidifies hydroelectricity as the primary choice for meeting the country's energy demands.</a:t>
          </a:r>
          <a:endParaRPr sz="1000"/>
        </a:p>
        <a:p>
          <a:pPr marL="0" lvl="0" indent="0" algn="just" rtl="0">
            <a:spcBef>
              <a:spcPts val="0"/>
            </a:spcBef>
            <a:spcAft>
              <a:spcPts val="0"/>
            </a:spcAft>
            <a:buNone/>
          </a:pPr>
          <a:endParaRPr sz="1000"/>
        </a:p>
        <a:p>
          <a:pPr marL="0" lvl="0" indent="0" algn="just" rtl="0">
            <a:spcBef>
              <a:spcPts val="0"/>
            </a:spcBef>
            <a:spcAft>
              <a:spcPts val="0"/>
            </a:spcAft>
            <a:buNone/>
          </a:pPr>
          <a:r>
            <a:rPr lang="en-US" sz="1000" b="1"/>
            <a:t>Competitive Rivalry:</a:t>
          </a:r>
          <a:endParaRPr sz="1000" b="1"/>
        </a:p>
        <a:p>
          <a:pPr marL="0" lvl="0" indent="0" algn="just" rtl="0">
            <a:spcBef>
              <a:spcPts val="0"/>
            </a:spcBef>
            <a:spcAft>
              <a:spcPts val="0"/>
            </a:spcAft>
            <a:buNone/>
          </a:pPr>
          <a:r>
            <a:rPr lang="en-US" sz="1000"/>
            <a:t>The competitive rivalry within the hydroelectricity industry in Nepal is </a:t>
          </a:r>
          <a:r>
            <a:rPr lang="en-US" sz="1000" b="1"/>
            <a:t>low</a:t>
          </a:r>
          <a:r>
            <a:rPr lang="en-US" sz="1000"/>
            <a:t>. The industry is characterized by several players with different operating power plants of varying sizes. However, NEA provides companies with a power purchase agreement due to which they don't have to worry about competitors. Also, there is ample demand for electrical energy due to which there is room for many companies. Foreign investments have been encouraged to promote competition and attract expertise. Nonetheless, competition can be influenced by factors such as government policies, access to financing, and technical capabilities.</a:t>
          </a:r>
          <a:endParaRPr sz="1000"/>
        </a:p>
        <a:p>
          <a:pPr marL="0" lvl="0" indent="0" algn="just" rtl="0">
            <a:spcBef>
              <a:spcPts val="0"/>
            </a:spcBef>
            <a:spcAft>
              <a:spcPts val="0"/>
            </a:spcAft>
            <a:buNone/>
          </a:pPr>
          <a:endParaRPr sz="1000"/>
        </a:p>
        <a:p>
          <a:pPr marL="0" lvl="0" indent="0" algn="just" rtl="0">
            <a:spcBef>
              <a:spcPts val="0"/>
            </a:spcBef>
            <a:spcAft>
              <a:spcPts val="0"/>
            </a:spcAft>
            <a:buNone/>
          </a:pPr>
          <a:r>
            <a:rPr lang="en-US" sz="1000"/>
            <a:t>In a nutshelll, the hydroelectricity industry in Nepal presents attractive opportunities due to the country's abundant water resources and untapped hydropower potential. However, it also faces challenges such as capital requirements, regulatory processes, and competition. The industry's growth and attractiveness will depend on continued investments, government support, and effective management of environmental and social impacts.</a:t>
          </a:r>
          <a:endParaRPr sz="1000"/>
        </a:p>
      </xdr:txBody>
    </xdr:sp>
    <xdr:clientData fLocksWithSheet="0"/>
  </xdr:oneCellAnchor>
  <xdr:oneCellAnchor>
    <xdr:from>
      <xdr:col>1</xdr:col>
      <xdr:colOff>333375</xdr:colOff>
      <xdr:row>2</xdr:row>
      <xdr:rowOff>104775</xdr:rowOff>
    </xdr:from>
    <xdr:ext cx="7524750" cy="4114800"/>
    <xdr:sp macro="" textlink="">
      <xdr:nvSpPr>
        <xdr:cNvPr id="6" name="Shape 6"/>
        <xdr:cNvSpPr txBox="1"/>
      </xdr:nvSpPr>
      <xdr:spPr>
        <a:xfrm>
          <a:off x="0" y="1179550"/>
          <a:ext cx="7513800" cy="40944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Industry </a:t>
          </a:r>
          <a:endParaRPr sz="1400" b="1"/>
        </a:p>
        <a:p>
          <a:pPr marL="0" lvl="0" indent="0" algn="l" rtl="0">
            <a:spcBef>
              <a:spcPts val="0"/>
            </a:spcBef>
            <a:spcAft>
              <a:spcPts val="0"/>
            </a:spcAft>
            <a:buNone/>
          </a:pPr>
          <a:endParaRPr sz="1200" b="1"/>
        </a:p>
        <a:p>
          <a:pPr marL="0" lvl="0" indent="0" algn="l" rtl="0">
            <a:spcBef>
              <a:spcPts val="0"/>
            </a:spcBef>
            <a:spcAft>
              <a:spcPts val="0"/>
            </a:spcAft>
            <a:buNone/>
          </a:pPr>
          <a:r>
            <a:rPr lang="en-US" sz="1200">
              <a:highlight>
                <a:srgbClr val="FFFFFF"/>
              </a:highlight>
            </a:rPr>
            <a:t>According to World Bank “Country, Climate and Development report for Nepal”, Nepal has pledged to achieve net zero emissions by 2045 and to significantly scale up hydropower investment in the coming decade.</a:t>
          </a:r>
          <a:endParaRPr sz="1200">
            <a:highlight>
              <a:srgbClr val="FFFFFF"/>
            </a:highlight>
          </a:endParaRPr>
        </a:p>
        <a:p>
          <a:pPr marL="0" lvl="0" indent="0" algn="l" rtl="0">
            <a:spcBef>
              <a:spcPts val="0"/>
            </a:spcBef>
            <a:spcAft>
              <a:spcPts val="0"/>
            </a:spcAft>
            <a:buNone/>
          </a:pPr>
          <a:endParaRPr sz="1200">
            <a:highlight>
              <a:srgbClr val="FFFFFF"/>
            </a:highlight>
          </a:endParaRPr>
        </a:p>
        <a:p>
          <a:pPr marL="457200" lvl="0" indent="-304800" algn="l" rtl="0">
            <a:spcBef>
              <a:spcPts val="0"/>
            </a:spcBef>
            <a:spcAft>
              <a:spcPts val="0"/>
            </a:spcAft>
            <a:buSzPts val="1200"/>
            <a:buChar char="-"/>
          </a:pPr>
          <a:r>
            <a:rPr lang="en-US" sz="1200"/>
            <a:t>Nepal has a hydropower potential of 42,000 megawatts (MW) that is economically feasible.</a:t>
          </a:r>
          <a:endParaRPr sz="1200"/>
        </a:p>
        <a:p>
          <a:pPr marL="457200" lvl="0" indent="-304800" algn="l" rtl="0">
            <a:spcBef>
              <a:spcPts val="0"/>
            </a:spcBef>
            <a:spcAft>
              <a:spcPts val="0"/>
            </a:spcAft>
            <a:buSzPts val="1200"/>
            <a:buChar char="-"/>
          </a:pPr>
          <a:r>
            <a:rPr lang="en-US" sz="1200"/>
            <a:t>As of 2022, 124 projects </a:t>
          </a:r>
          <a:r>
            <a:rPr lang="en-US" sz="1200">
              <a:highlight>
                <a:srgbClr val="FFFFFF"/>
              </a:highlight>
            </a:rPr>
            <a:t>are in operation in Nepal, and another 244 projects have obtained licenses for construction.</a:t>
          </a:r>
          <a:r>
            <a:rPr lang="en-US" sz="1200"/>
            <a:t> </a:t>
          </a:r>
          <a:endParaRPr sz="1200"/>
        </a:p>
        <a:p>
          <a:pPr marL="457200" lvl="0" indent="-304800" algn="l" rtl="0">
            <a:spcBef>
              <a:spcPts val="0"/>
            </a:spcBef>
            <a:spcAft>
              <a:spcPts val="0"/>
            </a:spcAft>
            <a:buSzPts val="1200"/>
            <a:buChar char="-"/>
          </a:pPr>
          <a:r>
            <a:rPr lang="en-US" sz="1200"/>
            <a:t>The largest and smallest hydropower in Nepal is Upper Tamakoshi (456 MW) and Syange Khola (0.183 MW) respectively. </a:t>
          </a:r>
          <a:endParaRPr sz="1200"/>
        </a:p>
        <a:p>
          <a:pPr marL="457200" lvl="0" indent="-304800" algn="l" rtl="0">
            <a:spcBef>
              <a:spcPts val="0"/>
            </a:spcBef>
            <a:spcAft>
              <a:spcPts val="0"/>
            </a:spcAft>
            <a:buSzPts val="1200"/>
            <a:buChar char="-"/>
          </a:pPr>
          <a:r>
            <a:rPr lang="en-US" sz="1200"/>
            <a:t>As per 2021/2022 annual report of NEA, </a:t>
          </a:r>
          <a:br>
            <a:rPr lang="en-US" sz="1200"/>
          </a:br>
          <a:r>
            <a:rPr lang="en-US" sz="1200"/>
            <a:t>         </a:t>
          </a:r>
          <a:r>
            <a:rPr lang="en-US" sz="1200" b="1"/>
            <a:t>Annual National Energy Demand</a:t>
          </a:r>
          <a:r>
            <a:rPr lang="en-US" sz="1200"/>
            <a:t> - 10,686.17 MWh</a:t>
          </a:r>
          <a:br>
            <a:rPr lang="en-US" sz="1200"/>
          </a:br>
          <a:r>
            <a:rPr lang="en-US" sz="1200"/>
            <a:t>         </a:t>
          </a:r>
          <a:r>
            <a:rPr lang="en-US" sz="1200" b="1"/>
            <a:t>Total Exported Energy (Annual)</a:t>
          </a:r>
          <a:r>
            <a:rPr lang="en-US" sz="1200"/>
            <a:t>- 493.6 GWh</a:t>
          </a:r>
          <a:endParaRPr sz="1200"/>
        </a:p>
        <a:p>
          <a:pPr marL="0" lvl="0" indent="0" algn="l" rtl="0">
            <a:spcBef>
              <a:spcPts val="0"/>
            </a:spcBef>
            <a:spcAft>
              <a:spcPts val="0"/>
            </a:spcAft>
            <a:buNone/>
          </a:pPr>
          <a:r>
            <a:rPr lang="en-US" sz="1200" b="1"/>
            <a:t>Impact of COVID-19</a:t>
          </a:r>
          <a:endParaRPr sz="1200" b="1"/>
        </a:p>
        <a:p>
          <a:pPr marL="457200" lvl="0" indent="-304800" algn="l" rtl="0">
            <a:spcBef>
              <a:spcPts val="0"/>
            </a:spcBef>
            <a:spcAft>
              <a:spcPts val="0"/>
            </a:spcAft>
            <a:buSzPts val="1200"/>
            <a:buChar char="-"/>
          </a:pPr>
          <a:r>
            <a:rPr lang="en-US" sz="1200"/>
            <a:t>Due to the lockdown, 24 hydropower projects with a combined net output of 1,200MW was delayed by at least two years.</a:t>
          </a:r>
          <a:endParaRPr sz="1200"/>
        </a:p>
        <a:p>
          <a:pPr marL="0" lvl="0" indent="0" algn="l" rtl="0">
            <a:spcBef>
              <a:spcPts val="0"/>
            </a:spcBef>
            <a:spcAft>
              <a:spcPts val="0"/>
            </a:spcAft>
            <a:buNone/>
          </a:pPr>
          <a:r>
            <a:rPr lang="en-US" sz="1200" b="1"/>
            <a:t>Challenges</a:t>
          </a:r>
          <a:r>
            <a:rPr lang="en-US" sz="1200"/>
            <a:t>:</a:t>
          </a:r>
          <a:endParaRPr sz="1200"/>
        </a:p>
        <a:p>
          <a:pPr marL="457200" lvl="0" indent="-304800" algn="l" rtl="0">
            <a:spcBef>
              <a:spcPts val="0"/>
            </a:spcBef>
            <a:spcAft>
              <a:spcPts val="0"/>
            </a:spcAft>
            <a:buSzPts val="1200"/>
            <a:buChar char="-"/>
          </a:pPr>
          <a:r>
            <a:rPr lang="en-US" sz="1200"/>
            <a:t>Industry faces a huge systematic risk from climate changes which have an impact on this sector.</a:t>
          </a:r>
          <a:endParaRPr sz="1200"/>
        </a:p>
        <a:p>
          <a:pPr marL="457200" lvl="0" indent="-304800" algn="l" rtl="0">
            <a:spcBef>
              <a:spcPts val="0"/>
            </a:spcBef>
            <a:spcAft>
              <a:spcPts val="0"/>
            </a:spcAft>
            <a:buSzPts val="1200"/>
            <a:buChar char="-"/>
          </a:pPr>
          <a:r>
            <a:rPr lang="en-US" sz="1200"/>
            <a:t>The result is higher capital and operating costs, decreased revenue from shut down plants, and more loss of life and property.</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171450</xdr:rowOff>
    </xdr:from>
    <xdr:ext cx="6886575" cy="5153025"/>
    <xdr:sp macro="" textlink="">
      <xdr:nvSpPr>
        <xdr:cNvPr id="7" name="Shape 7"/>
        <xdr:cNvSpPr txBox="1"/>
      </xdr:nvSpPr>
      <xdr:spPr>
        <a:xfrm>
          <a:off x="235500" y="570475"/>
          <a:ext cx="6872100" cy="5687400"/>
        </a:xfrm>
        <a:prstGeom prst="rect">
          <a:avLst/>
        </a:prstGeom>
        <a:noFill/>
        <a:ln>
          <a:noFill/>
        </a:ln>
      </xdr:spPr>
      <xdr:txBody>
        <a:bodyPr spcFirstLastPara="1" wrap="square" lIns="91425" tIns="91425" rIns="91425" bIns="91425" anchor="t" anchorCtr="0">
          <a:spAutoFit/>
        </a:bodyPr>
        <a:lstStyle/>
        <a:p>
          <a:pPr marL="0" lvl="0" indent="0" algn="ctr" rtl="0">
            <a:lnSpc>
              <a:spcPct val="115000"/>
            </a:lnSpc>
            <a:spcBef>
              <a:spcPts val="0"/>
            </a:spcBef>
            <a:spcAft>
              <a:spcPts val="0"/>
            </a:spcAft>
            <a:buNone/>
          </a:pPr>
          <a:r>
            <a:rPr lang="en-US" sz="1400" b="1"/>
            <a:t>Company: Nepal Hydro Developer Limited (NHDL)</a:t>
          </a:r>
          <a:endParaRPr sz="1400" b="1"/>
        </a:p>
        <a:p>
          <a:pPr marL="0" lvl="0" indent="0" algn="ctr" rtl="0">
            <a:lnSpc>
              <a:spcPct val="115000"/>
            </a:lnSpc>
            <a:spcBef>
              <a:spcPts val="0"/>
            </a:spcBef>
            <a:spcAft>
              <a:spcPts val="0"/>
            </a:spcAft>
            <a:buNone/>
          </a:pPr>
          <a:endParaRPr sz="1200" b="1"/>
        </a:p>
        <a:p>
          <a:pPr marL="0" lvl="0" indent="0" algn="l" rtl="0">
            <a:lnSpc>
              <a:spcPct val="115000"/>
            </a:lnSpc>
            <a:spcBef>
              <a:spcPts val="0"/>
            </a:spcBef>
            <a:spcAft>
              <a:spcPts val="0"/>
            </a:spcAft>
            <a:buNone/>
          </a:pPr>
          <a:r>
            <a:rPr lang="en-US" sz="1200"/>
            <a:t>NHDL was established in 2006 to promote Nepal's hydropower industry through private investment. It became a public company in 2014 to facilitate public participation. NHDL created the 3.52 MW Charanawoti Hydroelectric Project in Dolakha District, Nepal, which produces 20.383 GWh of energy annually with a 3.520 MW installed capacity. </a:t>
          </a:r>
          <a:endParaRPr sz="1200"/>
        </a:p>
        <a:p>
          <a:pPr marL="0" lvl="0" indent="0" algn="l" rtl="0">
            <a:lnSpc>
              <a:spcPct val="115000"/>
            </a:lnSpc>
            <a:spcBef>
              <a:spcPts val="0"/>
            </a:spcBef>
            <a:spcAft>
              <a:spcPts val="0"/>
            </a:spcAft>
            <a:buNone/>
          </a:pPr>
          <a:r>
            <a:rPr lang="en-US" sz="1200"/>
            <a:t>The project began operations on 24th Jestha, 2070, and is located in the Katakuti and Magapauwa Village Development Committee of the Bhimeshwor Municipality.</a:t>
          </a:r>
          <a:endParaRPr sz="1200"/>
        </a:p>
        <a:p>
          <a:pPr marL="0" lvl="0" indent="0" algn="l" rtl="0">
            <a:lnSpc>
              <a:spcPct val="115000"/>
            </a:lnSpc>
            <a:spcBef>
              <a:spcPts val="0"/>
            </a:spcBef>
            <a:spcAft>
              <a:spcPts val="0"/>
            </a:spcAft>
            <a:buNone/>
          </a:pPr>
          <a:endParaRPr sz="1200"/>
        </a:p>
        <a:p>
          <a:pPr marL="0" lvl="0" indent="0" algn="l" rtl="0">
            <a:lnSpc>
              <a:spcPct val="115000"/>
            </a:lnSpc>
            <a:spcBef>
              <a:spcPts val="0"/>
            </a:spcBef>
            <a:spcAft>
              <a:spcPts val="0"/>
            </a:spcAft>
            <a:buNone/>
          </a:pPr>
          <a:r>
            <a:rPr lang="en-US" sz="1200" b="1"/>
            <a:t>Business Model:</a:t>
          </a:r>
          <a:r>
            <a:rPr lang="en-US" sz="1200"/>
            <a:t> </a:t>
          </a:r>
          <a:endParaRPr sz="1200"/>
        </a:p>
        <a:p>
          <a:pPr marL="457200" lvl="0" indent="-304800" algn="l" rtl="0">
            <a:lnSpc>
              <a:spcPct val="115000"/>
            </a:lnSpc>
            <a:spcBef>
              <a:spcPts val="0"/>
            </a:spcBef>
            <a:spcAft>
              <a:spcPts val="0"/>
            </a:spcAft>
            <a:buSzPts val="1200"/>
            <a:buChar char="-"/>
          </a:pPr>
          <a:r>
            <a:rPr lang="en-US" sz="1200"/>
            <a:t>Build-own-operate-transfer (</a:t>
          </a:r>
          <a:r>
            <a:rPr lang="en-US" sz="1200" b="1"/>
            <a:t>BOOT</a:t>
          </a:r>
          <a:r>
            <a:rPr lang="en-US" sz="1200"/>
            <a:t>) business model where it develops a hydropower project, finances it with equity and debt, builds the power plant, and runs it for a predetermined amount of time (30 years) before handing over ownership and management to NEA</a:t>
          </a:r>
          <a:endParaRPr sz="1200"/>
        </a:p>
        <a:p>
          <a:pPr marL="457200" lvl="0" indent="-304800" algn="l" rtl="0">
            <a:lnSpc>
              <a:spcPct val="115000"/>
            </a:lnSpc>
            <a:spcBef>
              <a:spcPts val="0"/>
            </a:spcBef>
            <a:spcAft>
              <a:spcPts val="0"/>
            </a:spcAft>
            <a:buSzPts val="1200"/>
            <a:buChar char="-"/>
          </a:pPr>
          <a:r>
            <a:rPr lang="en-US" sz="1200"/>
            <a:t>Revenue model is primarily based on the sale of electricity.</a:t>
          </a:r>
          <a:endParaRPr sz="1200"/>
        </a:p>
        <a:p>
          <a:pPr marL="0" lvl="0" indent="0" algn="l" rtl="0">
            <a:lnSpc>
              <a:spcPct val="115000"/>
            </a:lnSpc>
            <a:spcBef>
              <a:spcPts val="0"/>
            </a:spcBef>
            <a:spcAft>
              <a:spcPts val="0"/>
            </a:spcAft>
            <a:buNone/>
          </a:pPr>
          <a:endParaRPr sz="1200"/>
        </a:p>
        <a:p>
          <a:pPr marL="0" lvl="0" indent="0" algn="l" rtl="0">
            <a:lnSpc>
              <a:spcPct val="115000"/>
            </a:lnSpc>
            <a:spcBef>
              <a:spcPts val="0"/>
            </a:spcBef>
            <a:spcAft>
              <a:spcPts val="0"/>
            </a:spcAft>
            <a:buNone/>
          </a:pPr>
          <a:r>
            <a:rPr lang="en-US" sz="1200" b="1"/>
            <a:t>Corporate Governance</a:t>
          </a:r>
          <a:endParaRPr sz="1200" b="1"/>
        </a:p>
        <a:p>
          <a:pPr marL="457200" lvl="0" indent="-304800" algn="l" rtl="0">
            <a:lnSpc>
              <a:spcPct val="115000"/>
            </a:lnSpc>
            <a:spcBef>
              <a:spcPts val="0"/>
            </a:spcBef>
            <a:spcAft>
              <a:spcPts val="0"/>
            </a:spcAft>
            <a:buSzPts val="1200"/>
            <a:buChar char="-"/>
          </a:pPr>
          <a:r>
            <a:rPr lang="en-US" sz="1200"/>
            <a:t>The chairman’s message reflects a positive sentiment through the vision and ambition of exploring new opportunities through systematic research and development (i.e “Tallo Charnawati 6 MW hydropower”)</a:t>
          </a:r>
          <a:endParaRPr sz="1200"/>
        </a:p>
        <a:p>
          <a:pPr marL="457200" lvl="0" indent="-304800" algn="l" rtl="0">
            <a:lnSpc>
              <a:spcPct val="115000"/>
            </a:lnSpc>
            <a:spcBef>
              <a:spcPts val="0"/>
            </a:spcBef>
            <a:spcAft>
              <a:spcPts val="0"/>
            </a:spcAft>
            <a:buSzPts val="1200"/>
            <a:buChar char="-"/>
          </a:pPr>
          <a:r>
            <a:rPr lang="en-US" sz="1200"/>
            <a:t>The BOD consists of 5 members including two female members</a:t>
          </a:r>
          <a:endParaRPr sz="1200"/>
        </a:p>
        <a:p>
          <a:pPr marL="457200" lvl="0" indent="-304800" algn="l" rtl="0">
            <a:lnSpc>
              <a:spcPct val="115000"/>
            </a:lnSpc>
            <a:spcBef>
              <a:spcPts val="0"/>
            </a:spcBef>
            <a:spcAft>
              <a:spcPts val="0"/>
            </a:spcAft>
            <a:buSzPts val="1200"/>
            <a:buChar char="-"/>
          </a:pPr>
          <a:r>
            <a:rPr lang="en-US" sz="1200"/>
            <a:t>The interval between the annual general meetings is exactly one year (e.g January 13, 2023 – January 12, 2022) without any delay.</a:t>
          </a:r>
          <a:endParaRPr sz="1200"/>
        </a:p>
        <a:p>
          <a:pPr marL="457200" lvl="0" indent="-304800" algn="just" rtl="0">
            <a:lnSpc>
              <a:spcPct val="115000"/>
            </a:lnSpc>
            <a:spcBef>
              <a:spcPts val="0"/>
            </a:spcBef>
            <a:spcAft>
              <a:spcPts val="0"/>
            </a:spcAft>
            <a:buSzPts val="1200"/>
            <a:buChar char="-"/>
          </a:pPr>
          <a:r>
            <a:rPr lang="en-US" sz="1200"/>
            <a:t>The ex-chairman of NHDL, Gyanendra Lal Pradhan, was involved in insider trading, which is a violation of the Securities Act, 2063.</a:t>
          </a:r>
          <a:endParaRPr sz="1200"/>
        </a:p>
        <a:p>
          <a:pPr marL="0" lvl="0" indent="0" algn="l" rtl="0">
            <a:spcBef>
              <a:spcPts val="1200"/>
            </a:spcBef>
            <a:spcAft>
              <a:spcPts val="0"/>
            </a:spcAft>
            <a:buNone/>
          </a:pPr>
          <a:endParaRPr sz="1400"/>
        </a:p>
      </xdr:txBody>
    </xdr:sp>
    <xdr:clientData fLocksWithSheet="0"/>
  </xdr:oneCellAnchor>
  <xdr:oneCellAnchor>
    <xdr:from>
      <xdr:col>0</xdr:col>
      <xdr:colOff>152400</xdr:colOff>
      <xdr:row>28</xdr:row>
      <xdr:rowOff>19050</xdr:rowOff>
    </xdr:from>
    <xdr:ext cx="7362825" cy="5534025"/>
    <xdr:sp macro="" textlink="">
      <xdr:nvSpPr>
        <xdr:cNvPr id="8" name="Shape 8"/>
        <xdr:cNvSpPr txBox="1"/>
      </xdr:nvSpPr>
      <xdr:spPr>
        <a:xfrm>
          <a:off x="0" y="194900"/>
          <a:ext cx="7351200" cy="6211500"/>
        </a:xfrm>
        <a:prstGeom prst="rect">
          <a:avLst/>
        </a:prstGeom>
        <a:noFill/>
        <a:ln>
          <a:noFill/>
        </a:ln>
      </xdr:spPr>
      <xdr:txBody>
        <a:bodyPr spcFirstLastPara="1" wrap="square" lIns="91425" tIns="91425" rIns="91425" bIns="91425" anchor="t" anchorCtr="0">
          <a:spAutoFit/>
        </a:bodyPr>
        <a:lstStyle/>
        <a:p>
          <a:pPr marL="0" lvl="0" indent="0" algn="just" rtl="0">
            <a:lnSpc>
              <a:spcPct val="115000"/>
            </a:lnSpc>
            <a:spcBef>
              <a:spcPts val="1200"/>
            </a:spcBef>
            <a:spcAft>
              <a:spcPts val="0"/>
            </a:spcAft>
            <a:buNone/>
          </a:pPr>
          <a:r>
            <a:rPr lang="en-US" sz="1100" b="1"/>
            <a:t>Lifecycle:</a:t>
          </a:r>
          <a:endParaRPr sz="1100" b="1"/>
        </a:p>
        <a:p>
          <a:pPr marL="457200" lvl="0" indent="-298450" algn="just" rtl="0">
            <a:lnSpc>
              <a:spcPct val="115000"/>
            </a:lnSpc>
            <a:spcBef>
              <a:spcPts val="1200"/>
            </a:spcBef>
            <a:spcAft>
              <a:spcPts val="0"/>
            </a:spcAft>
            <a:buSzPts val="1100"/>
            <a:buChar char="-"/>
          </a:pPr>
          <a:r>
            <a:rPr lang="en-US" sz="1100"/>
            <a:t>NHDL’s revenue shows significant and increasing growth, but the rate has gradually slowed as it reaches maturity.</a:t>
          </a:r>
          <a:endParaRPr sz="1100"/>
        </a:p>
        <a:p>
          <a:pPr marL="457200" lvl="0" indent="-298450" algn="just" rtl="0">
            <a:lnSpc>
              <a:spcPct val="115000"/>
            </a:lnSpc>
            <a:spcBef>
              <a:spcPts val="0"/>
            </a:spcBef>
            <a:spcAft>
              <a:spcPts val="0"/>
            </a:spcAft>
            <a:buSzPts val="1100"/>
            <a:buChar char="-"/>
          </a:pPr>
          <a:r>
            <a:rPr lang="en-US" sz="1100"/>
            <a:t>NHDL's substantial debt and high shareholder equity indicate its established presence and strong credibility among creditors and investors. </a:t>
          </a:r>
          <a:endParaRPr sz="1100"/>
        </a:p>
        <a:p>
          <a:pPr marL="457200" lvl="0" indent="-298450" algn="just" rtl="0">
            <a:lnSpc>
              <a:spcPct val="115000"/>
            </a:lnSpc>
            <a:spcBef>
              <a:spcPts val="0"/>
            </a:spcBef>
            <a:spcAft>
              <a:spcPts val="0"/>
            </a:spcAft>
            <a:buSzPts val="1100"/>
            <a:buChar char="-"/>
          </a:pPr>
          <a:r>
            <a:rPr lang="en-US" sz="1100"/>
            <a:t>The company is at the </a:t>
          </a:r>
          <a:r>
            <a:rPr lang="en-US" sz="1100" b="1"/>
            <a:t>mature growth phase</a:t>
          </a:r>
          <a:r>
            <a:rPr lang="en-US" sz="1100"/>
            <a:t> of its life cycle based on the examination of NHDL's income statement, balance sheet, and cash flow.</a:t>
          </a:r>
          <a:endParaRPr sz="1100"/>
        </a:p>
        <a:p>
          <a:pPr marL="0" lvl="0" indent="0" algn="just" rtl="0">
            <a:lnSpc>
              <a:spcPct val="115000"/>
            </a:lnSpc>
            <a:spcBef>
              <a:spcPts val="1200"/>
            </a:spcBef>
            <a:spcAft>
              <a:spcPts val="0"/>
            </a:spcAft>
            <a:buNone/>
          </a:pPr>
          <a:r>
            <a:rPr lang="en-US" sz="1100" b="1"/>
            <a:t>Financials:</a:t>
          </a:r>
          <a:endParaRPr sz="1100" b="1"/>
        </a:p>
        <a:p>
          <a:pPr marL="457200" lvl="0" indent="-304800" algn="just" rtl="0">
            <a:lnSpc>
              <a:spcPct val="115000"/>
            </a:lnSpc>
            <a:spcBef>
              <a:spcPts val="1200"/>
            </a:spcBef>
            <a:spcAft>
              <a:spcPts val="0"/>
            </a:spcAft>
            <a:buSzPts val="1200"/>
            <a:buChar char="-"/>
          </a:pPr>
          <a:r>
            <a:rPr lang="en-US" sz="1100"/>
            <a:t>The production capacity has increased massively to 77% from 56% in the last quarter. Therefore, the company is expected to increase its revenue gradually through a </a:t>
          </a:r>
          <a:r>
            <a:rPr lang="en-US" sz="1200"/>
            <a:t>gradual increase in the production capacity given the optimistic economic future for hydropower.</a:t>
          </a:r>
          <a:endParaRPr sz="1200"/>
        </a:p>
        <a:p>
          <a:pPr marL="0" lvl="0" indent="0" algn="l" rtl="0">
            <a:spcBef>
              <a:spcPts val="1200"/>
            </a:spcBef>
            <a:spcAft>
              <a:spcPts val="0"/>
            </a:spcAft>
            <a:buNone/>
          </a:pPr>
          <a:r>
            <a:rPr lang="en-US" sz="1100" b="1"/>
            <a:t>EIC Conclusion</a:t>
          </a:r>
          <a:endParaRPr sz="1100" b="1"/>
        </a:p>
        <a:p>
          <a:pPr marL="0" lvl="0" indent="0" algn="l" rtl="0">
            <a:spcBef>
              <a:spcPts val="0"/>
            </a:spcBef>
            <a:spcAft>
              <a:spcPts val="0"/>
            </a:spcAft>
            <a:buNone/>
          </a:pPr>
          <a:endParaRPr sz="1100" b="1"/>
        </a:p>
        <a:p>
          <a:pPr marL="0" lvl="0" indent="0" algn="just" rtl="0">
            <a:lnSpc>
              <a:spcPct val="115000"/>
            </a:lnSpc>
            <a:spcBef>
              <a:spcPts val="0"/>
            </a:spcBef>
            <a:spcAft>
              <a:spcPts val="0"/>
            </a:spcAft>
            <a:buNone/>
          </a:pPr>
          <a:r>
            <a:rPr lang="en-US" sz="1100"/>
            <a:t>After experiencing a contraction, Nepal's economy has proven to be flexible, growing slightly. The government's focus on economic reform and structural advancements, as well as investments in the energy industry, notably hydropower, show a dedication to sustainable growth. The target of net-zero emissions for Nepal by 2045 is consistent with the prospective growth of hydropower industry. However, the industry confronts difficulties due to climate change, which could result in higher expenses, decreased profitability, and impact on the overall performance. </a:t>
          </a:r>
          <a:endParaRPr sz="1100"/>
        </a:p>
        <a:p>
          <a:pPr marL="0" lvl="0" indent="0" algn="just" rtl="0">
            <a:lnSpc>
              <a:spcPct val="115000"/>
            </a:lnSpc>
            <a:spcBef>
              <a:spcPts val="0"/>
            </a:spcBef>
            <a:spcAft>
              <a:spcPts val="0"/>
            </a:spcAft>
            <a:buNone/>
          </a:pPr>
          <a:endParaRPr sz="1100"/>
        </a:p>
        <a:p>
          <a:pPr marL="0" lvl="0" indent="0" algn="l" rtl="0">
            <a:lnSpc>
              <a:spcPct val="115000"/>
            </a:lnSpc>
            <a:spcBef>
              <a:spcPts val="0"/>
            </a:spcBef>
            <a:spcAft>
              <a:spcPts val="0"/>
            </a:spcAft>
            <a:buNone/>
          </a:pPr>
          <a:r>
            <a:rPr lang="en-US" sz="1100"/>
            <a:t>NHDL, an established hydropower firm in Nepal has shown considerable revenue growth. The company's high shareholder equity and significant debt reflect its well-established reputation with creditors and investors. The company's potential for future revenue development is further supported by the recent expansion in production capacity.</a:t>
          </a:r>
          <a:endParaRPr sz="1100"/>
        </a:p>
        <a:p>
          <a:pPr marL="0" lvl="0" indent="0" algn="just" rtl="0">
            <a:lnSpc>
              <a:spcPct val="115000"/>
            </a:lnSpc>
            <a:spcBef>
              <a:spcPts val="1200"/>
            </a:spcBef>
            <a:spcAft>
              <a:spcPts val="0"/>
            </a:spcAft>
            <a:buNone/>
          </a:pPr>
          <a:endParaRPr sz="1200"/>
        </a:p>
        <a:p>
          <a:pPr marL="0" lvl="0" indent="0" algn="l" rtl="0">
            <a:spcBef>
              <a:spcPts val="1200"/>
            </a:spcBef>
            <a:spcAft>
              <a:spcPts val="0"/>
            </a:spcAft>
            <a:buNone/>
          </a:pPr>
          <a:endParaRPr sz="1400"/>
        </a:p>
      </xdr:txBody>
    </xdr:sp>
    <xdr:clientData fLocksWithSheet="0"/>
  </xdr:oneCellAnchor>
  <xdr:oneCellAnchor>
    <xdr:from>
      <xdr:col>7</xdr:col>
      <xdr:colOff>962025</xdr:colOff>
      <xdr:row>2</xdr:row>
      <xdr:rowOff>38100</xdr:rowOff>
    </xdr:from>
    <xdr:ext cx="3686175" cy="2286000"/>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552450</xdr:colOff>
      <xdr:row>15</xdr:row>
      <xdr:rowOff>133350</xdr:rowOff>
    </xdr:from>
    <xdr:ext cx="4505325" cy="2781300"/>
    <xdr:pic>
      <xdr:nvPicPr>
        <xdr:cNvPr id="3" name="image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85725</xdr:colOff>
      <xdr:row>2</xdr:row>
      <xdr:rowOff>38100</xdr:rowOff>
    </xdr:from>
    <xdr:ext cx="4038600" cy="2286000"/>
    <xdr:pic>
      <xdr:nvPicPr>
        <xdr:cNvPr id="4" name="image6.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495300</xdr:colOff>
      <xdr:row>15</xdr:row>
      <xdr:rowOff>133350</xdr:rowOff>
    </xdr:from>
    <xdr:ext cx="4505325" cy="2724150"/>
    <xdr:pic>
      <xdr:nvPicPr>
        <xdr:cNvPr id="5" name="image5.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209550</xdr:colOff>
      <xdr:row>30</xdr:row>
      <xdr:rowOff>85725</xdr:rowOff>
    </xdr:from>
    <xdr:ext cx="3943350" cy="2371725"/>
    <xdr:pic>
      <xdr:nvPicPr>
        <xdr:cNvPr id="6" name="image4.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314325</xdr:colOff>
      <xdr:row>34</xdr:row>
      <xdr:rowOff>114300</xdr:rowOff>
    </xdr:from>
    <xdr:ext cx="6419850" cy="2324100"/>
    <xdr:sp macro="" textlink="">
      <xdr:nvSpPr>
        <xdr:cNvPr id="9" name="Shape 9"/>
        <xdr:cNvSpPr txBox="1"/>
      </xdr:nvSpPr>
      <xdr:spPr>
        <a:xfrm>
          <a:off x="580625" y="946075"/>
          <a:ext cx="6405300" cy="23088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b="1"/>
            <a:t>Why DCF valuation through FCFF approach?</a:t>
          </a:r>
          <a:endParaRPr sz="1400" b="1"/>
        </a:p>
        <a:p>
          <a:pPr marL="0" lvl="0" indent="0" algn="l" rtl="0">
            <a:spcBef>
              <a:spcPts val="0"/>
            </a:spcBef>
            <a:spcAft>
              <a:spcPts val="0"/>
            </a:spcAft>
            <a:buNone/>
          </a:pPr>
          <a:endParaRPr sz="1400"/>
        </a:p>
        <a:p>
          <a:pPr marL="0" lvl="0" indent="0" algn="l" rtl="0">
            <a:spcBef>
              <a:spcPts val="0"/>
            </a:spcBef>
            <a:spcAft>
              <a:spcPts val="0"/>
            </a:spcAft>
            <a:buNone/>
          </a:pPr>
          <a:r>
            <a:rPr lang="en-US" sz="1200"/>
            <a:t>DCF valuation works best for our selected company because the company derives value from its capacity to generate cash flows in the future.</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FCFF represents the cash flows available to all providers of capital, including both equity and debt holders. It allows for a consistent valuation approach regardless of changes in leverage or debt levels. This is particularly useful while valuing a company like NHDL with fluctuating debt levels as we can observe on the balance sheet of NHDL on the long term borrowing section.</a:t>
          </a:r>
          <a:endParaRPr sz="1200"/>
        </a:p>
        <a:p>
          <a:pPr marL="0" lvl="0" indent="0" algn="l" rtl="0">
            <a:spcBef>
              <a:spcPts val="0"/>
            </a:spcBef>
            <a:spcAft>
              <a:spcPts val="0"/>
            </a:spcAft>
            <a:buNone/>
          </a:pP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9525</xdr:colOff>
      <xdr:row>32</xdr:row>
      <xdr:rowOff>133350</xdr:rowOff>
    </xdr:from>
    <xdr:ext cx="5734050" cy="3829050"/>
    <xdr:sp macro="" textlink="">
      <xdr:nvSpPr>
        <xdr:cNvPr id="10" name="Shape 10"/>
        <xdr:cNvSpPr txBox="1"/>
      </xdr:nvSpPr>
      <xdr:spPr>
        <a:xfrm>
          <a:off x="0" y="0"/>
          <a:ext cx="6103500" cy="4063500"/>
        </a:xfrm>
        <a:prstGeom prst="rect">
          <a:avLst/>
        </a:prstGeom>
        <a:noFill/>
        <a:ln>
          <a:noFill/>
        </a:ln>
      </xdr:spPr>
      <xdr:txBody>
        <a:bodyPr spcFirstLastPara="1" wrap="square" lIns="91425" tIns="91425" rIns="91425" bIns="91425" anchor="t" anchorCtr="0">
          <a:spAutoFit/>
        </a:bodyPr>
        <a:lstStyle/>
        <a:p>
          <a:pPr marL="0" lvl="0" indent="0" algn="just" rtl="0">
            <a:spcBef>
              <a:spcPts val="0"/>
            </a:spcBef>
            <a:spcAft>
              <a:spcPts val="0"/>
            </a:spcAft>
            <a:buNone/>
          </a:pPr>
          <a:r>
            <a:rPr lang="en-US" sz="1200" b="1"/>
            <a:t>Interpretation</a:t>
          </a:r>
          <a:r>
            <a:rPr lang="en-US" sz="1200"/>
            <a:t>:</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The peer companies for relative valuation were selected on the basis of:</a:t>
          </a:r>
          <a:endParaRPr sz="1200"/>
        </a:p>
        <a:p>
          <a:pPr marL="457200" lvl="0" indent="-304800" algn="just" rtl="0">
            <a:spcBef>
              <a:spcPts val="0"/>
            </a:spcBef>
            <a:spcAft>
              <a:spcPts val="0"/>
            </a:spcAft>
            <a:buSzPts val="1200"/>
            <a:buChar char="-"/>
          </a:pPr>
          <a:r>
            <a:rPr lang="en-US" sz="1200"/>
            <a:t>Industry i.e Hydropower</a:t>
          </a:r>
          <a:endParaRPr sz="1200"/>
        </a:p>
        <a:p>
          <a:pPr marL="457200" lvl="0" indent="-304800" algn="just" rtl="0">
            <a:spcBef>
              <a:spcPts val="0"/>
            </a:spcBef>
            <a:spcAft>
              <a:spcPts val="0"/>
            </a:spcAft>
            <a:buSzPts val="1200"/>
            <a:buChar char="-"/>
          </a:pPr>
          <a:r>
            <a:rPr lang="en-US" sz="1200"/>
            <a:t>Business model i.e Build-operate-transfer (BOT) / B2G</a:t>
          </a:r>
          <a:endParaRPr sz="1200"/>
        </a:p>
        <a:p>
          <a:pPr marL="457200" lvl="0" indent="-304800" algn="just" rtl="0">
            <a:spcBef>
              <a:spcPts val="0"/>
            </a:spcBef>
            <a:spcAft>
              <a:spcPts val="0"/>
            </a:spcAft>
            <a:buSzPts val="1200"/>
            <a:buChar char="-"/>
          </a:pPr>
          <a:r>
            <a:rPr lang="en-US" sz="1200"/>
            <a:t>Size i.e Market capitalization</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Selection of Trading multiples:</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The trading multiples can be categorized into Equity multiples and Value multiples which include P/E ratio and EV/EBITDA and EV/Revenue respectively.</a:t>
          </a:r>
          <a:endParaRPr sz="1200"/>
        </a:p>
        <a:p>
          <a:pPr marL="0" lvl="0" indent="0" algn="just" rtl="0">
            <a:spcBef>
              <a:spcPts val="0"/>
            </a:spcBef>
            <a:spcAft>
              <a:spcPts val="0"/>
            </a:spcAft>
            <a:buNone/>
          </a:pPr>
          <a:r>
            <a:rPr lang="en-US" sz="1200"/>
            <a:t>For the selection of final price, we will be relying on the multiple EV/EBITDA because it can be helpful in hydropower industries because it is more relevant in companies that consider operating profit unlike BFIs. </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For the implied share price of NHDL, we chose to use the median value. When working with data that has extreme values that can considerably skew results, the median value is often recommended. The inclusion of RURU Hydropower, which operates as an outlier, has the potential to skew the price computation. In order to mitigate the influence of this anomaly and achieve a more accurate implied share price for NHDL, we decided to use the median rather than other metrics like the mean.</a:t>
          </a:r>
          <a:endParaRPr sz="1200"/>
        </a:p>
      </xdr:txBody>
    </xdr:sp>
    <xdr:clientData fLocksWithSheet="0"/>
  </xdr:oneCellAnchor>
  <xdr:oneCellAnchor>
    <xdr:from>
      <xdr:col>3</xdr:col>
      <xdr:colOff>485775</xdr:colOff>
      <xdr:row>1</xdr:row>
      <xdr:rowOff>257175</xdr:rowOff>
    </xdr:from>
    <xdr:ext cx="4562475" cy="75247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57150</xdr:colOff>
      <xdr:row>42</xdr:row>
      <xdr:rowOff>85725</xdr:rowOff>
    </xdr:from>
    <xdr:ext cx="4943475" cy="4581525"/>
    <xdr:sp macro="" textlink="">
      <xdr:nvSpPr>
        <xdr:cNvPr id="11" name="Shape 11"/>
        <xdr:cNvSpPr txBox="1"/>
      </xdr:nvSpPr>
      <xdr:spPr>
        <a:xfrm>
          <a:off x="807825" y="572625"/>
          <a:ext cx="4928700" cy="4617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a:t>Interpretation </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NHDL consists of the operating lease of Rs</a:t>
          </a:r>
          <a:r>
            <a:rPr lang="en-US" sz="1200">
              <a:highlight>
                <a:srgbClr val="FFFFFF"/>
              </a:highlight>
            </a:rPr>
            <a:t>566777.57 which</a:t>
          </a:r>
          <a:r>
            <a:rPr lang="en-US" sz="1200"/>
            <a:t> need to be capitalized</a:t>
          </a:r>
          <a:endParaRPr sz="1200"/>
        </a:p>
        <a:p>
          <a:pPr marL="457200" lvl="0" indent="-304800" algn="l" rtl="0">
            <a:spcBef>
              <a:spcPts val="0"/>
            </a:spcBef>
            <a:spcAft>
              <a:spcPts val="0"/>
            </a:spcAft>
            <a:buSzPts val="1200"/>
            <a:buChar char="●"/>
          </a:pPr>
          <a:r>
            <a:rPr lang="en-US" sz="1200"/>
            <a:t>The lease of the company is a rent lease.</a:t>
          </a:r>
          <a:endParaRPr sz="1200"/>
        </a:p>
        <a:p>
          <a:pPr marL="457200" lvl="0" indent="-304800" algn="l" rtl="0">
            <a:spcBef>
              <a:spcPts val="0"/>
            </a:spcBef>
            <a:spcAft>
              <a:spcPts val="0"/>
            </a:spcAft>
            <a:buSzPts val="1200"/>
            <a:buChar char="●"/>
          </a:pPr>
          <a:r>
            <a:rPr lang="en-US" sz="1200"/>
            <a:t>The lease is simply divided into the 5 year as the lease contain from 0-5 years</a:t>
          </a:r>
          <a:endParaRPr sz="1200"/>
        </a:p>
        <a:p>
          <a:pPr marL="457200" lvl="0" indent="-304800" algn="l" rtl="0">
            <a:spcBef>
              <a:spcPts val="0"/>
            </a:spcBef>
            <a:spcAft>
              <a:spcPts val="0"/>
            </a:spcAft>
            <a:buSzPts val="1200"/>
            <a:buChar char="●"/>
          </a:pPr>
          <a:r>
            <a:rPr lang="en-US" sz="1200"/>
            <a:t>We used pre-cost of debt by interest coverage ratio medium and adjusting with the spread ratio. </a:t>
          </a:r>
          <a:endParaRPr sz="1200"/>
        </a:p>
        <a:p>
          <a:pPr marL="457200" lvl="0" indent="-304800" algn="l" rtl="0">
            <a:spcBef>
              <a:spcPts val="0"/>
            </a:spcBef>
            <a:spcAft>
              <a:spcPts val="0"/>
            </a:spcAft>
            <a:buSzPts val="1200"/>
            <a:buChar char="●"/>
          </a:pPr>
          <a:r>
            <a:rPr lang="en-US" sz="1200"/>
            <a:t>We calculated the interest coverage ratio.</a:t>
          </a:r>
          <a:endParaRPr sz="1200"/>
        </a:p>
        <a:p>
          <a:pPr marL="457200" lvl="0" indent="-304800" algn="l" rtl="0">
            <a:spcBef>
              <a:spcPts val="0"/>
            </a:spcBef>
            <a:spcAft>
              <a:spcPts val="0"/>
            </a:spcAft>
            <a:buSzPts val="1200"/>
            <a:buChar char="●"/>
          </a:pPr>
          <a:r>
            <a:rPr lang="en-US" sz="1200"/>
            <a:t>We matched the average interest coverage ratio of the past 5 years with the table that we got from Nyu Stern page .</a:t>
          </a:r>
          <a:endParaRPr sz="1200"/>
        </a:p>
        <a:p>
          <a:pPr marL="457200" lvl="0" indent="-304800" algn="l" rtl="0">
            <a:spcBef>
              <a:spcPts val="0"/>
            </a:spcBef>
            <a:spcAft>
              <a:spcPts val="0"/>
            </a:spcAft>
            <a:buSzPts val="1200"/>
            <a:buChar char="●"/>
          </a:pPr>
          <a:r>
            <a:rPr lang="en-US" sz="1200"/>
            <a:t>We got the rating B2/B which corresponded with 5.26%</a:t>
          </a:r>
          <a:endParaRPr sz="1200"/>
        </a:p>
        <a:p>
          <a:pPr marL="457200" lvl="0" indent="-304800" algn="l" rtl="0">
            <a:spcBef>
              <a:spcPts val="0"/>
            </a:spcBef>
            <a:spcAft>
              <a:spcPts val="0"/>
            </a:spcAft>
            <a:buSzPts val="1200"/>
            <a:buChar char="●"/>
          </a:pPr>
          <a:r>
            <a:rPr lang="en-US" sz="1200"/>
            <a:t>The present value of the lease is then adjusted in the income statement by adding back current year operating and subtracting the depreciation on leased asset.</a:t>
          </a:r>
          <a:endParaRPr sz="1200"/>
        </a:p>
        <a:p>
          <a:pPr marL="457200" lvl="0" indent="-304800" algn="l" rtl="0">
            <a:spcBef>
              <a:spcPts val="0"/>
            </a:spcBef>
            <a:spcAft>
              <a:spcPts val="0"/>
            </a:spcAft>
            <a:buSzPts val="1200"/>
            <a:buChar char="●"/>
          </a:pPr>
          <a:r>
            <a:rPr lang="en-US" sz="1200"/>
            <a:t>In the balance sheet the present value is adjusted as prepaid lease payment on current asset and leased asset in the non-current asset. In the liabilities side lease liability in non- current liabilities and current portion of lease liability in the current liabilities.</a:t>
          </a:r>
          <a:endParaRPr sz="1200"/>
        </a:p>
        <a:p>
          <a:pPr marL="457200" lvl="0" indent="-304800" algn="l" rtl="0">
            <a:spcBef>
              <a:spcPts val="0"/>
            </a:spcBef>
            <a:spcAft>
              <a:spcPts val="0"/>
            </a:spcAft>
            <a:buSzPts val="1200"/>
            <a:buChar char="●"/>
          </a:pPr>
          <a:r>
            <a:rPr lang="en-US" sz="1200"/>
            <a:t>Straight line depreciation method is used for the lease depreciation and the future  depreciation is shown in the valuation.</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38100</xdr:colOff>
      <xdr:row>44</xdr:row>
      <xdr:rowOff>57150</xdr:rowOff>
    </xdr:from>
    <xdr:ext cx="3790950" cy="1495425"/>
    <xdr:sp macro="" textlink="">
      <xdr:nvSpPr>
        <xdr:cNvPr id="12" name="Shape 12"/>
        <xdr:cNvSpPr txBox="1"/>
      </xdr:nvSpPr>
      <xdr:spPr>
        <a:xfrm>
          <a:off x="1349775" y="910075"/>
          <a:ext cx="3773400" cy="14775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a:t>Note:</a:t>
          </a:r>
          <a:endParaRPr sz="1200"/>
        </a:p>
        <a:p>
          <a:pPr marL="0" lvl="0" indent="0" algn="l" rtl="0">
            <a:spcBef>
              <a:spcPts val="0"/>
            </a:spcBef>
            <a:spcAft>
              <a:spcPts val="0"/>
            </a:spcAft>
            <a:buNone/>
          </a:pPr>
          <a:r>
            <a:rPr lang="en-US" sz="1200"/>
            <a:t>We tend to remove loss on the insurance claim and the tax assessment from the administrative expenses as it is one time payment and it does not occur frequently on the upcoming year in order to forecast the future rate.</a:t>
          </a:r>
          <a:endParaRPr sz="1200"/>
        </a:p>
        <a:p>
          <a:pPr marL="0" lvl="0" indent="0" algn="l" rtl="0">
            <a:spcBef>
              <a:spcPts val="0"/>
            </a:spcBef>
            <a:spcAft>
              <a:spcPts val="0"/>
            </a:spcAft>
            <a:buNone/>
          </a:pPr>
          <a:endParaRPr sz="1200"/>
        </a:p>
      </xdr:txBody>
    </xdr:sp>
    <xdr:clientData fLocksWithSheet="0"/>
  </xdr:oneCellAnchor>
  <xdr:oneCellAnchor>
    <xdr:from>
      <xdr:col>8</xdr:col>
      <xdr:colOff>133350</xdr:colOff>
      <xdr:row>29</xdr:row>
      <xdr:rowOff>152400</xdr:rowOff>
    </xdr:from>
    <xdr:ext cx="5886450" cy="1590675"/>
    <xdr:sp macro="" textlink="">
      <xdr:nvSpPr>
        <xdr:cNvPr id="13" name="Shape 13"/>
        <xdr:cNvSpPr txBox="1"/>
      </xdr:nvSpPr>
      <xdr:spPr>
        <a:xfrm>
          <a:off x="560325" y="793800"/>
          <a:ext cx="5867400" cy="1569900"/>
        </a:xfrm>
        <a:prstGeom prst="rect">
          <a:avLst/>
        </a:prstGeom>
        <a:noFill/>
        <a:ln>
          <a:noFill/>
        </a:ln>
      </xdr:spPr>
      <xdr:txBody>
        <a:bodyPr spcFirstLastPara="1" wrap="square" lIns="91425" tIns="91425" rIns="91425" bIns="91425" anchor="t" anchorCtr="0">
          <a:spAutoFit/>
        </a:bodyPr>
        <a:lstStyle/>
        <a:p>
          <a:pPr marL="457200" lvl="0" indent="0" algn="l" rtl="0">
            <a:spcBef>
              <a:spcPts val="0"/>
            </a:spcBef>
            <a:spcAft>
              <a:spcPts val="0"/>
            </a:spcAft>
            <a:buNone/>
          </a:pPr>
          <a:r>
            <a:rPr lang="en-US" sz="1000"/>
            <a:t>Assumptions:</a:t>
          </a:r>
          <a:endParaRPr sz="1000"/>
        </a:p>
        <a:p>
          <a:pPr marL="457200" lvl="0" indent="0" algn="l" rtl="0">
            <a:spcBef>
              <a:spcPts val="0"/>
            </a:spcBef>
            <a:spcAft>
              <a:spcPts val="0"/>
            </a:spcAft>
            <a:buNone/>
          </a:pPr>
          <a:endParaRPr sz="1000"/>
        </a:p>
        <a:p>
          <a:pPr marL="457200" lvl="0" indent="-292100" algn="l" rtl="0">
            <a:spcBef>
              <a:spcPts val="0"/>
            </a:spcBef>
            <a:spcAft>
              <a:spcPts val="0"/>
            </a:spcAft>
            <a:buSzPts val="1000"/>
            <a:buChar char="●"/>
          </a:pPr>
          <a:r>
            <a:rPr lang="en-US" sz="1000"/>
            <a:t>Expenses such as Generation and distribution, Employee cost, Administrative and other operating expenses are forecasted as a percent of revenue because these expenses tend to change with the change in revenue.</a:t>
          </a:r>
          <a:endParaRPr sz="1000"/>
        </a:p>
        <a:p>
          <a:pPr marL="457200" lvl="0" indent="-292100" algn="l" rtl="0">
            <a:spcBef>
              <a:spcPts val="0"/>
            </a:spcBef>
            <a:spcAft>
              <a:spcPts val="0"/>
            </a:spcAft>
            <a:buSzPts val="1000"/>
            <a:buChar char="●"/>
          </a:pPr>
          <a:r>
            <a:rPr lang="en-US" sz="1000"/>
            <a:t>Depreciation charges and amortization expenses are forecasted on the basis of PPE and intangible assets respectively. The average figure has been taken to generalize values. </a:t>
          </a:r>
          <a:endParaRPr sz="1000"/>
        </a:p>
        <a:p>
          <a:pPr marL="457200" lvl="0" indent="-292100" algn="l" rtl="0">
            <a:spcBef>
              <a:spcPts val="0"/>
            </a:spcBef>
            <a:spcAft>
              <a:spcPts val="0"/>
            </a:spcAft>
            <a:buSzPts val="1000"/>
            <a:buChar char="●"/>
          </a:pPr>
          <a:r>
            <a:rPr lang="en-US" sz="1000"/>
            <a:t>Staff bonus of 2% has been taken as stated on the electricity act 2049.</a:t>
          </a:r>
          <a:endParaRPr sz="1000"/>
        </a:p>
        <a:p>
          <a:pPr marL="457200" lvl="0" indent="-292100" algn="l" rtl="0">
            <a:spcBef>
              <a:spcPts val="0"/>
            </a:spcBef>
            <a:spcAft>
              <a:spcPts val="0"/>
            </a:spcAft>
            <a:buSzPts val="1000"/>
            <a:buChar char="●"/>
          </a:pPr>
          <a:r>
            <a:rPr lang="en-US" sz="1000"/>
            <a:t>CSR expense of 1% has been taken as stated on the Industrial enterprise act.</a:t>
          </a:r>
          <a:endParaRPr sz="10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876300</xdr:colOff>
      <xdr:row>60</xdr:row>
      <xdr:rowOff>180975</xdr:rowOff>
    </xdr:from>
    <xdr:ext cx="8124825" cy="4638675"/>
    <xdr:sp macro="" textlink="">
      <xdr:nvSpPr>
        <xdr:cNvPr id="14" name="Shape 14"/>
        <xdr:cNvSpPr txBox="1"/>
      </xdr:nvSpPr>
      <xdr:spPr>
        <a:xfrm>
          <a:off x="1511900" y="605025"/>
          <a:ext cx="8107200" cy="4617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a:t>Assumptions:</a:t>
          </a:r>
          <a:endParaRPr sz="1200"/>
        </a:p>
        <a:p>
          <a:pPr marL="0" lvl="0" indent="0" algn="l" rtl="0">
            <a:spcBef>
              <a:spcPts val="0"/>
            </a:spcBef>
            <a:spcAft>
              <a:spcPts val="0"/>
            </a:spcAft>
            <a:buNone/>
          </a:pPr>
          <a:endParaRPr sz="1200"/>
        </a:p>
        <a:p>
          <a:pPr marL="457200" lvl="0" indent="-304800" algn="l" rtl="0">
            <a:spcBef>
              <a:spcPts val="0"/>
            </a:spcBef>
            <a:spcAft>
              <a:spcPts val="0"/>
            </a:spcAft>
            <a:buSzPts val="1200"/>
            <a:buChar char="●"/>
          </a:pPr>
          <a:r>
            <a:rPr lang="en-US" sz="1200"/>
            <a:t>Property plant and equipment was seen to be decreasing at a decreasing rate every year. Therefore, we calculated the rate of change of change and forecasted the PPE accordingly. </a:t>
          </a:r>
          <a:endParaRPr sz="1200"/>
        </a:p>
        <a:p>
          <a:pPr marL="457200" lvl="0" indent="-304800" algn="l" rtl="0">
            <a:spcBef>
              <a:spcPts val="0"/>
            </a:spcBef>
            <a:spcAft>
              <a:spcPts val="0"/>
            </a:spcAft>
            <a:buSzPts val="1200"/>
            <a:buChar char="●"/>
          </a:pPr>
          <a:r>
            <a:rPr lang="en-US" sz="1200"/>
            <a:t>Intangible assets was seen to be decreasing as PPE. Therefore, we used the same method as PPE in order to calculate the rate of change and forecasted the intangible assets according.</a:t>
          </a:r>
          <a:endParaRPr sz="1200"/>
        </a:p>
        <a:p>
          <a:pPr marL="457200" lvl="0" indent="-304800" algn="l" rtl="0">
            <a:spcBef>
              <a:spcPts val="0"/>
            </a:spcBef>
            <a:spcAft>
              <a:spcPts val="0"/>
            </a:spcAft>
            <a:buSzPts val="1200"/>
            <a:buChar char="●"/>
          </a:pPr>
          <a:r>
            <a:rPr lang="en-US" sz="1200"/>
            <a:t>Intangible assets were forecasted on the basis of changes in the amount. The forecasted amounts are based on the average of those rates.</a:t>
          </a:r>
          <a:endParaRPr sz="1200"/>
        </a:p>
        <a:p>
          <a:pPr marL="457200" lvl="0" indent="-304800" algn="l" rtl="0">
            <a:spcBef>
              <a:spcPts val="0"/>
            </a:spcBef>
            <a:spcAft>
              <a:spcPts val="0"/>
            </a:spcAft>
            <a:buSzPts val="1200"/>
            <a:buChar char="●"/>
          </a:pPr>
          <a:r>
            <a:rPr lang="en-US" sz="1200"/>
            <a:t>We calculated the ratios for 5 years and then we averaged those ratios to forecast the ratios for the next 5 years. </a:t>
          </a:r>
          <a:endParaRPr sz="1200"/>
        </a:p>
        <a:p>
          <a:pPr marL="457200" lvl="0" indent="-304800" algn="l" rtl="0">
            <a:spcBef>
              <a:spcPts val="0"/>
            </a:spcBef>
            <a:spcAft>
              <a:spcPts val="0"/>
            </a:spcAft>
            <a:buSzPts val="1200"/>
            <a:buChar char="●"/>
          </a:pPr>
          <a:r>
            <a:rPr lang="en-US" sz="1200"/>
            <a:t>We figure Days Sales Outstanding (DSO) for 5 year with the formula DSO= Account Receivables/ Net sales * 360 and assume that  forecast DSO will be average the DSO for trade receivable.</a:t>
          </a:r>
          <a:endParaRPr sz="1200"/>
        </a:p>
        <a:p>
          <a:pPr marL="457200" lvl="0" indent="-304800" algn="l" rtl="0">
            <a:spcBef>
              <a:spcPts val="0"/>
            </a:spcBef>
            <a:spcAft>
              <a:spcPts val="0"/>
            </a:spcAft>
            <a:buSzPts val="1200"/>
            <a:buChar char="●"/>
          </a:pPr>
          <a:r>
            <a:rPr lang="en-US" sz="1200"/>
            <a:t>Days Payable  Outstanding (DPO) for 5 year with the formula DPO= Account Payable/ COGS* 360 and assume that  forecast DPO will be average the DSO for trade payable.</a:t>
          </a:r>
          <a:endParaRPr sz="1200"/>
        </a:p>
        <a:p>
          <a:pPr marL="457200" lvl="0" indent="-304800" algn="l" rtl="0">
            <a:spcBef>
              <a:spcPts val="0"/>
            </a:spcBef>
            <a:spcAft>
              <a:spcPts val="0"/>
            </a:spcAft>
            <a:buSzPts val="1200"/>
            <a:buChar char="●"/>
          </a:pPr>
          <a:r>
            <a:rPr lang="en-US" sz="1200"/>
            <a:t>For the Inventory also we averaged the ratio with the formula (Inventory/ COGS) and assume the days for upcoming forecasted year.</a:t>
          </a:r>
          <a:endParaRPr sz="1200"/>
        </a:p>
        <a:p>
          <a:pPr marL="457200" lvl="0" indent="-304800" algn="l" rtl="0">
            <a:spcBef>
              <a:spcPts val="0"/>
            </a:spcBef>
            <a:spcAft>
              <a:spcPts val="0"/>
            </a:spcAft>
            <a:buSzPts val="1200"/>
            <a:buChar char="●"/>
          </a:pPr>
          <a:r>
            <a:rPr lang="en-US" sz="1200">
              <a:highlight>
                <a:srgbClr val="FFFFFF"/>
              </a:highlight>
            </a:rPr>
            <a:t>Generation &amp; Distribution Expenses is assumed to be Cost of good sold.</a:t>
          </a:r>
          <a:endParaRPr sz="1200">
            <a:highlight>
              <a:srgbClr val="FFFFFF"/>
            </a:highlight>
          </a:endParaRPr>
        </a:p>
        <a:p>
          <a:pPr marL="457200" lvl="0" indent="-304800" algn="l" rtl="0">
            <a:spcBef>
              <a:spcPts val="0"/>
            </a:spcBef>
            <a:spcAft>
              <a:spcPts val="0"/>
            </a:spcAft>
            <a:buSzPts val="1200"/>
            <a:buChar char="●"/>
          </a:pPr>
          <a:r>
            <a:rPr lang="en-US" sz="1200">
              <a:highlight>
                <a:srgbClr val="FFFFFF"/>
              </a:highlight>
            </a:rPr>
            <a:t>Current asset and other current liabilities  are figure out as per the revenue (i.e. current assets/ total revenue, other current liabilities/ total revenue). The ratios are the average and the average ratio is assume to be constant for forecasting working capital in the upcoming 5 years.</a:t>
          </a:r>
          <a:endParaRPr sz="1200">
            <a:highlight>
              <a:srgbClr val="FFFFFF"/>
            </a:highlight>
          </a:endParaRPr>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There on , we calculated every variable according to the ratios taking revenue and COGS as the starting point as we forecasted the revenue according to EIC.</a:t>
          </a:r>
          <a:endParaRPr sz="12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228600</xdr:colOff>
      <xdr:row>9</xdr:row>
      <xdr:rowOff>200025</xdr:rowOff>
    </xdr:from>
    <xdr:ext cx="5048250" cy="3124200"/>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952500</xdr:colOff>
      <xdr:row>24</xdr:row>
      <xdr:rowOff>76200</xdr:rowOff>
    </xdr:from>
    <xdr:ext cx="6305550" cy="4524375"/>
    <xdr:sp macro="" textlink="">
      <xdr:nvSpPr>
        <xdr:cNvPr id="15" name="Shape 15"/>
        <xdr:cNvSpPr txBox="1"/>
      </xdr:nvSpPr>
      <xdr:spPr>
        <a:xfrm>
          <a:off x="621250" y="783650"/>
          <a:ext cx="6283500" cy="4506900"/>
        </a:xfrm>
        <a:prstGeom prst="rect">
          <a:avLst/>
        </a:prstGeom>
        <a:noFill/>
        <a:ln>
          <a:noFill/>
        </a:ln>
      </xdr:spPr>
      <xdr:txBody>
        <a:bodyPr spcFirstLastPara="1" wrap="square" lIns="91425" tIns="91425" rIns="91425" bIns="91425" anchor="t" anchorCtr="0">
          <a:spAutoFit/>
        </a:bodyPr>
        <a:lstStyle/>
        <a:p>
          <a:pPr marL="0" lvl="0" indent="0" algn="l" rtl="0">
            <a:lnSpc>
              <a:spcPct val="115000"/>
            </a:lnSpc>
            <a:spcBef>
              <a:spcPts val="0"/>
            </a:spcBef>
            <a:spcAft>
              <a:spcPts val="0"/>
            </a:spcAft>
            <a:buNone/>
          </a:pPr>
          <a:r>
            <a:rPr lang="en-US" sz="1400" b="1"/>
            <a:t>Assumptions:</a:t>
          </a:r>
          <a:endParaRPr sz="1400" b="1"/>
        </a:p>
        <a:p>
          <a:pPr marL="0" lvl="0" indent="0" algn="l" rtl="0">
            <a:lnSpc>
              <a:spcPct val="115000"/>
            </a:lnSpc>
            <a:spcBef>
              <a:spcPts val="0"/>
            </a:spcBef>
            <a:spcAft>
              <a:spcPts val="0"/>
            </a:spcAft>
            <a:buNone/>
          </a:pPr>
          <a:endParaRPr sz="1400"/>
        </a:p>
        <a:p>
          <a:pPr marL="0" lvl="0" indent="0" algn="l" rtl="0">
            <a:lnSpc>
              <a:spcPct val="115000"/>
            </a:lnSpc>
            <a:spcBef>
              <a:spcPts val="0"/>
            </a:spcBef>
            <a:spcAft>
              <a:spcPts val="0"/>
            </a:spcAft>
            <a:buNone/>
          </a:pPr>
          <a:r>
            <a:rPr lang="en-US" sz="1200"/>
            <a:t>Revenue forecasts are based on the production capacity of the hydropower plant. The calculations are based on following facts and assumptions:</a:t>
          </a:r>
          <a:endParaRPr sz="1200"/>
        </a:p>
        <a:p>
          <a:pPr marL="0" lvl="0" indent="0" algn="l" rtl="0">
            <a:lnSpc>
              <a:spcPct val="115000"/>
            </a:lnSpc>
            <a:spcBef>
              <a:spcPts val="0"/>
            </a:spcBef>
            <a:spcAft>
              <a:spcPts val="0"/>
            </a:spcAft>
            <a:buNone/>
          </a:pPr>
          <a:endParaRPr sz="1200"/>
        </a:p>
        <a:p>
          <a:pPr marL="457200" lvl="0" indent="-304800" algn="l" rtl="0">
            <a:lnSpc>
              <a:spcPct val="115000"/>
            </a:lnSpc>
            <a:spcBef>
              <a:spcPts val="0"/>
            </a:spcBef>
            <a:spcAft>
              <a:spcPts val="0"/>
            </a:spcAft>
            <a:buSzPts val="1200"/>
            <a:buChar char="-"/>
          </a:pPr>
          <a:r>
            <a:rPr lang="en-US" sz="1200"/>
            <a:t>The target production for each year were similar to the actual production capacity of 20503131 KWH decided on the PPA with Nepal electricity authority.</a:t>
          </a:r>
          <a:endParaRPr sz="1200"/>
        </a:p>
        <a:p>
          <a:pPr marL="457200" lvl="0" indent="-304800" algn="l" rtl="0">
            <a:lnSpc>
              <a:spcPct val="115000"/>
            </a:lnSpc>
            <a:spcBef>
              <a:spcPts val="0"/>
            </a:spcBef>
            <a:spcAft>
              <a:spcPts val="0"/>
            </a:spcAft>
            <a:buSzPts val="1200"/>
            <a:buChar char="-"/>
          </a:pPr>
          <a:r>
            <a:rPr lang="en-US" sz="1200"/>
            <a:t>Covid year’s slump on the production capacity is omitted while calculating the average production capacity because the production capacity post covid is right back on the high levels due to contractual sale of electricity to NEA which are unaffected by covid.</a:t>
          </a:r>
          <a:endParaRPr sz="1200"/>
        </a:p>
        <a:p>
          <a:pPr marL="457200" lvl="0" indent="-304800" algn="l" rtl="0">
            <a:lnSpc>
              <a:spcPct val="115000"/>
            </a:lnSpc>
            <a:spcBef>
              <a:spcPts val="0"/>
            </a:spcBef>
            <a:spcAft>
              <a:spcPts val="0"/>
            </a:spcAft>
            <a:buSzPts val="1200"/>
            <a:buChar char="-"/>
          </a:pPr>
          <a:r>
            <a:rPr lang="en-US" sz="1200"/>
            <a:t>The production capacity for the forecasted years are assumed to increase gradually because the power production has massively increased in the recent quarters i.e 59% to 77% in the latest fiscal year. </a:t>
          </a:r>
          <a:endParaRPr sz="1200"/>
        </a:p>
        <a:p>
          <a:pPr marL="457200" lvl="0" indent="-304800" algn="l" rtl="0">
            <a:lnSpc>
              <a:spcPct val="115000"/>
            </a:lnSpc>
            <a:spcBef>
              <a:spcPts val="0"/>
            </a:spcBef>
            <a:spcAft>
              <a:spcPts val="0"/>
            </a:spcAft>
            <a:buSzPts val="1200"/>
            <a:buChar char="-"/>
          </a:pPr>
          <a:r>
            <a:rPr lang="en-US" sz="1200"/>
            <a:t>Therefore, we are gradually increasing the production capacity to reach the earliest highest of 87% given the fiscal support for the energy sector, paradigm shift towards EVs, government’s plan to add 900 MW to the national grid in the upcoming FY and a myriad of other catalysts which are discussed in detail on the EIC section.</a:t>
          </a:r>
          <a:endParaRPr sz="1200"/>
        </a:p>
        <a:p>
          <a:pPr marL="457200" lvl="0" indent="0" algn="l" rtl="0">
            <a:lnSpc>
              <a:spcPct val="115000"/>
            </a:lnSpc>
            <a:spcBef>
              <a:spcPts val="0"/>
            </a:spcBef>
            <a:spcAft>
              <a:spcPts val="0"/>
            </a:spcAft>
            <a:buNone/>
          </a:pP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4</xdr:col>
      <xdr:colOff>228600</xdr:colOff>
      <xdr:row>11</xdr:row>
      <xdr:rowOff>180975</xdr:rowOff>
    </xdr:from>
    <xdr:ext cx="5934075" cy="1524000"/>
    <xdr:sp macro="" textlink="">
      <xdr:nvSpPr>
        <xdr:cNvPr id="16" name="Shape 16"/>
        <xdr:cNvSpPr txBox="1"/>
      </xdr:nvSpPr>
      <xdr:spPr>
        <a:xfrm>
          <a:off x="822600" y="536025"/>
          <a:ext cx="5918400" cy="15084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b="1">
              <a:latin typeface="Times New Roman"/>
              <a:ea typeface="Times New Roman"/>
              <a:cs typeface="Times New Roman"/>
              <a:sym typeface="Times New Roman"/>
            </a:rPr>
            <a:t>Assumptions:</a:t>
          </a:r>
          <a:endParaRPr sz="1200" b="1">
            <a:latin typeface="Times New Roman"/>
            <a:ea typeface="Times New Roman"/>
            <a:cs typeface="Times New Roman"/>
            <a:sym typeface="Times New Roman"/>
          </a:endParaRPr>
        </a:p>
        <a:p>
          <a:pPr marL="0" lvl="0" indent="0" algn="l" rtl="0">
            <a:spcBef>
              <a:spcPts val="0"/>
            </a:spcBef>
            <a:spcAft>
              <a:spcPts val="0"/>
            </a:spcAft>
            <a:buNone/>
          </a:pPr>
          <a:endParaRPr sz="1200">
            <a:latin typeface="Times New Roman"/>
            <a:ea typeface="Times New Roman"/>
            <a:cs typeface="Times New Roman"/>
            <a:sym typeface="Times New Roman"/>
          </a:endParaRPr>
        </a:p>
        <a:p>
          <a:pPr marL="0" lvl="0" indent="0" algn="l" rtl="0">
            <a:spcBef>
              <a:spcPts val="0"/>
            </a:spcBef>
            <a:spcAft>
              <a:spcPts val="0"/>
            </a:spcAft>
            <a:buNone/>
          </a:pPr>
          <a:r>
            <a:rPr lang="en-US" sz="1200">
              <a:latin typeface="Times New Roman"/>
              <a:ea typeface="Times New Roman"/>
              <a:cs typeface="Times New Roman"/>
              <a:sym typeface="Times New Roman"/>
            </a:rPr>
            <a:t>We first projected revenue, depreciation, and PPE under the assumption that CAPEX for NHDL would include repair and maintenance costs. </a:t>
          </a:r>
          <a:endParaRPr sz="1200">
            <a:latin typeface="Times New Roman"/>
            <a:ea typeface="Times New Roman"/>
            <a:cs typeface="Times New Roman"/>
            <a:sym typeface="Times New Roman"/>
          </a:endParaRPr>
        </a:p>
        <a:p>
          <a:pPr marL="0" lvl="0" indent="0" algn="l" rtl="0">
            <a:spcBef>
              <a:spcPts val="0"/>
            </a:spcBef>
            <a:spcAft>
              <a:spcPts val="0"/>
            </a:spcAft>
            <a:buNone/>
          </a:pPr>
          <a:r>
            <a:rPr lang="en-US" sz="1200">
              <a:latin typeface="Times New Roman"/>
              <a:ea typeface="Times New Roman"/>
              <a:cs typeface="Times New Roman"/>
              <a:sym typeface="Times New Roman"/>
            </a:rPr>
            <a:t>Based on these projections, we divided the current period PP&amp;E by the prior period PP&amp;E, then added back depreciation to determine the CAPEX.</a:t>
          </a:r>
          <a:endParaRPr sz="1200">
            <a:latin typeface="Times New Roman"/>
            <a:ea typeface="Times New Roman"/>
            <a:cs typeface="Times New Roman"/>
            <a:sym typeface="Times New Roman"/>
          </a:endParaRPr>
        </a:p>
        <a:p>
          <a:pPr marL="0" lvl="0" indent="0" algn="l" rtl="0">
            <a:spcBef>
              <a:spcPts val="0"/>
            </a:spcBef>
            <a:spcAft>
              <a:spcPts val="0"/>
            </a:spcAft>
            <a:buNone/>
          </a:pP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6</xdr:col>
      <xdr:colOff>828675</xdr:colOff>
      <xdr:row>5</xdr:row>
      <xdr:rowOff>142875</xdr:rowOff>
    </xdr:from>
    <xdr:ext cx="4543425" cy="1800225"/>
    <xdr:sp macro="" textlink="">
      <xdr:nvSpPr>
        <xdr:cNvPr id="17" name="Shape 17"/>
        <xdr:cNvSpPr txBox="1"/>
      </xdr:nvSpPr>
      <xdr:spPr>
        <a:xfrm>
          <a:off x="383250" y="642475"/>
          <a:ext cx="4522800" cy="1785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b="1"/>
            <a:t>Interpretation:</a:t>
          </a:r>
          <a:endParaRPr sz="1400" b="1"/>
        </a:p>
        <a:p>
          <a:pPr marL="0" lvl="0" indent="0" algn="l" rtl="0">
            <a:spcBef>
              <a:spcPts val="0"/>
            </a:spcBef>
            <a:spcAft>
              <a:spcPts val="0"/>
            </a:spcAft>
            <a:buNone/>
          </a:pPr>
          <a:endParaRPr sz="1400"/>
        </a:p>
        <a:p>
          <a:pPr marL="0" lvl="0" indent="0" algn="l" rtl="0">
            <a:spcBef>
              <a:spcPts val="0"/>
            </a:spcBef>
            <a:spcAft>
              <a:spcPts val="0"/>
            </a:spcAft>
            <a:buNone/>
          </a:pPr>
          <a:r>
            <a:rPr lang="en-US" sz="1200"/>
            <a:t>The market return has been calculated using the closing price of NEPSE from January 01, 2015 to June 01, 2023.</a:t>
          </a:r>
          <a:endParaRPr sz="1200"/>
        </a:p>
        <a:p>
          <a:pPr marL="0" lvl="0" indent="0" algn="l" rtl="0">
            <a:spcBef>
              <a:spcPts val="0"/>
            </a:spcBef>
            <a:spcAft>
              <a:spcPts val="0"/>
            </a:spcAft>
            <a:buNone/>
          </a:pPr>
          <a:r>
            <a:rPr lang="en-US" sz="1200"/>
            <a:t/>
          </a:r>
          <a:br>
            <a:rPr lang="en-US" sz="1200"/>
          </a:br>
          <a:r>
            <a:rPr lang="en-US" sz="1200"/>
            <a:t>The return has been calculated on a weekly basis and for ease , we have chosen Thursday to be a constant point to calculate</a:t>
          </a:r>
          <a:r>
            <a:rPr lang="en-US" sz="1400"/>
            <a:t>.</a:t>
          </a:r>
          <a:br>
            <a:rPr lang="en-US" sz="1400"/>
          </a:b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7</xdr:col>
      <xdr:colOff>419100</xdr:colOff>
      <xdr:row>6</xdr:row>
      <xdr:rowOff>142875</xdr:rowOff>
    </xdr:from>
    <xdr:ext cx="6572250" cy="4962525"/>
    <xdr:sp macro="" textlink="">
      <xdr:nvSpPr>
        <xdr:cNvPr id="18" name="Shape 18"/>
        <xdr:cNvSpPr txBox="1"/>
      </xdr:nvSpPr>
      <xdr:spPr>
        <a:xfrm>
          <a:off x="1969675" y="1152350"/>
          <a:ext cx="6557700" cy="49410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500" b="1"/>
            <a:t>Assumptions:</a:t>
          </a:r>
          <a:endParaRPr sz="1500" b="1"/>
        </a:p>
        <a:p>
          <a:pPr marL="0" lvl="0" indent="0" algn="l" rtl="0">
            <a:spcBef>
              <a:spcPts val="0"/>
            </a:spcBef>
            <a:spcAft>
              <a:spcPts val="0"/>
            </a:spcAft>
            <a:buNone/>
          </a:pPr>
          <a:endParaRPr sz="1400"/>
        </a:p>
        <a:p>
          <a:pPr marL="0" lvl="0" indent="0" algn="l" rtl="0">
            <a:spcBef>
              <a:spcPts val="0"/>
            </a:spcBef>
            <a:spcAft>
              <a:spcPts val="0"/>
            </a:spcAft>
            <a:buNone/>
          </a:pPr>
          <a:r>
            <a:rPr lang="en-US" sz="1400"/>
            <a:t>Cost of debt is generally calculated using the rating provided by a credit - rating agency and then calculating the default spread.</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But in our case, since our company has not been rated by any agency , we undertook the following steps:</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Risk free rate :</a:t>
          </a:r>
          <a:endParaRPr sz="1400"/>
        </a:p>
        <a:p>
          <a:pPr marL="0" lvl="0" indent="0" algn="l" rtl="0">
            <a:spcBef>
              <a:spcPts val="0"/>
            </a:spcBef>
            <a:spcAft>
              <a:spcPts val="0"/>
            </a:spcAft>
            <a:buNone/>
          </a:pPr>
          <a:endParaRPr sz="1400"/>
        </a:p>
        <a:p>
          <a:pPr marL="457200" lvl="0" indent="-317500" algn="l" rtl="0">
            <a:spcBef>
              <a:spcPts val="0"/>
            </a:spcBef>
            <a:spcAft>
              <a:spcPts val="0"/>
            </a:spcAft>
            <a:buSzPts val="1400"/>
            <a:buAutoNum type="arabicParenR"/>
          </a:pPr>
          <a:r>
            <a:rPr lang="en-US" sz="1400"/>
            <a:t>We took the risk free rate from the Development bond rate from the Nepal Rastra Bank Page for the period </a:t>
          </a:r>
          <a:r>
            <a:rPr lang="en-US" sz="1400">
              <a:solidFill>
                <a:srgbClr val="1F1F1F"/>
              </a:solidFill>
              <a:highlight>
                <a:srgbClr val="FFFFFF"/>
              </a:highlight>
            </a:rPr>
            <a:t>22-03-2079 TO 22-03-2085</a:t>
          </a:r>
          <a:r>
            <a:rPr lang="en-US" sz="1400">
              <a:solidFill>
                <a:srgbClr val="1F1F1F"/>
              </a:solidFill>
              <a:highlight>
                <a:srgbClr val="FFFFFF"/>
              </a:highlight>
              <a:latin typeface="Roboto"/>
              <a:ea typeface="Roboto"/>
              <a:cs typeface="Roboto"/>
              <a:sym typeface="Roboto"/>
            </a:rPr>
            <a:t> </a:t>
          </a:r>
          <a:r>
            <a:rPr lang="en-US" sz="1400"/>
            <a:t> which was 8.49%</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Default spread:</a:t>
          </a:r>
          <a:endParaRPr sz="1400"/>
        </a:p>
        <a:p>
          <a:pPr marL="0" lvl="0" indent="0" algn="l" rtl="0">
            <a:spcBef>
              <a:spcPts val="0"/>
            </a:spcBef>
            <a:spcAft>
              <a:spcPts val="0"/>
            </a:spcAft>
            <a:buNone/>
          </a:pPr>
          <a:endParaRPr sz="1400"/>
        </a:p>
        <a:p>
          <a:pPr marL="457200" lvl="0" indent="-317500" algn="l" rtl="0">
            <a:spcBef>
              <a:spcPts val="0"/>
            </a:spcBef>
            <a:spcAft>
              <a:spcPts val="0"/>
            </a:spcAft>
            <a:buSzPts val="1400"/>
            <a:buAutoNum type="arabicParenR"/>
          </a:pPr>
          <a:r>
            <a:rPr lang="en-US" sz="1400"/>
            <a:t>We calculated the interest coverage ratio</a:t>
          </a:r>
          <a:endParaRPr sz="1400"/>
        </a:p>
        <a:p>
          <a:pPr marL="457200" lvl="0" indent="-317500" algn="l" rtl="0">
            <a:spcBef>
              <a:spcPts val="0"/>
            </a:spcBef>
            <a:spcAft>
              <a:spcPts val="0"/>
            </a:spcAft>
            <a:buSzPts val="1400"/>
            <a:buAutoNum type="arabicParenR"/>
          </a:pPr>
          <a:r>
            <a:rPr lang="en-US" sz="1400"/>
            <a:t>We matched the average interest coverage ratio of the past 5 years with the table that we got from Nyu Stern page .</a:t>
          </a:r>
          <a:endParaRPr sz="1400"/>
        </a:p>
        <a:p>
          <a:pPr marL="457200" lvl="0" indent="-317500" algn="l" rtl="0">
            <a:spcBef>
              <a:spcPts val="0"/>
            </a:spcBef>
            <a:spcAft>
              <a:spcPts val="0"/>
            </a:spcAft>
            <a:buSzPts val="1400"/>
            <a:buAutoNum type="arabicParenR"/>
          </a:pPr>
          <a:r>
            <a:rPr lang="en-US" sz="1400"/>
            <a:t>We got the rating B2/B which corresponded with 5.26%</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Hence the final cost of debt turned out to be 8.49 % + 5.26% = 13.75%</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838200</xdr:colOff>
      <xdr:row>11</xdr:row>
      <xdr:rowOff>57150</xdr:rowOff>
    </xdr:from>
    <xdr:ext cx="6457950" cy="2047875"/>
    <xdr:sp macro="" textlink="">
      <xdr:nvSpPr>
        <xdr:cNvPr id="19" name="Shape 19"/>
        <xdr:cNvSpPr txBox="1"/>
      </xdr:nvSpPr>
      <xdr:spPr>
        <a:xfrm>
          <a:off x="639550" y="668225"/>
          <a:ext cx="6437100" cy="20319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b="1"/>
            <a:t>Interpretation:</a:t>
          </a:r>
          <a:endParaRPr sz="1200" b="1"/>
        </a:p>
        <a:p>
          <a:pPr marL="0" lvl="0" indent="0" algn="l" rtl="0">
            <a:spcBef>
              <a:spcPts val="0"/>
            </a:spcBef>
            <a:spcAft>
              <a:spcPts val="0"/>
            </a:spcAft>
            <a:buNone/>
          </a:pPr>
          <a:endParaRPr sz="1200"/>
        </a:p>
        <a:p>
          <a:pPr marL="0" lvl="0" indent="0" algn="l" rtl="0">
            <a:spcBef>
              <a:spcPts val="0"/>
            </a:spcBef>
            <a:spcAft>
              <a:spcPts val="0"/>
            </a:spcAft>
            <a:buNone/>
          </a:pPr>
          <a:r>
            <a:rPr lang="en-US" sz="1200"/>
            <a:t>The Risk Free Rate of 8.49% (Development Bond Rate), which covers the period from 22-03-2079 to 22-03-2085, is used to compute the cost of equity. For the calculation, we have used the adjusted beta which reflects the dent in corporate governance.</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The cost of equity is less than the cost of debt. </a:t>
          </a:r>
          <a:endParaRPr sz="1200"/>
        </a:p>
        <a:p>
          <a:pPr marL="457200" lvl="0" indent="-304800" algn="l" rtl="0">
            <a:spcBef>
              <a:spcPts val="0"/>
            </a:spcBef>
            <a:spcAft>
              <a:spcPts val="0"/>
            </a:spcAft>
            <a:buSzPts val="1200"/>
            <a:buAutoNum type="arabicParenR"/>
          </a:pPr>
          <a:r>
            <a:rPr lang="en-US" sz="1200"/>
            <a:t>Due to the PPA agreement with NEA, which lowers the revenue risk.</a:t>
          </a:r>
          <a:endParaRPr sz="1200"/>
        </a:p>
        <a:p>
          <a:pPr marL="457200" lvl="0" indent="-304800" algn="l" rtl="0">
            <a:spcBef>
              <a:spcPts val="0"/>
            </a:spcBef>
            <a:spcAft>
              <a:spcPts val="0"/>
            </a:spcAft>
            <a:buSzPts val="1200"/>
            <a:buAutoNum type="arabicParenR"/>
          </a:pPr>
          <a:r>
            <a:rPr lang="en-US" sz="1200"/>
            <a:t>Since the tax rate for NHDL was j0.11% only, it could not take advantage of the interest tax shield which resulted in a higher cost of debt.</a:t>
          </a:r>
          <a:endParaRPr sz="12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1028700</xdr:colOff>
      <xdr:row>20</xdr:row>
      <xdr:rowOff>190500</xdr:rowOff>
    </xdr:from>
    <xdr:ext cx="8153400" cy="3219450"/>
    <xdr:sp macro="" textlink="">
      <xdr:nvSpPr>
        <xdr:cNvPr id="20" name="Shape 20"/>
        <xdr:cNvSpPr txBox="1"/>
      </xdr:nvSpPr>
      <xdr:spPr>
        <a:xfrm>
          <a:off x="1273075" y="744350"/>
          <a:ext cx="8130000" cy="32016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Market  Value of debt</a:t>
          </a:r>
          <a:endParaRPr sz="1400" b="1"/>
        </a:p>
        <a:p>
          <a:pPr marL="0" lvl="0" indent="0" algn="ctr" rtl="0">
            <a:spcBef>
              <a:spcPts val="0"/>
            </a:spcBef>
            <a:spcAft>
              <a:spcPts val="0"/>
            </a:spcAft>
            <a:buNone/>
          </a:pPr>
          <a:endParaRPr sz="1400"/>
        </a:p>
        <a:p>
          <a:pPr marL="0" lvl="0" indent="0" algn="ctr" rtl="0">
            <a:spcBef>
              <a:spcPts val="0"/>
            </a:spcBef>
            <a:spcAft>
              <a:spcPts val="0"/>
            </a:spcAft>
            <a:buNone/>
          </a:pPr>
          <a:r>
            <a:rPr lang="en-US" sz="1400"/>
            <a:t>The market value of debt is the new adjusted debt value which is the amount taken after lease capitalization .</a:t>
          </a: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400" b="1"/>
            <a:t>Terminal Tax rate </a:t>
          </a:r>
          <a:endParaRPr sz="1400" b="1"/>
        </a:p>
        <a:p>
          <a:pPr marL="0" lvl="0" indent="0" algn="ctr" rtl="0">
            <a:spcBef>
              <a:spcPts val="0"/>
            </a:spcBef>
            <a:spcAft>
              <a:spcPts val="0"/>
            </a:spcAft>
            <a:buNone/>
          </a:pPr>
          <a:endParaRPr sz="1400"/>
        </a:p>
        <a:p>
          <a:pPr marL="0" lvl="0" indent="0" algn="ctr" rtl="0">
            <a:spcBef>
              <a:spcPts val="0"/>
            </a:spcBef>
            <a:spcAft>
              <a:spcPts val="0"/>
            </a:spcAft>
            <a:buNone/>
          </a:pPr>
          <a:r>
            <a:rPr lang="en-US" sz="1400"/>
            <a:t>The current tax rate is 0% , 10 % for the next 5 years and the tax rate after that until the project is handed over will be 20% , hence the rate for the terminal value is 20%</a:t>
          </a: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400" b="1"/>
            <a:t>WACC Calculation</a:t>
          </a:r>
          <a:br>
            <a:rPr lang="en-US" sz="1400" b="1"/>
          </a:br>
          <a:r>
            <a:rPr lang="en-US" sz="1400"/>
            <a:t/>
          </a:r>
          <a:br>
            <a:rPr lang="en-US" sz="1400"/>
          </a:br>
          <a:r>
            <a:rPr lang="en-US" sz="1400"/>
            <a:t>The WACC is then calculated using the market value of debt and equity for the forecasted period of 5 years and terminal value. </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266700</xdr:colOff>
      <xdr:row>1</xdr:row>
      <xdr:rowOff>85725</xdr:rowOff>
    </xdr:from>
    <xdr:ext cx="5686425" cy="1924050"/>
    <xdr:sp macro="" textlink="">
      <xdr:nvSpPr>
        <xdr:cNvPr id="21" name="Shape 21"/>
        <xdr:cNvSpPr txBox="1"/>
      </xdr:nvSpPr>
      <xdr:spPr>
        <a:xfrm>
          <a:off x="824250" y="1017125"/>
          <a:ext cx="5664300" cy="1908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a:t>Interpretation:</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200"/>
            <a:t>The company has enjoyed a complete TAX HOLIDAY upto the year 2078/79 as it was under the 10 years of its commercial operation. 99.5% of the revenue comes from the sale of generated electricity whereas a very negligible portion of revenue from other sources such as licensing and interest income which are taxed at 25%.</a:t>
          </a:r>
          <a:endParaRPr sz="1200"/>
        </a:p>
        <a:p>
          <a:pPr marL="0" lvl="0" indent="0" algn="l" rtl="0">
            <a:spcBef>
              <a:spcPts val="0"/>
            </a:spcBef>
            <a:spcAft>
              <a:spcPts val="0"/>
            </a:spcAft>
            <a:buNone/>
          </a:pPr>
          <a:r>
            <a:rPr lang="en-US" sz="1200"/>
            <a:t> A weighted marginal tax rate is calculated on the basis of contribution on the total revenue and their effective tax rates. </a:t>
          </a:r>
          <a:endParaRPr sz="1200"/>
        </a:p>
      </xdr:txBody>
    </xdr:sp>
    <xdr:clientData fLocksWithSheet="0"/>
  </xdr:oneCellAnchor>
  <xdr:oneCellAnchor>
    <xdr:from>
      <xdr:col>3</xdr:col>
      <xdr:colOff>266700</xdr:colOff>
      <xdr:row>11</xdr:row>
      <xdr:rowOff>95250</xdr:rowOff>
    </xdr:from>
    <xdr:ext cx="6677025" cy="1866900"/>
    <xdr:sp macro="" textlink="">
      <xdr:nvSpPr>
        <xdr:cNvPr id="22" name="Shape 22"/>
        <xdr:cNvSpPr txBox="1"/>
      </xdr:nvSpPr>
      <xdr:spPr>
        <a:xfrm>
          <a:off x="621250" y="743050"/>
          <a:ext cx="6659100" cy="18471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200"/>
            <a:t>However, the complete tax holiday for the company has ended from the recent year and it will be taxed at 20%/2 i.e 10% on sale from electricity generation for 5 years. After five years, the company will be taxed at 20% till it hands itself over the operations to the government. We have not calculated the weighted average tax rate for the forecasted and terminal period because of two reasons:</a:t>
          </a:r>
          <a:endParaRPr sz="1200"/>
        </a:p>
        <a:p>
          <a:pPr marL="457200" lvl="0" indent="-304800" algn="l" rtl="0">
            <a:spcBef>
              <a:spcPts val="0"/>
            </a:spcBef>
            <a:spcAft>
              <a:spcPts val="0"/>
            </a:spcAft>
            <a:buSzPts val="1200"/>
            <a:buChar char="-"/>
          </a:pPr>
          <a:r>
            <a:rPr lang="en-US" sz="1200"/>
            <a:t>99.5% of the income comes from electricity generation, therefore other sources of income are too negligible to forecast.</a:t>
          </a:r>
          <a:endParaRPr sz="1200"/>
        </a:p>
        <a:p>
          <a:pPr marL="457200" lvl="0" indent="-304800" algn="l" rtl="0">
            <a:spcBef>
              <a:spcPts val="0"/>
            </a:spcBef>
            <a:spcAft>
              <a:spcPts val="0"/>
            </a:spcAft>
            <a:buSzPts val="1200"/>
            <a:buChar char="-"/>
          </a:pPr>
          <a:r>
            <a:rPr lang="en-US" sz="1200"/>
            <a:t>Income from licensing and interest keep on fluctuating to an unfathomable degree making them difficult to forecast.</a:t>
          </a:r>
          <a:endParaRPr sz="12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657225</xdr:colOff>
      <xdr:row>20</xdr:row>
      <xdr:rowOff>200025</xdr:rowOff>
    </xdr:from>
    <xdr:ext cx="6096000" cy="1924050"/>
    <xdr:sp macro="" textlink="">
      <xdr:nvSpPr>
        <xdr:cNvPr id="23" name="Shape 23"/>
        <xdr:cNvSpPr txBox="1"/>
      </xdr:nvSpPr>
      <xdr:spPr>
        <a:xfrm>
          <a:off x="956225" y="895325"/>
          <a:ext cx="6080400" cy="1908600"/>
        </a:xfrm>
        <a:prstGeom prst="rect">
          <a:avLst/>
        </a:prstGeom>
        <a:noFill/>
        <a:ln>
          <a:noFill/>
        </a:ln>
      </xdr:spPr>
      <xdr:txBody>
        <a:bodyPr spcFirstLastPara="1" wrap="square" lIns="91425" tIns="91425" rIns="91425" bIns="91425" anchor="t" anchorCtr="0">
          <a:spAutoFit/>
        </a:bodyPr>
        <a:lstStyle/>
        <a:p>
          <a:pPr marL="0" lvl="0" indent="0" algn="ctr" rtl="0">
            <a:spcBef>
              <a:spcPts val="0"/>
            </a:spcBef>
            <a:spcAft>
              <a:spcPts val="0"/>
            </a:spcAft>
            <a:buNone/>
          </a:pPr>
          <a:r>
            <a:rPr lang="en-US" sz="1400" b="1"/>
            <a:t>Why bottom up beta instead of market regressed beta?</a:t>
          </a:r>
          <a:endParaRPr sz="1400" b="1"/>
        </a:p>
        <a:p>
          <a:pPr marL="0" lvl="0" indent="0" algn="ctr" rtl="0">
            <a:spcBef>
              <a:spcPts val="0"/>
            </a:spcBef>
            <a:spcAft>
              <a:spcPts val="0"/>
            </a:spcAft>
            <a:buNone/>
          </a:pPr>
          <a:endParaRPr sz="1400" b="1"/>
        </a:p>
        <a:p>
          <a:pPr marL="0" lvl="0" indent="0" algn="ctr" rtl="0">
            <a:spcBef>
              <a:spcPts val="0"/>
            </a:spcBef>
            <a:spcAft>
              <a:spcPts val="0"/>
            </a:spcAft>
            <a:buNone/>
          </a:pPr>
          <a:r>
            <a:rPr lang="en-US" sz="1200"/>
            <a:t>We are performing a DCF valuation in order to assess the intrinsic valuation of the company. Regression beta can produce a quick and simple assessment of a company's beta. However, bottom-up beta offers a more thorough analysis about company-specific factors, industry-specific risk, shifting market conditions, and complicated capital structures, </a:t>
          </a:r>
          <a:br>
            <a:rPr lang="en-US" sz="1200"/>
          </a:br>
          <a:r>
            <a:rPr lang="en-US" sz="1200"/>
            <a:t>A bottom up beta would be less exposed to market moods and perceptions which would be more relevant while assessing the intrinsic value.</a:t>
          </a:r>
          <a:endParaRPr sz="12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6</xdr:col>
      <xdr:colOff>457200</xdr:colOff>
      <xdr:row>29</xdr:row>
      <xdr:rowOff>209550</xdr:rowOff>
    </xdr:from>
    <xdr:ext cx="5867400" cy="2162175"/>
    <xdr:sp macro="" textlink="">
      <xdr:nvSpPr>
        <xdr:cNvPr id="24" name="Shape 24"/>
        <xdr:cNvSpPr txBox="1"/>
      </xdr:nvSpPr>
      <xdr:spPr>
        <a:xfrm>
          <a:off x="722750" y="976525"/>
          <a:ext cx="5847000" cy="2147100"/>
        </a:xfrm>
        <a:prstGeom prst="rect">
          <a:avLst/>
        </a:prstGeom>
        <a:noFill/>
        <a:ln>
          <a:noFill/>
        </a:ln>
      </xdr:spPr>
      <xdr:txBody>
        <a:bodyPr spcFirstLastPara="1" wrap="square" lIns="91425" tIns="91425" rIns="91425" bIns="91425" anchor="t" anchorCtr="0">
          <a:spAutoFit/>
        </a:bodyPr>
        <a:lstStyle/>
        <a:p>
          <a:pPr marL="0" lvl="0" indent="0" algn="just" rtl="0">
            <a:spcBef>
              <a:spcPts val="0"/>
            </a:spcBef>
            <a:spcAft>
              <a:spcPts val="0"/>
            </a:spcAft>
            <a:buNone/>
          </a:pPr>
          <a:r>
            <a:rPr lang="en-US" sz="1450" b="1"/>
            <a:t>Rationale for selection of IMF's growth forecast over World bank or ADB' s Forecast </a:t>
          </a:r>
          <a:endParaRPr sz="1450" b="1"/>
        </a:p>
        <a:p>
          <a:pPr marL="0" lvl="0" indent="0" algn="just" rtl="0">
            <a:spcBef>
              <a:spcPts val="0"/>
            </a:spcBef>
            <a:spcAft>
              <a:spcPts val="0"/>
            </a:spcAft>
            <a:buNone/>
          </a:pPr>
          <a:endParaRPr sz="1450" b="1"/>
        </a:p>
        <a:p>
          <a:pPr marL="0" lvl="0" indent="0" algn="just" rtl="0">
            <a:spcBef>
              <a:spcPts val="0"/>
            </a:spcBef>
            <a:spcAft>
              <a:spcPts val="0"/>
            </a:spcAft>
            <a:buNone/>
          </a:pPr>
          <a:r>
            <a:rPr lang="en-US" sz="1200"/>
            <a:t>Our forecasted Valuation essentials for NHDL span over the period of 5 years ranging from 2023- 2028. IMF's forecasted growth rates perfectly match our forecasted span. On the other hand, World bank and ADB's forecast span only for a limited number of years which DO NOT COVER our forecasted years. </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Therefore,</a:t>
          </a:r>
          <a:r>
            <a:rPr lang="en-US" sz="1200" b="1">
              <a:solidFill>
                <a:srgbClr val="0C343D"/>
              </a:solidFill>
            </a:rPr>
            <a:t> IMF's World economic </a:t>
          </a:r>
          <a:r>
            <a:rPr lang="en-US" sz="1200"/>
            <a:t>outlook publication's forecast has been used because its widespread coverage upto the year 2028.</a:t>
          </a:r>
          <a:endParaRPr sz="1600"/>
        </a:p>
      </xdr:txBody>
    </xdr:sp>
    <xdr:clientData fLocksWithSheet="0"/>
  </xdr:oneCellAnchor>
  <xdr:oneCellAnchor>
    <xdr:from>
      <xdr:col>0</xdr:col>
      <xdr:colOff>142875</xdr:colOff>
      <xdr:row>29</xdr:row>
      <xdr:rowOff>209550</xdr:rowOff>
    </xdr:from>
    <xdr:ext cx="6553200" cy="4200525"/>
    <xdr:sp macro="" textlink="">
      <xdr:nvSpPr>
        <xdr:cNvPr id="25" name="Shape 25"/>
        <xdr:cNvSpPr txBox="1"/>
      </xdr:nvSpPr>
      <xdr:spPr>
        <a:xfrm>
          <a:off x="651900" y="702375"/>
          <a:ext cx="6537300" cy="4179000"/>
        </a:xfrm>
        <a:prstGeom prst="rect">
          <a:avLst/>
        </a:prstGeom>
        <a:noFill/>
        <a:ln>
          <a:noFill/>
        </a:ln>
      </xdr:spPr>
      <xdr:txBody>
        <a:bodyPr spcFirstLastPara="1" wrap="square" lIns="91425" tIns="91425" rIns="91425" bIns="91425" anchor="t" anchorCtr="0">
          <a:spAutoFit/>
        </a:bodyPr>
        <a:lstStyle/>
        <a:p>
          <a:pPr marL="0" lvl="0" indent="0" algn="just" rtl="0">
            <a:spcBef>
              <a:spcPts val="0"/>
            </a:spcBef>
            <a:spcAft>
              <a:spcPts val="0"/>
            </a:spcAft>
            <a:buNone/>
          </a:pPr>
          <a:r>
            <a:rPr lang="en-US" sz="1450" b="1"/>
            <a:t>Rationale for selection of 4% Sustainable growth rate for terminal value calculation </a:t>
          </a:r>
          <a:endParaRPr sz="1450" b="1"/>
        </a:p>
        <a:p>
          <a:pPr marL="0" lvl="0" indent="0" algn="just" rtl="0">
            <a:spcBef>
              <a:spcPts val="0"/>
            </a:spcBef>
            <a:spcAft>
              <a:spcPts val="0"/>
            </a:spcAft>
            <a:buNone/>
          </a:pPr>
          <a:endParaRPr sz="1450" b="1"/>
        </a:p>
        <a:p>
          <a:pPr marL="0" lvl="0" indent="0" algn="just" rtl="0">
            <a:spcBef>
              <a:spcPts val="0"/>
            </a:spcBef>
            <a:spcAft>
              <a:spcPts val="0"/>
            </a:spcAft>
            <a:buNone/>
          </a:pPr>
          <a:r>
            <a:rPr lang="en-US" sz="1200"/>
            <a:t>The average value for forecasted growth rate from IMF's estimates upto the year came out to be 5.16% which is just a little higher than the historical average of CBS's data. It seems to be an achievable growth rate for Nepal in upcoming future because of the Expected EXPANSIONARY MONETARY POLICY 2023/24 to achieve the forecasted growth rate of 6%. Therefore, we can assume a sustainable growth rate of 4% for NHDL which is just lower than the average forecasted growth rate given by IMF's forecast.</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The SUSTAINABLE GROWTH RATE for the company came out to be 2.5% from the historical financial data. However, we believe that the sustainable growth rate for the company should be a little higher because of the following reasons: </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 As per the Fiscal year 2023/24, 900 megawatt electricity would be added to the national grid in the next fiscal year. The investments in the sector would be made to achieve the target. </a:t>
          </a:r>
          <a:endParaRPr sz="1200"/>
        </a:p>
        <a:p>
          <a:pPr marL="0" lvl="0" indent="0" algn="just" rtl="0">
            <a:spcBef>
              <a:spcPts val="0"/>
            </a:spcBef>
            <a:spcAft>
              <a:spcPts val="0"/>
            </a:spcAft>
            <a:buNone/>
          </a:pPr>
          <a:endParaRPr sz="1200"/>
        </a:p>
        <a:p>
          <a:pPr marL="0" lvl="0" indent="0" algn="just" rtl="0">
            <a:spcBef>
              <a:spcPts val="0"/>
            </a:spcBef>
            <a:spcAft>
              <a:spcPts val="0"/>
            </a:spcAft>
            <a:buNone/>
          </a:pPr>
          <a:r>
            <a:rPr lang="en-US" sz="1200"/>
            <a:t>- As of mid-April 2022, average lending to this sector stood at 5.51 percent, i.e. Rs.220.08 billion. The new monetary policy is expected to be expansionary to achieve a target growth of 6% while prioritizing the energy sector. This implies more ACCESS TO CAPITAL for hydropower companies.</a:t>
          </a:r>
          <a:endParaRPr sz="1600"/>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5</xdr:col>
      <xdr:colOff>866775</xdr:colOff>
      <xdr:row>23</xdr:row>
      <xdr:rowOff>152400</xdr:rowOff>
    </xdr:from>
    <xdr:ext cx="6315075" cy="2847975"/>
    <xdr:sp macro="" textlink="">
      <xdr:nvSpPr>
        <xdr:cNvPr id="26" name="Shape 26"/>
        <xdr:cNvSpPr txBox="1"/>
      </xdr:nvSpPr>
      <xdr:spPr>
        <a:xfrm>
          <a:off x="824250" y="834400"/>
          <a:ext cx="6293700" cy="28323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b="1"/>
            <a:t>Rationale for event study:</a:t>
          </a:r>
          <a:endParaRPr sz="1400" b="1"/>
        </a:p>
        <a:p>
          <a:pPr marL="0" lvl="0" indent="0" algn="l" rtl="0">
            <a:spcBef>
              <a:spcPts val="0"/>
            </a:spcBef>
            <a:spcAft>
              <a:spcPts val="0"/>
            </a:spcAft>
            <a:buNone/>
          </a:pPr>
          <a:endParaRPr sz="1400"/>
        </a:p>
        <a:p>
          <a:pPr marL="0" lvl="0" indent="0" algn="l" rtl="0">
            <a:spcBef>
              <a:spcPts val="0"/>
            </a:spcBef>
            <a:spcAft>
              <a:spcPts val="0"/>
            </a:spcAft>
            <a:buNone/>
          </a:pPr>
          <a:r>
            <a:rPr lang="en-US" sz="1200"/>
            <a:t>On MAY 9, 2022, the Securities Board of Nepal (SEBON) has registered a case against Gyanendra Lal Pradhan, the then-chairman of Nepal Hydro Developers Limited, in the Kathmandu District Court. A case was registered in the Kathmandu District Court on May 8, claiming that Pradhan has been involved in INSIDER TRADING.</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t>The P-value for the event study came out to be insignificant which implies that the effect of this effect has not been reflected by the market. Therefore, we need to manually adjust our systematic risk given such a significant blemish on the corporate governance of NHDL. The further adjustment for the effect of this event study has been performed on the sheet ‘CG Beta adjustment’.</a:t>
          </a:r>
          <a:endParaRPr sz="1200"/>
        </a:p>
        <a:p>
          <a:pPr marL="0" lvl="0" indent="0" algn="l" rtl="0">
            <a:spcBef>
              <a:spcPts val="0"/>
            </a:spcBef>
            <a:spcAft>
              <a:spcPts val="0"/>
            </a:spcAft>
            <a:buNone/>
          </a:pPr>
          <a:endParaRPr sz="1200"/>
        </a:p>
        <a:p>
          <a:pPr marL="0" lvl="0" indent="0" algn="l" rtl="0">
            <a:spcBef>
              <a:spcPts val="0"/>
            </a:spcBef>
            <a:spcAft>
              <a:spcPts val="0"/>
            </a:spcAft>
            <a:buNone/>
          </a:pPr>
          <a:endParaRPr sz="12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3133725</xdr:colOff>
      <xdr:row>59</xdr:row>
      <xdr:rowOff>152400</xdr:rowOff>
    </xdr:from>
    <xdr:ext cx="6057900" cy="3152775"/>
    <xdr:sp macro="" textlink="">
      <xdr:nvSpPr>
        <xdr:cNvPr id="27" name="Shape 27"/>
        <xdr:cNvSpPr txBox="1"/>
      </xdr:nvSpPr>
      <xdr:spPr>
        <a:xfrm>
          <a:off x="946075" y="976525"/>
          <a:ext cx="6039900" cy="31368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b="1"/>
            <a:t>Interpretation:</a:t>
          </a:r>
          <a:endParaRPr sz="1400" b="1"/>
        </a:p>
        <a:p>
          <a:pPr marL="0" lvl="0" indent="0" algn="l" rtl="0">
            <a:spcBef>
              <a:spcPts val="0"/>
            </a:spcBef>
            <a:spcAft>
              <a:spcPts val="0"/>
            </a:spcAft>
            <a:buNone/>
          </a:pPr>
          <a:endParaRPr sz="1400"/>
        </a:p>
        <a:p>
          <a:pPr marL="0" lvl="0" indent="0" algn="l" rtl="0">
            <a:lnSpc>
              <a:spcPct val="115000"/>
            </a:lnSpc>
            <a:spcBef>
              <a:spcPts val="0"/>
            </a:spcBef>
            <a:spcAft>
              <a:spcPts val="0"/>
            </a:spcAft>
            <a:buNone/>
          </a:pPr>
          <a:r>
            <a:rPr lang="en-US" sz="1200"/>
            <a:t>In order to quantify the turbulence in corporate governance of NHDL, a linear regression analysis has been performed. Our variable of interest is Beta. There are altogether five features/ dependent variables based on the different aspect of corporate governance. Since the P value for this regression analysis came out to be insignificant. We have to adjust the beta in order to reflect the blemish in corporate governance.</a:t>
          </a:r>
          <a:endParaRPr sz="1200"/>
        </a:p>
        <a:p>
          <a:pPr marL="0" lvl="0" indent="0" algn="l" rtl="0">
            <a:lnSpc>
              <a:spcPct val="115000"/>
            </a:lnSpc>
            <a:spcBef>
              <a:spcPts val="0"/>
            </a:spcBef>
            <a:spcAft>
              <a:spcPts val="0"/>
            </a:spcAft>
            <a:buNone/>
          </a:pPr>
          <a:endParaRPr sz="1200"/>
        </a:p>
        <a:p>
          <a:pPr marL="0" lvl="0" indent="0" algn="l" rtl="0">
            <a:lnSpc>
              <a:spcPct val="115000"/>
            </a:lnSpc>
            <a:spcBef>
              <a:spcPts val="0"/>
            </a:spcBef>
            <a:spcAft>
              <a:spcPts val="0"/>
            </a:spcAft>
            <a:buNone/>
          </a:pPr>
          <a:r>
            <a:rPr lang="en-US" sz="1200"/>
            <a:t>We have adjusted the beta coefficient for the variable ‘Insider trading circular trading and cornering’ because it is the most relevant variable for us given the Event study on Insider trading of NHDL stocks. The beta coefficient has been added to the bottom up beta for the company. The data for the same has been sourced from SEBON’S  list of companies suspected for Insider trading circular trading and cornering.</a:t>
          </a:r>
          <a:endParaRPr sz="1200"/>
        </a:p>
      </xdr:txBody>
    </xdr:sp>
    <xdr:clientData fLocksWithSheet="0"/>
  </xdr:oneCellAnchor>
  <xdr:oneCellAnchor>
    <xdr:from>
      <xdr:col>9</xdr:col>
      <xdr:colOff>114300</xdr:colOff>
      <xdr:row>34</xdr:row>
      <xdr:rowOff>47625</xdr:rowOff>
    </xdr:from>
    <xdr:ext cx="5838825" cy="2971800"/>
    <xdr:sp macro="" textlink="">
      <xdr:nvSpPr>
        <xdr:cNvPr id="28" name="Shape 28"/>
        <xdr:cNvSpPr txBox="1"/>
      </xdr:nvSpPr>
      <xdr:spPr>
        <a:xfrm>
          <a:off x="901800" y="1001100"/>
          <a:ext cx="5816400" cy="2953800"/>
        </a:xfrm>
        <a:prstGeom prst="rect">
          <a:avLst/>
        </a:prstGeom>
        <a:noFill/>
        <a:ln>
          <a:noFill/>
        </a:ln>
      </xdr:spPr>
      <xdr:txBody>
        <a:bodyPr spcFirstLastPara="1" wrap="square" lIns="91425" tIns="91425" rIns="91425" bIns="91425" anchor="t" anchorCtr="0">
          <a:spAutoFit/>
        </a:bodyPr>
        <a:lstStyle/>
        <a:p>
          <a:pPr marL="0" lvl="0" indent="0" algn="l" rtl="0">
            <a:lnSpc>
              <a:spcPct val="115000"/>
            </a:lnSpc>
            <a:spcBef>
              <a:spcPts val="0"/>
            </a:spcBef>
            <a:spcAft>
              <a:spcPts val="0"/>
            </a:spcAft>
            <a:buNone/>
          </a:pPr>
          <a:r>
            <a:rPr lang="en-US" sz="1400" b="1"/>
            <a:t>Methodology:</a:t>
          </a:r>
          <a:endParaRPr sz="1400" b="1"/>
        </a:p>
        <a:p>
          <a:pPr marL="0" lvl="0" indent="0" algn="l" rtl="0">
            <a:lnSpc>
              <a:spcPct val="115000"/>
            </a:lnSpc>
            <a:spcBef>
              <a:spcPts val="0"/>
            </a:spcBef>
            <a:spcAft>
              <a:spcPts val="0"/>
            </a:spcAft>
            <a:buNone/>
          </a:pPr>
          <a:endParaRPr sz="1200" b="1"/>
        </a:p>
        <a:p>
          <a:pPr marL="0" lvl="0" indent="0" algn="l" rtl="0">
            <a:lnSpc>
              <a:spcPct val="115000"/>
            </a:lnSpc>
            <a:spcBef>
              <a:spcPts val="0"/>
            </a:spcBef>
            <a:spcAft>
              <a:spcPts val="0"/>
            </a:spcAft>
            <a:buNone/>
          </a:pPr>
          <a:r>
            <a:rPr lang="en-US" sz="1200" b="1"/>
            <a:t>Calculation of Z score:</a:t>
          </a:r>
          <a:endParaRPr sz="1200" b="1"/>
        </a:p>
        <a:p>
          <a:pPr marL="0" lvl="0" indent="0" algn="l" rtl="0">
            <a:lnSpc>
              <a:spcPct val="115000"/>
            </a:lnSpc>
            <a:spcBef>
              <a:spcPts val="0"/>
            </a:spcBef>
            <a:spcAft>
              <a:spcPts val="0"/>
            </a:spcAft>
            <a:buNone/>
          </a:pPr>
          <a:endParaRPr sz="1200" b="1"/>
        </a:p>
        <a:p>
          <a:pPr marL="0" lvl="0" indent="0" algn="l" rtl="0">
            <a:lnSpc>
              <a:spcPct val="115000"/>
            </a:lnSpc>
            <a:spcBef>
              <a:spcPts val="0"/>
            </a:spcBef>
            <a:spcAft>
              <a:spcPts val="0"/>
            </a:spcAft>
            <a:buNone/>
          </a:pPr>
          <a:r>
            <a:rPr lang="en-US" sz="1200"/>
            <a:t>Z score has been calculated for all the features and target variable in order to standardize the data and depict outliers if there are any.</a:t>
          </a:r>
          <a:endParaRPr sz="1200"/>
        </a:p>
        <a:p>
          <a:pPr marL="0" lvl="0" indent="0" algn="l" rtl="0">
            <a:lnSpc>
              <a:spcPct val="115000"/>
            </a:lnSpc>
            <a:spcBef>
              <a:spcPts val="0"/>
            </a:spcBef>
            <a:spcAft>
              <a:spcPts val="0"/>
            </a:spcAft>
            <a:buNone/>
          </a:pPr>
          <a:endParaRPr sz="1200" b="1"/>
        </a:p>
        <a:p>
          <a:pPr marL="0" lvl="0" indent="0" algn="l" rtl="0">
            <a:lnSpc>
              <a:spcPct val="115000"/>
            </a:lnSpc>
            <a:spcBef>
              <a:spcPts val="0"/>
            </a:spcBef>
            <a:spcAft>
              <a:spcPts val="0"/>
            </a:spcAft>
            <a:buNone/>
          </a:pPr>
          <a:r>
            <a:rPr lang="en-US" sz="1200" b="1"/>
            <a:t>Feature encoding (Insider trading circular trading and cornering):</a:t>
          </a:r>
          <a:endParaRPr sz="1200" b="1"/>
        </a:p>
        <a:p>
          <a:pPr marL="0" lvl="0" indent="0" algn="l" rtl="0">
            <a:lnSpc>
              <a:spcPct val="115000"/>
            </a:lnSpc>
            <a:spcBef>
              <a:spcPts val="0"/>
            </a:spcBef>
            <a:spcAft>
              <a:spcPts val="0"/>
            </a:spcAft>
            <a:buNone/>
          </a:pPr>
          <a:endParaRPr sz="1200"/>
        </a:p>
        <a:p>
          <a:pPr marL="457200" lvl="0" indent="-304800" algn="l" rtl="0">
            <a:lnSpc>
              <a:spcPct val="115000"/>
            </a:lnSpc>
            <a:spcBef>
              <a:spcPts val="0"/>
            </a:spcBef>
            <a:spcAft>
              <a:spcPts val="0"/>
            </a:spcAft>
            <a:buSzPts val="1200"/>
            <a:buChar char="-"/>
          </a:pPr>
          <a:r>
            <a:rPr lang="en-US" sz="1200"/>
            <a:t>Companies not suspected to be involved in Insider trading circular trading and cornering: 0</a:t>
          </a:r>
          <a:endParaRPr sz="1200"/>
        </a:p>
        <a:p>
          <a:pPr marL="457200" lvl="0" indent="-304800" algn="l" rtl="0">
            <a:lnSpc>
              <a:spcPct val="115000"/>
            </a:lnSpc>
            <a:spcBef>
              <a:spcPts val="0"/>
            </a:spcBef>
            <a:spcAft>
              <a:spcPts val="0"/>
            </a:spcAft>
            <a:buSzPts val="1200"/>
            <a:buChar char="-"/>
          </a:pPr>
          <a:r>
            <a:rPr lang="en-US" sz="1200"/>
            <a:t>Companies suspected to be involved in Insider trading circular trading and cornering: 1</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2</xdr:col>
      <xdr:colOff>466725</xdr:colOff>
      <xdr:row>1</xdr:row>
      <xdr:rowOff>47625</xdr:rowOff>
    </xdr:from>
    <xdr:ext cx="9277350" cy="2571750"/>
    <xdr:sp macro="" textlink="">
      <xdr:nvSpPr>
        <xdr:cNvPr id="29" name="Shape 29"/>
        <xdr:cNvSpPr txBox="1"/>
      </xdr:nvSpPr>
      <xdr:spPr>
        <a:xfrm>
          <a:off x="657375" y="1112550"/>
          <a:ext cx="9254700" cy="2555100"/>
        </a:xfrm>
        <a:prstGeom prst="rect">
          <a:avLst/>
        </a:prstGeom>
        <a:noFill/>
        <a:ln>
          <a:noFill/>
        </a:ln>
      </xdr:spPr>
      <xdr:txBody>
        <a:bodyPr spcFirstLastPara="1" wrap="square" lIns="91425" tIns="91425" rIns="91425" bIns="91425" anchor="t" anchorCtr="0">
          <a:spAutoFit/>
        </a:bodyPr>
        <a:lstStyle/>
        <a:p>
          <a:pPr marL="457200" lvl="0" indent="-317500" algn="l" rtl="0">
            <a:spcBef>
              <a:spcPts val="0"/>
            </a:spcBef>
            <a:spcAft>
              <a:spcPts val="0"/>
            </a:spcAft>
            <a:buSzPts val="1400"/>
            <a:buAutoNum type="alphaUcPeriod"/>
          </a:pPr>
          <a:r>
            <a:rPr lang="en-US" sz="1400" b="1"/>
            <a:t>Probable manipulation of financial statements</a:t>
          </a:r>
          <a:endParaRPr sz="1400" b="1"/>
        </a:p>
        <a:p>
          <a:pPr marL="0" lvl="0" indent="0" algn="l" rtl="0">
            <a:spcBef>
              <a:spcPts val="0"/>
            </a:spcBef>
            <a:spcAft>
              <a:spcPts val="0"/>
            </a:spcAft>
            <a:buNone/>
          </a:pPr>
          <a:endParaRPr sz="1400" b="1"/>
        </a:p>
        <a:p>
          <a:pPr marL="0" lvl="0" indent="0" algn="l" rtl="0">
            <a:spcBef>
              <a:spcPts val="0"/>
            </a:spcBef>
            <a:spcAft>
              <a:spcPts val="0"/>
            </a:spcAft>
            <a:buNone/>
          </a:pPr>
          <a:r>
            <a:rPr lang="en-US" sz="1400"/>
            <a:t>Benford analysis was conducted for the financials of NHDL</a:t>
          </a:r>
          <a:endParaRPr sz="1400"/>
        </a:p>
        <a:p>
          <a:pPr marL="0" lvl="0" indent="0" algn="l" rtl="0">
            <a:spcBef>
              <a:spcPts val="0"/>
            </a:spcBef>
            <a:spcAft>
              <a:spcPts val="0"/>
            </a:spcAft>
            <a:buNone/>
          </a:pPr>
          <a:endParaRPr sz="1400"/>
        </a:p>
        <a:p>
          <a:pPr marL="457200" lvl="0" indent="-317500" algn="l" rtl="0">
            <a:spcBef>
              <a:spcPts val="0"/>
            </a:spcBef>
            <a:spcAft>
              <a:spcPts val="0"/>
            </a:spcAft>
            <a:buSzPts val="1400"/>
            <a:buAutoNum type="arabicParenR"/>
          </a:pPr>
          <a:r>
            <a:rPr lang="en-US" sz="1400"/>
            <a:t>The analysis for the yearly data showed no manipulation </a:t>
          </a:r>
          <a:endParaRPr sz="1400"/>
        </a:p>
        <a:p>
          <a:pPr marL="457200" lvl="0" indent="-317500" algn="l" rtl="0">
            <a:spcBef>
              <a:spcPts val="0"/>
            </a:spcBef>
            <a:spcAft>
              <a:spcPts val="0"/>
            </a:spcAft>
            <a:buSzPts val="1400"/>
            <a:buAutoNum type="arabicParenR"/>
          </a:pPr>
          <a:r>
            <a:rPr lang="en-US" sz="1400"/>
            <a:t>However , when we used the quarterly data and used Chi-square test to analyse the p-value , the result came out to be significant.</a:t>
          </a:r>
          <a:endParaRPr sz="1400"/>
        </a:p>
        <a:p>
          <a:pPr marL="457200" lvl="0" indent="0" algn="l" rtl="0">
            <a:spcBef>
              <a:spcPts val="0"/>
            </a:spcBef>
            <a:spcAft>
              <a:spcPts val="0"/>
            </a:spcAft>
            <a:buNone/>
          </a:pPr>
          <a:endParaRPr sz="1400"/>
        </a:p>
        <a:p>
          <a:pPr marL="457200" lvl="0" indent="0" algn="l" rtl="0">
            <a:spcBef>
              <a:spcPts val="0"/>
            </a:spcBef>
            <a:spcAft>
              <a:spcPts val="0"/>
            </a:spcAft>
            <a:buNone/>
          </a:pPr>
          <a:r>
            <a:rPr lang="en-US" sz="1400"/>
            <a:t>This suggests manipulation of data has been done but does not tell us where. Due to limitations of time , we did not pursue this any further but it should be given a thought in the future.</a:t>
          </a:r>
          <a:endParaRPr sz="1400"/>
        </a:p>
        <a:p>
          <a:pPr marL="457200" lvl="0" indent="0" algn="l" rtl="0">
            <a:spcBef>
              <a:spcPts val="0"/>
            </a:spcBef>
            <a:spcAft>
              <a:spcPts val="0"/>
            </a:spcAft>
            <a:buNone/>
          </a:pPr>
          <a:endParaRPr sz="1400"/>
        </a:p>
      </xdr:txBody>
    </xdr:sp>
    <xdr:clientData fLocksWithSheet="0"/>
  </xdr:oneCellAnchor>
  <xdr:oneCellAnchor>
    <xdr:from>
      <xdr:col>2</xdr:col>
      <xdr:colOff>466725</xdr:colOff>
      <xdr:row>13</xdr:row>
      <xdr:rowOff>38100</xdr:rowOff>
    </xdr:from>
    <xdr:ext cx="9886950" cy="2143125"/>
    <xdr:sp macro="" textlink="">
      <xdr:nvSpPr>
        <xdr:cNvPr id="30" name="Shape 30"/>
        <xdr:cNvSpPr txBox="1"/>
      </xdr:nvSpPr>
      <xdr:spPr>
        <a:xfrm>
          <a:off x="276650" y="704550"/>
          <a:ext cx="9869700" cy="21240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b="1"/>
            <a:t>B. Unavailability of Credit ratings default spread for Nepali companies</a:t>
          </a:r>
          <a:endParaRPr sz="1400" b="1"/>
        </a:p>
        <a:p>
          <a:pPr marL="0" lvl="0" indent="0" algn="l" rtl="0">
            <a:spcBef>
              <a:spcPts val="0"/>
            </a:spcBef>
            <a:spcAft>
              <a:spcPts val="0"/>
            </a:spcAft>
            <a:buNone/>
          </a:pPr>
          <a:r>
            <a:rPr lang="en-US" sz="1400"/>
            <a:t/>
          </a:r>
          <a:br>
            <a:rPr lang="en-US" sz="1400"/>
          </a:br>
          <a:r>
            <a:rPr lang="en-US" sz="1400"/>
            <a:t>Cost of debt is generally calculated using the rating provided by a credit - rating agency and then calculating the default spread.</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To calculate the default spread, a table relevant to our economy would have been better. But due to lack of such table , a substitute was used. To say its not suitable will be wrong but one relevant to our economy would have been a better fit.</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The substitute used was of renowned valuation expert Aswath Damodaran.</a:t>
          </a:r>
          <a:endParaRPr sz="1400"/>
        </a:p>
      </xdr:txBody>
    </xdr:sp>
    <xdr:clientData fLocksWithSheet="0"/>
  </xdr:oneCellAnchor>
  <xdr:oneCellAnchor>
    <xdr:from>
      <xdr:col>2</xdr:col>
      <xdr:colOff>466725</xdr:colOff>
      <xdr:row>24</xdr:row>
      <xdr:rowOff>104775</xdr:rowOff>
    </xdr:from>
    <xdr:ext cx="7505700" cy="1276350"/>
    <xdr:sp macro="" textlink="">
      <xdr:nvSpPr>
        <xdr:cNvPr id="31" name="Shape 31"/>
        <xdr:cNvSpPr txBox="1"/>
      </xdr:nvSpPr>
      <xdr:spPr>
        <a:xfrm>
          <a:off x="9075" y="678400"/>
          <a:ext cx="7484400" cy="1254600"/>
        </a:xfrm>
        <a:prstGeom prst="rect">
          <a:avLst/>
        </a:prstGeom>
        <a:noFill/>
        <a:ln>
          <a:noFill/>
        </a:ln>
      </xdr:spPr>
      <xdr:txBody>
        <a:bodyPr spcFirstLastPara="1" wrap="square" lIns="91425" tIns="91425" rIns="91425" bIns="91425" anchor="t" anchorCtr="0">
          <a:spAutoFit/>
        </a:bodyPr>
        <a:lstStyle/>
        <a:p>
          <a:pPr marL="0" lvl="0" indent="0" algn="l" rtl="0">
            <a:lnSpc>
              <a:spcPct val="115000"/>
            </a:lnSpc>
            <a:spcBef>
              <a:spcPts val="0"/>
            </a:spcBef>
            <a:spcAft>
              <a:spcPts val="0"/>
            </a:spcAft>
            <a:buNone/>
          </a:pPr>
          <a:r>
            <a:rPr lang="en-US" sz="1400" b="1"/>
            <a:t>C. Unavailability of data for the closest peers while performing the relative valuation</a:t>
          </a:r>
          <a:endParaRPr sz="1400" b="1"/>
        </a:p>
        <a:p>
          <a:pPr marL="0" lvl="0" indent="0" algn="l" rtl="0">
            <a:lnSpc>
              <a:spcPct val="115000"/>
            </a:lnSpc>
            <a:spcBef>
              <a:spcPts val="0"/>
            </a:spcBef>
            <a:spcAft>
              <a:spcPts val="0"/>
            </a:spcAft>
            <a:buNone/>
          </a:pPr>
          <a:r>
            <a:rPr lang="en-US" sz="1200"/>
            <a:t/>
          </a:r>
          <a:br>
            <a:rPr lang="en-US" sz="1200"/>
          </a:br>
          <a:r>
            <a:rPr lang="en-US" sz="1200"/>
            <a:t>For the relative valuation purpose, we are to select companies with similar market capitalization. However, due to lack of financial statements availability of closest peer companies, we had to select companies that were not precisely the same as the intended peers. </a:t>
          </a:r>
          <a:endParaRPr sz="12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hyperlink" Target="https://pages.stern.nyu.edu/~adamodar/New_Home_Page/datafile/ratings.html"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pages.stern.nyu.edu/~adamodar/New_Home_Page/datafile/ratings.html" TargetMode="External"/><Relationship Id="rId1" Type="http://schemas.openxmlformats.org/officeDocument/2006/relationships/hyperlink" Target="https://www.nrb.org.np/contents/uploads/2023/06/DB-Summaryy-3.pdf"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nsonepal.gov.np/national-accounts/" TargetMode="External"/><Relationship Id="rId1" Type="http://schemas.openxmlformats.org/officeDocument/2006/relationships/hyperlink" Target="https://www.imf.org/en/Publications/WEO/Issues/2023/04/11/world-economic-outlook-april-2023"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nepalstock.com.np/main/stockwiseprices/index/1/closePrice/asc/YTo0OntzOjk6InN0YXJ0RGF0ZSI7czoxMDoiMjAxNy0wNy0xOCI7czo3OiJlbmREYXRlIjtzOjEwOiIyMDE4LTA3LTE4IjtzOjEyOiJzdG9jay1zeW1ib2wiO3M6MzoiMTMxIjtzOjY6Il9saW1pdCI7czozOiI1MDAiO30?startDate=2017-07-18&amp;endDate=2018-07-18&amp;stock-symbol=131&amp;_limit=500"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thehimalayantimes.com/business/share-price-of-51-companies-found-overvalued-sebon-points-irregularities-in-trading"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B0F00"/>
    <outlinePr summaryBelow="0" summaryRight="0"/>
  </sheetPr>
  <dimension ref="A1:I86"/>
  <sheetViews>
    <sheetView showGridLines="0" workbookViewId="0"/>
  </sheetViews>
  <sheetFormatPr defaultColWidth="12.6640625" defaultRowHeight="15.75" customHeight="1"/>
  <sheetData>
    <row r="1" spans="1:9">
      <c r="A1" s="1"/>
      <c r="B1" s="2"/>
      <c r="C1" s="3"/>
      <c r="D1" s="3"/>
      <c r="E1" s="3"/>
      <c r="F1" s="3"/>
      <c r="G1" s="3"/>
      <c r="H1" s="3"/>
      <c r="I1" s="4"/>
    </row>
    <row r="2" spans="1:9">
      <c r="A2" s="5"/>
      <c r="B2" s="6"/>
      <c r="I2" s="7"/>
    </row>
    <row r="3" spans="1:9">
      <c r="A3" s="5"/>
      <c r="B3" s="6"/>
      <c r="I3" s="7"/>
    </row>
    <row r="4" spans="1:9">
      <c r="A4" s="5"/>
      <c r="B4" s="6"/>
      <c r="I4" s="7"/>
    </row>
    <row r="5" spans="1:9">
      <c r="A5" s="5"/>
      <c r="B5" s="6"/>
      <c r="I5" s="7"/>
    </row>
    <row r="6" spans="1:9">
      <c r="A6" s="5"/>
      <c r="B6" s="6"/>
      <c r="I6" s="7"/>
    </row>
    <row r="7" spans="1:9">
      <c r="A7" s="5"/>
      <c r="B7" s="6"/>
      <c r="I7" s="7"/>
    </row>
    <row r="8" spans="1:9">
      <c r="A8" s="5"/>
      <c r="B8" s="6"/>
      <c r="I8" s="7"/>
    </row>
    <row r="9" spans="1:9">
      <c r="A9" s="5"/>
      <c r="B9" s="6"/>
      <c r="I9" s="7"/>
    </row>
    <row r="10" spans="1:9">
      <c r="A10" s="5"/>
      <c r="B10" s="6"/>
      <c r="I10" s="7"/>
    </row>
    <row r="11" spans="1:9">
      <c r="A11" s="5"/>
      <c r="B11" s="6"/>
      <c r="I11" s="7"/>
    </row>
    <row r="12" spans="1:9">
      <c r="A12" s="5"/>
      <c r="B12" s="6"/>
      <c r="I12" s="7"/>
    </row>
    <row r="13" spans="1:9">
      <c r="A13" s="5"/>
      <c r="B13" s="6"/>
      <c r="I13" s="7"/>
    </row>
    <row r="14" spans="1:9">
      <c r="A14" s="5"/>
      <c r="B14" s="6"/>
      <c r="I14" s="7"/>
    </row>
    <row r="15" spans="1:9">
      <c r="A15" s="5"/>
      <c r="B15" s="6"/>
      <c r="I15" s="7"/>
    </row>
    <row r="16" spans="1:9">
      <c r="A16" s="5"/>
      <c r="B16" s="6"/>
      <c r="I16" s="7"/>
    </row>
    <row r="17" spans="1:9">
      <c r="A17" s="5"/>
      <c r="B17" s="6"/>
      <c r="I17" s="7"/>
    </row>
    <row r="18" spans="1:9">
      <c r="A18" s="5"/>
      <c r="B18" s="6"/>
      <c r="I18" s="7"/>
    </row>
    <row r="19" spans="1:9">
      <c r="A19" s="5"/>
      <c r="B19" s="6"/>
      <c r="I19" s="7"/>
    </row>
    <row r="20" spans="1:9">
      <c r="A20" s="5"/>
      <c r="B20" s="6"/>
      <c r="I20" s="7"/>
    </row>
    <row r="21" spans="1:9">
      <c r="A21" s="5"/>
      <c r="B21" s="6"/>
      <c r="I21" s="7"/>
    </row>
    <row r="22" spans="1:9">
      <c r="A22" s="5"/>
      <c r="B22" s="6"/>
      <c r="I22" s="7"/>
    </row>
    <row r="23" spans="1:9">
      <c r="A23" s="5"/>
      <c r="B23" s="6"/>
      <c r="I23" s="7"/>
    </row>
    <row r="24" spans="1:9">
      <c r="A24" s="5"/>
      <c r="B24" s="6"/>
      <c r="I24" s="7"/>
    </row>
    <row r="25" spans="1:9">
      <c r="A25" s="5"/>
      <c r="B25" s="6"/>
      <c r="I25" s="7"/>
    </row>
    <row r="26" spans="1:9">
      <c r="A26" s="5"/>
      <c r="B26" s="6"/>
      <c r="I26" s="7"/>
    </row>
    <row r="27" spans="1:9">
      <c r="A27" s="5"/>
      <c r="B27" s="6"/>
      <c r="I27" s="7"/>
    </row>
    <row r="28" spans="1:9">
      <c r="A28" s="8"/>
      <c r="B28" s="9"/>
      <c r="C28" s="9"/>
      <c r="D28" s="9"/>
      <c r="E28" s="9"/>
      <c r="F28" s="9"/>
      <c r="G28" s="9"/>
      <c r="H28" s="9"/>
      <c r="I28" s="10"/>
    </row>
    <row r="29" spans="1:9">
      <c r="B29" s="11"/>
    </row>
    <row r="30" spans="1:9">
      <c r="B30" s="11"/>
    </row>
    <row r="31" spans="1:9">
      <c r="B31" s="11"/>
    </row>
    <row r="32" spans="1:9">
      <c r="B32" s="11"/>
    </row>
    <row r="33" spans="2:2">
      <c r="B33" s="11"/>
    </row>
    <row r="34" spans="2:2">
      <c r="B34" s="11"/>
    </row>
    <row r="35" spans="2:2">
      <c r="B35" s="11"/>
    </row>
    <row r="36" spans="2:2">
      <c r="B36" s="11"/>
    </row>
    <row r="37" spans="2:2">
      <c r="B37" s="11"/>
    </row>
    <row r="38" spans="2:2">
      <c r="B38" s="11"/>
    </row>
    <row r="39" spans="2:2">
      <c r="B39" s="11"/>
    </row>
    <row r="40" spans="2:2">
      <c r="B40" s="11"/>
    </row>
    <row r="41" spans="2:2">
      <c r="B41" s="11"/>
    </row>
    <row r="42" spans="2:2">
      <c r="B42" s="11"/>
    </row>
    <row r="43" spans="2:2">
      <c r="B43" s="11"/>
    </row>
    <row r="44" spans="2:2">
      <c r="B44" s="11"/>
    </row>
    <row r="45" spans="2:2">
      <c r="B45" s="11"/>
    </row>
    <row r="46" spans="2:2">
      <c r="B46" s="11"/>
    </row>
    <row r="47" spans="2:2">
      <c r="B47" s="11"/>
    </row>
    <row r="48" spans="2:2">
      <c r="B48" s="11"/>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row>
    <row r="76" spans="2:2">
      <c r="B76" s="6"/>
    </row>
    <row r="77" spans="2:2">
      <c r="B77" s="6"/>
    </row>
    <row r="78" spans="2:2">
      <c r="B78" s="6"/>
    </row>
    <row r="79" spans="2:2">
      <c r="B79" s="6"/>
    </row>
    <row r="80" spans="2:2">
      <c r="B80" s="6"/>
    </row>
    <row r="81" spans="2:2">
      <c r="B81" s="6"/>
    </row>
    <row r="82" spans="2:2">
      <c r="B82" s="6"/>
    </row>
    <row r="83" spans="2:2">
      <c r="B83" s="6"/>
    </row>
    <row r="84" spans="2:2">
      <c r="B84" s="6"/>
    </row>
    <row r="85" spans="2:2">
      <c r="B85" s="6"/>
    </row>
    <row r="86" spans="2:2">
      <c r="B86" s="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B0F00"/>
    <outlinePr summaryBelow="0" summaryRight="0"/>
  </sheetPr>
  <dimension ref="A1"/>
  <sheetViews>
    <sheetView showGridLines="0" workbookViewId="0"/>
  </sheetViews>
  <sheetFormatPr defaultColWidth="12.6640625" defaultRowHeight="15.7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0000"/>
    <outlinePr summaryBelow="0" summaryRight="0"/>
  </sheetPr>
  <dimension ref="Q5"/>
  <sheetViews>
    <sheetView showGridLines="0" workbookViewId="0"/>
  </sheetViews>
  <sheetFormatPr defaultColWidth="12.6640625" defaultRowHeight="15.75" customHeight="1"/>
  <sheetData>
    <row r="5" spans="17:17">
      <c r="Q5" s="12"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2:C27"/>
  <sheetViews>
    <sheetView showGridLines="0" topLeftCell="A5" workbookViewId="0"/>
  </sheetViews>
  <sheetFormatPr defaultColWidth="12.6640625" defaultRowHeight="15.75" customHeight="1"/>
  <cols>
    <col min="1" max="1" width="46.6640625" customWidth="1"/>
    <col min="3" max="3" width="92.88671875" customWidth="1"/>
  </cols>
  <sheetData>
    <row r="2" spans="1:3" ht="13.8">
      <c r="A2" s="13" t="s">
        <v>1</v>
      </c>
      <c r="B2" s="13" t="s">
        <v>2</v>
      </c>
      <c r="C2" s="13" t="s">
        <v>3</v>
      </c>
    </row>
    <row r="3" spans="1:3" ht="13.8">
      <c r="A3" s="14" t="s">
        <v>4</v>
      </c>
      <c r="B3" s="15"/>
      <c r="C3" s="16" t="s">
        <v>5</v>
      </c>
    </row>
    <row r="4" spans="1:3" ht="13.8">
      <c r="A4" s="17" t="s">
        <v>6</v>
      </c>
      <c r="B4" s="18">
        <v>0</v>
      </c>
      <c r="C4" s="19" t="s">
        <v>7</v>
      </c>
    </row>
    <row r="5" spans="1:3" ht="13.8">
      <c r="A5" s="17" t="s">
        <v>8</v>
      </c>
      <c r="B5" s="20">
        <f>'Income statement'!H32</f>
        <v>7.9372571779565998E-2</v>
      </c>
      <c r="C5" s="805" t="s">
        <v>9</v>
      </c>
    </row>
    <row r="6" spans="1:3" ht="13.8">
      <c r="A6" s="17" t="s">
        <v>10</v>
      </c>
      <c r="B6" s="20">
        <f>'Income statement'!H33</f>
        <v>9.427485794834907E-2</v>
      </c>
      <c r="C6" s="806"/>
    </row>
    <row r="7" spans="1:3" ht="13.8">
      <c r="A7" s="17" t="s">
        <v>11</v>
      </c>
      <c r="B7" s="20">
        <f>'Income statement'!H34</f>
        <v>1.708058694428231E-2</v>
      </c>
      <c r="C7" s="807"/>
    </row>
    <row r="8" spans="1:3" ht="17.25" customHeight="1">
      <c r="A8" s="17" t="s">
        <v>12</v>
      </c>
      <c r="B8" s="20">
        <f>'Income statement'!H35</f>
        <v>0.27909034840328772</v>
      </c>
      <c r="C8" s="808" t="s">
        <v>13</v>
      </c>
    </row>
    <row r="9" spans="1:3" ht="13.8">
      <c r="A9" s="17" t="s">
        <v>14</v>
      </c>
      <c r="B9" s="20">
        <f>'Income statement'!H36</f>
        <v>5.716923939088462E-2</v>
      </c>
      <c r="C9" s="807"/>
    </row>
    <row r="10" spans="1:3" ht="13.8">
      <c r="A10" s="21" t="s">
        <v>15</v>
      </c>
      <c r="B10" s="20">
        <f>'Balance sheet '!I55</f>
        <v>-5.3603618384986645E-2</v>
      </c>
      <c r="C10" s="19" t="s">
        <v>16</v>
      </c>
    </row>
    <row r="11" spans="1:3" ht="13.8">
      <c r="A11" s="22" t="s">
        <v>17</v>
      </c>
      <c r="B11" s="20">
        <f>'Balance sheet '!I56</f>
        <v>-5.0858810692048541E-2</v>
      </c>
      <c r="C11" s="19" t="s">
        <v>18</v>
      </c>
    </row>
    <row r="12" spans="1:3" ht="13.8">
      <c r="A12" s="22" t="s">
        <v>19</v>
      </c>
      <c r="B12" s="15">
        <f>'Balance sheet '!N49</f>
        <v>13.455643811450077</v>
      </c>
      <c r="C12" s="19" t="s">
        <v>20</v>
      </c>
    </row>
    <row r="13" spans="1:3" ht="13.8">
      <c r="A13" s="19" t="s">
        <v>21</v>
      </c>
      <c r="B13" s="15">
        <f>'Balance sheet '!N48</f>
        <v>233.66005861492323</v>
      </c>
      <c r="C13" s="19" t="s">
        <v>22</v>
      </c>
    </row>
    <row r="14" spans="1:3" ht="13.8">
      <c r="A14" s="22" t="s">
        <v>23</v>
      </c>
      <c r="B14" s="20">
        <f>'Balance sheet '!N50</f>
        <v>0.31776244788799418</v>
      </c>
      <c r="C14" s="19" t="s">
        <v>24</v>
      </c>
    </row>
    <row r="15" spans="1:3" ht="13.8">
      <c r="A15" s="22" t="s">
        <v>25</v>
      </c>
      <c r="B15" s="15">
        <f>'Balance sheet '!N52</f>
        <v>50.179903761111952</v>
      </c>
      <c r="C15" s="19" t="s">
        <v>26</v>
      </c>
    </row>
    <row r="16" spans="1:3" ht="13.8">
      <c r="A16" s="22" t="s">
        <v>27</v>
      </c>
      <c r="B16" s="20">
        <f>'Balance sheet '!N53</f>
        <v>1.3931106224019224E-2</v>
      </c>
      <c r="C16" s="19" t="s">
        <v>28</v>
      </c>
    </row>
    <row r="17" spans="1:3" ht="31.5" customHeight="1">
      <c r="A17" s="14" t="s">
        <v>29</v>
      </c>
      <c r="B17" s="23"/>
      <c r="C17" s="14" t="s">
        <v>30</v>
      </c>
    </row>
    <row r="18" spans="1:3" ht="13.8">
      <c r="A18" s="19" t="s">
        <v>31</v>
      </c>
      <c r="B18" s="15"/>
      <c r="C18" s="19" t="s">
        <v>32</v>
      </c>
    </row>
    <row r="19" spans="1:3" ht="13.8">
      <c r="A19" s="19" t="s">
        <v>33</v>
      </c>
      <c r="B19" s="20">
        <f>'Cost of debt'!B12</f>
        <v>0.13750000000000001</v>
      </c>
      <c r="C19" s="19" t="s">
        <v>34</v>
      </c>
    </row>
    <row r="20" spans="1:3" ht="13.8">
      <c r="A20" s="19" t="s">
        <v>35</v>
      </c>
      <c r="B20" s="20">
        <f>'Cost of equity'!C10</f>
        <v>0.11585660657268014</v>
      </c>
      <c r="C20" s="24"/>
    </row>
    <row r="21" spans="1:3" ht="13.8">
      <c r="A21" s="19" t="s">
        <v>36</v>
      </c>
      <c r="B21" s="25">
        <f>'Cost of capital(WACC)'!G18</f>
        <v>0.11711737997028883</v>
      </c>
      <c r="C21" s="19" t="s">
        <v>37</v>
      </c>
    </row>
    <row r="22" spans="1:3" ht="13.8">
      <c r="A22" s="19" t="s">
        <v>38</v>
      </c>
      <c r="B22" s="26">
        <f>'Cost of capital(WACC)'!H20</f>
        <v>0.1133017272553245</v>
      </c>
      <c r="C22" s="19" t="s">
        <v>39</v>
      </c>
    </row>
    <row r="23" spans="1:3" ht="13.8">
      <c r="A23" s="19" t="s">
        <v>40</v>
      </c>
      <c r="B23" s="20">
        <f>'Sustainable growth rate'!B11</f>
        <v>0.04</v>
      </c>
      <c r="C23" s="19" t="s">
        <v>41</v>
      </c>
    </row>
    <row r="24" spans="1:3" ht="13.8">
      <c r="A24" s="19" t="s">
        <v>42</v>
      </c>
      <c r="B24" s="20">
        <f>'Market Return '!I5</f>
        <v>0.12</v>
      </c>
      <c r="C24" s="19" t="s">
        <v>43</v>
      </c>
    </row>
    <row r="25" spans="1:3" ht="13.8">
      <c r="A25" s="19" t="s">
        <v>44</v>
      </c>
      <c r="B25" s="20">
        <f>'Cost of debt'!B11</f>
        <v>8.4900000000000003E-2</v>
      </c>
      <c r="C25" s="19" t="s">
        <v>45</v>
      </c>
    </row>
    <row r="26" spans="1:3" ht="13.8">
      <c r="A26" s="19" t="s">
        <v>46</v>
      </c>
      <c r="B26" s="27">
        <f>'Bottom Up beta'!L17</f>
        <v>0.88195460321026042</v>
      </c>
      <c r="C26" s="19" t="s">
        <v>47</v>
      </c>
    </row>
    <row r="27" spans="1:3" ht="13.8">
      <c r="A27" s="28"/>
      <c r="B27" s="28"/>
      <c r="C27" s="28"/>
    </row>
  </sheetData>
  <mergeCells count="2">
    <mergeCell ref="C5:C7"/>
    <mergeCell ref="C8:C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0124D"/>
    <outlinePr summaryBelow="0" summaryRight="0"/>
  </sheetPr>
  <dimension ref="A1:AB1006"/>
  <sheetViews>
    <sheetView showGridLines="0" tabSelected="1" topLeftCell="A40" workbookViewId="0">
      <selection activeCell="C45" sqref="C45"/>
    </sheetView>
  </sheetViews>
  <sheetFormatPr defaultColWidth="12.6640625" defaultRowHeight="15.75" customHeight="1"/>
  <cols>
    <col min="2" max="2" width="37.88671875" customWidth="1"/>
    <col min="3" max="6" width="14.109375" customWidth="1"/>
    <col min="7" max="7" width="14" customWidth="1"/>
    <col min="8" max="8" width="14.109375" customWidth="1"/>
    <col min="9" max="9" width="15" customWidth="1"/>
  </cols>
  <sheetData>
    <row r="1" spans="1:28" ht="13.2">
      <c r="A1" s="29"/>
      <c r="B1" s="29"/>
      <c r="C1" s="29"/>
      <c r="D1" s="29"/>
      <c r="E1" s="29"/>
      <c r="F1" s="30"/>
      <c r="G1" s="29"/>
      <c r="H1" s="29"/>
      <c r="I1" s="29"/>
      <c r="J1" s="29"/>
      <c r="K1" s="29"/>
      <c r="L1" s="29"/>
      <c r="M1" s="29"/>
      <c r="N1" s="29"/>
      <c r="O1" s="29"/>
      <c r="P1" s="29"/>
      <c r="Q1" s="29"/>
      <c r="R1" s="29"/>
      <c r="S1" s="29"/>
      <c r="T1" s="29"/>
      <c r="U1" s="29"/>
      <c r="V1" s="29"/>
      <c r="W1" s="29"/>
      <c r="X1" s="29"/>
      <c r="Y1" s="29"/>
      <c r="Z1" s="29"/>
      <c r="AA1" s="29"/>
      <c r="AB1" s="29"/>
    </row>
    <row r="2" spans="1:28" ht="15.75" customHeight="1">
      <c r="A2" s="29"/>
      <c r="B2" s="816" t="s">
        <v>48</v>
      </c>
      <c r="C2" s="817"/>
      <c r="D2" s="817"/>
      <c r="E2" s="817"/>
      <c r="F2" s="817"/>
      <c r="G2" s="817"/>
      <c r="H2" s="817"/>
      <c r="I2" s="817"/>
      <c r="J2" s="29"/>
      <c r="K2" s="29"/>
      <c r="L2" s="29"/>
      <c r="M2" s="29"/>
      <c r="N2" s="29"/>
      <c r="O2" s="29"/>
      <c r="P2" s="29"/>
      <c r="Q2" s="29"/>
      <c r="R2" s="29"/>
      <c r="S2" s="29"/>
      <c r="T2" s="29"/>
      <c r="U2" s="29"/>
      <c r="V2" s="29"/>
      <c r="W2" s="29"/>
      <c r="X2" s="29"/>
      <c r="Y2" s="29"/>
      <c r="Z2" s="29"/>
      <c r="AA2" s="29"/>
      <c r="AB2" s="29"/>
    </row>
    <row r="3" spans="1:28" ht="13.2">
      <c r="A3" s="29"/>
      <c r="B3" s="29"/>
      <c r="C3" s="29"/>
      <c r="D3" s="29"/>
      <c r="E3" s="29"/>
      <c r="F3" s="30"/>
      <c r="G3" s="29"/>
      <c r="H3" s="29"/>
      <c r="I3" s="29"/>
      <c r="J3" s="29"/>
      <c r="K3" s="29"/>
      <c r="L3" s="29"/>
      <c r="M3" s="29"/>
      <c r="N3" s="29"/>
      <c r="O3" s="29"/>
      <c r="P3" s="29"/>
      <c r="Q3" s="29"/>
      <c r="R3" s="29"/>
      <c r="S3" s="29"/>
      <c r="T3" s="29"/>
      <c r="U3" s="29"/>
      <c r="V3" s="29"/>
      <c r="W3" s="29"/>
      <c r="X3" s="29"/>
      <c r="Y3" s="29"/>
      <c r="Z3" s="29"/>
      <c r="AA3" s="29"/>
      <c r="AB3" s="29"/>
    </row>
    <row r="4" spans="1:28" ht="13.8">
      <c r="A4" s="29"/>
      <c r="B4" s="818"/>
      <c r="C4" s="817"/>
      <c r="D4" s="819" t="s">
        <v>49</v>
      </c>
      <c r="E4" s="813"/>
      <c r="F4" s="813"/>
      <c r="G4" s="813"/>
      <c r="H4" s="814"/>
      <c r="I4" s="31" t="s">
        <v>50</v>
      </c>
      <c r="J4" s="29"/>
      <c r="K4" s="29"/>
      <c r="L4" s="29"/>
      <c r="M4" s="29"/>
      <c r="N4" s="29"/>
      <c r="O4" s="29"/>
      <c r="P4" s="29"/>
      <c r="Q4" s="29"/>
      <c r="R4" s="29"/>
      <c r="S4" s="29"/>
      <c r="T4" s="29"/>
      <c r="U4" s="29"/>
      <c r="V4" s="29"/>
      <c r="W4" s="29"/>
      <c r="X4" s="29"/>
      <c r="Y4" s="29"/>
      <c r="Z4" s="29"/>
      <c r="AA4" s="29"/>
      <c r="AB4" s="29"/>
    </row>
    <row r="5" spans="1:28" ht="13.8">
      <c r="A5" s="29"/>
      <c r="B5" s="32" t="s">
        <v>51</v>
      </c>
      <c r="C5" s="32" t="s">
        <v>52</v>
      </c>
      <c r="D5" s="32" t="s">
        <v>53</v>
      </c>
      <c r="E5" s="32" t="s">
        <v>54</v>
      </c>
      <c r="F5" s="33" t="s">
        <v>55</v>
      </c>
      <c r="G5" s="32" t="s">
        <v>56</v>
      </c>
      <c r="H5" s="34" t="s">
        <v>57</v>
      </c>
      <c r="I5" s="35" t="s">
        <v>50</v>
      </c>
      <c r="J5" s="36"/>
      <c r="K5" s="36"/>
      <c r="L5" s="37"/>
      <c r="M5" s="38"/>
      <c r="N5" s="29"/>
      <c r="O5" s="29"/>
      <c r="P5" s="29"/>
      <c r="Q5" s="29"/>
      <c r="R5" s="29"/>
      <c r="S5" s="29"/>
      <c r="T5" s="29"/>
      <c r="U5" s="29"/>
      <c r="V5" s="29"/>
      <c r="W5" s="29"/>
      <c r="X5" s="29"/>
      <c r="Y5" s="29"/>
      <c r="Z5" s="29"/>
      <c r="AA5" s="29"/>
      <c r="AB5" s="29"/>
    </row>
    <row r="6" spans="1:28" ht="13.8">
      <c r="A6" s="29"/>
      <c r="B6" s="39" t="s">
        <v>58</v>
      </c>
      <c r="C6" s="40">
        <f>'Revenue Forecast'!H4</f>
        <v>94205884.239999995</v>
      </c>
      <c r="D6" s="40">
        <f>'Revenue Forecast'!I4</f>
        <v>99183833.739999995</v>
      </c>
      <c r="E6" s="40">
        <f>'Revenue Forecast'!J4</f>
        <v>102221497.94778615</v>
      </c>
      <c r="F6" s="40">
        <f>'Revenue Forecast'!K4</f>
        <v>104745485.55143519</v>
      </c>
      <c r="G6" s="40">
        <f>'Revenue Forecast'!L4</f>
        <v>107269473.15508422</v>
      </c>
      <c r="H6" s="40">
        <f>'Revenue Forecast'!M4</f>
        <v>109793460.75873327</v>
      </c>
      <c r="I6" s="810" t="s">
        <v>59</v>
      </c>
      <c r="J6" s="29"/>
      <c r="K6" s="29"/>
      <c r="L6" s="29"/>
      <c r="M6" s="29"/>
      <c r="N6" s="29"/>
      <c r="O6" s="29"/>
      <c r="P6" s="29"/>
      <c r="Q6" s="29"/>
      <c r="R6" s="29"/>
      <c r="S6" s="29"/>
      <c r="T6" s="29"/>
      <c r="U6" s="29"/>
      <c r="V6" s="29"/>
      <c r="W6" s="29"/>
      <c r="X6" s="29"/>
      <c r="Y6" s="29"/>
      <c r="Z6" s="29"/>
      <c r="AA6" s="29"/>
      <c r="AB6" s="29"/>
    </row>
    <row r="7" spans="1:28" ht="13.8">
      <c r="A7" s="29"/>
      <c r="B7" s="39" t="s">
        <v>60</v>
      </c>
      <c r="C7" s="40">
        <v>341621.93</v>
      </c>
      <c r="D7" s="40"/>
      <c r="E7" s="41"/>
      <c r="F7" s="40"/>
      <c r="G7" s="42"/>
      <c r="H7" s="42"/>
      <c r="I7" s="806"/>
      <c r="J7" s="29"/>
      <c r="K7" s="29"/>
      <c r="L7" s="29"/>
      <c r="M7" s="29"/>
      <c r="N7" s="29"/>
      <c r="O7" s="29"/>
      <c r="P7" s="29"/>
      <c r="Q7" s="29"/>
      <c r="R7" s="29"/>
      <c r="S7" s="29"/>
      <c r="T7" s="29"/>
      <c r="U7" s="29"/>
      <c r="V7" s="29"/>
      <c r="W7" s="29"/>
      <c r="X7" s="29"/>
      <c r="Y7" s="29"/>
      <c r="Z7" s="29"/>
      <c r="AA7" s="29"/>
      <c r="AB7" s="29"/>
    </row>
    <row r="8" spans="1:28" ht="13.8">
      <c r="A8" s="29"/>
      <c r="B8" s="39" t="s">
        <v>61</v>
      </c>
      <c r="C8" s="40">
        <v>80076</v>
      </c>
      <c r="D8" s="40"/>
      <c r="E8" s="41"/>
      <c r="F8" s="40"/>
      <c r="G8" s="42"/>
      <c r="H8" s="42"/>
      <c r="I8" s="806"/>
      <c r="J8" s="29"/>
      <c r="K8" s="29"/>
      <c r="L8" s="29"/>
      <c r="M8" s="29"/>
      <c r="N8" s="29"/>
      <c r="O8" s="29"/>
      <c r="P8" s="29"/>
      <c r="Q8" s="29"/>
      <c r="R8" s="29"/>
      <c r="S8" s="29"/>
      <c r="T8" s="29"/>
      <c r="U8" s="29"/>
      <c r="V8" s="29"/>
      <c r="W8" s="29"/>
      <c r="X8" s="29"/>
      <c r="Y8" s="29"/>
      <c r="Z8" s="29"/>
      <c r="AA8" s="29"/>
      <c r="AB8" s="29"/>
    </row>
    <row r="9" spans="1:28" ht="13.8">
      <c r="A9" s="29"/>
      <c r="B9" s="43" t="s">
        <v>62</v>
      </c>
      <c r="C9" s="44">
        <v>94627582.170000002</v>
      </c>
      <c r="D9" s="44">
        <f t="shared" ref="D9:H9" si="0">SUM(D6:D8)</f>
        <v>99183833.739999995</v>
      </c>
      <c r="E9" s="44">
        <f t="shared" si="0"/>
        <v>102221497.94778615</v>
      </c>
      <c r="F9" s="44">
        <f t="shared" si="0"/>
        <v>104745485.55143519</v>
      </c>
      <c r="G9" s="44">
        <f t="shared" si="0"/>
        <v>107269473.15508422</v>
      </c>
      <c r="H9" s="44">
        <f t="shared" si="0"/>
        <v>109793460.75873327</v>
      </c>
      <c r="I9" s="806"/>
      <c r="J9" s="29"/>
      <c r="K9" s="29"/>
      <c r="L9" s="29"/>
      <c r="M9" s="29"/>
      <c r="N9" s="29"/>
      <c r="O9" s="29"/>
      <c r="P9" s="29"/>
      <c r="Q9" s="29"/>
      <c r="R9" s="29"/>
      <c r="S9" s="29"/>
      <c r="T9" s="29"/>
      <c r="U9" s="29"/>
      <c r="V9" s="29"/>
      <c r="W9" s="29"/>
      <c r="X9" s="29"/>
      <c r="Y9" s="29"/>
      <c r="Z9" s="29"/>
      <c r="AA9" s="29"/>
      <c r="AB9" s="29"/>
    </row>
    <row r="10" spans="1:28" ht="13.8">
      <c r="A10" s="29"/>
      <c r="B10" s="39" t="s">
        <v>63</v>
      </c>
      <c r="C10" s="40">
        <v>9502372.2899999991</v>
      </c>
      <c r="D10" s="40">
        <f>D6*'Income statement'!$H$32</f>
        <v>7872475.9629006898</v>
      </c>
      <c r="E10" s="40">
        <f>E6*'Income statement'!$H$32</f>
        <v>8113583.1832754146</v>
      </c>
      <c r="F10" s="40">
        <f>F6*'Income statement'!$H$32</f>
        <v>8313918.5705167828</v>
      </c>
      <c r="G10" s="40">
        <f>G6*'Income statement'!$H$32</f>
        <v>8514253.957758151</v>
      </c>
      <c r="H10" s="40">
        <f>H6*'Income statement'!$H$32</f>
        <v>8714589.3449995201</v>
      </c>
      <c r="I10" s="806"/>
      <c r="J10" s="45"/>
      <c r="K10" s="45"/>
      <c r="L10" s="45"/>
      <c r="M10" s="45"/>
      <c r="N10" s="29"/>
      <c r="O10" s="29"/>
      <c r="P10" s="29"/>
      <c r="Q10" s="29"/>
      <c r="R10" s="29"/>
      <c r="S10" s="29"/>
      <c r="T10" s="29"/>
      <c r="U10" s="29"/>
      <c r="V10" s="29"/>
      <c r="W10" s="29"/>
      <c r="X10" s="29"/>
      <c r="Y10" s="29"/>
      <c r="Z10" s="29"/>
      <c r="AA10" s="29"/>
      <c r="AB10" s="29"/>
    </row>
    <row r="11" spans="1:28" ht="13.8">
      <c r="A11" s="29"/>
      <c r="B11" s="39" t="s">
        <v>64</v>
      </c>
      <c r="C11" s="40">
        <v>9234713</v>
      </c>
      <c r="D11" s="40">
        <f>D6*'Income statement'!$H$33</f>
        <v>9350541.8366111703</v>
      </c>
      <c r="E11" s="40">
        <f>E6*'Income statement'!$H$33</f>
        <v>9636917.1982949954</v>
      </c>
      <c r="F11" s="40">
        <f>F6*'Income statement'!$H$33</f>
        <v>9874865.7710924018</v>
      </c>
      <c r="G11" s="40">
        <f>G6*'Income statement'!$H$33</f>
        <v>10112814.343889808</v>
      </c>
      <c r="H11" s="40">
        <f>H6*'Income statement'!$H$33</f>
        <v>10350762.916687217</v>
      </c>
      <c r="I11" s="806"/>
      <c r="J11" s="45"/>
      <c r="K11" s="45"/>
      <c r="L11" s="45"/>
      <c r="M11" s="45"/>
      <c r="N11" s="29"/>
      <c r="O11" s="29"/>
      <c r="P11" s="29"/>
      <c r="Q11" s="29"/>
      <c r="R11" s="29"/>
      <c r="S11" s="29"/>
      <c r="T11" s="29"/>
      <c r="U11" s="29"/>
      <c r="V11" s="29"/>
      <c r="W11" s="29"/>
      <c r="X11" s="29"/>
      <c r="Y11" s="29"/>
      <c r="Z11" s="29"/>
      <c r="AA11" s="29"/>
      <c r="AB11" s="29"/>
    </row>
    <row r="12" spans="1:28" ht="13.8">
      <c r="A12" s="29"/>
      <c r="B12" s="39" t="s">
        <v>65</v>
      </c>
      <c r="C12" s="40">
        <v>17425902.510000002</v>
      </c>
      <c r="D12" s="40">
        <f>D6*'Income statement'!$H$34</f>
        <v>1694118.0956633112</v>
      </c>
      <c r="E12" s="40">
        <f>E6*'Income statement'!$H$34</f>
        <v>1746003.1832719371</v>
      </c>
      <c r="F12" s="40">
        <f>F6*'Income statement'!$H$34</f>
        <v>1789114.3729823553</v>
      </c>
      <c r="G12" s="40">
        <f>G6*'Income statement'!$H$34</f>
        <v>1832225.5626927733</v>
      </c>
      <c r="H12" s="40">
        <f>H6*'Income statement'!$H$34</f>
        <v>1875336.7524031918</v>
      </c>
      <c r="I12" s="806"/>
      <c r="J12" s="45"/>
      <c r="K12" s="45"/>
      <c r="L12" s="45"/>
      <c r="M12" s="45"/>
      <c r="N12" s="45"/>
      <c r="O12" s="29"/>
      <c r="P12" s="45"/>
      <c r="Q12" s="45"/>
      <c r="R12" s="29"/>
      <c r="S12" s="29"/>
      <c r="T12" s="29"/>
      <c r="U12" s="29"/>
      <c r="V12" s="29"/>
      <c r="W12" s="29"/>
      <c r="X12" s="29"/>
      <c r="Y12" s="29"/>
      <c r="Z12" s="29"/>
      <c r="AA12" s="29"/>
      <c r="AB12" s="29"/>
    </row>
    <row r="13" spans="1:28" ht="13.8">
      <c r="A13" s="29"/>
      <c r="B13" s="39" t="s">
        <v>66</v>
      </c>
      <c r="C13" s="40">
        <f>'Income statement'!G10</f>
        <v>229945.05</v>
      </c>
      <c r="D13" s="40">
        <f>'Income statement'!$H$35*'Balance sheet '!I4</f>
        <v>216706.85516780787</v>
      </c>
      <c r="E13" s="40">
        <f>'Income statement'!$H$35*'Balance sheet '!J4</f>
        <v>205090.5836019821</v>
      </c>
      <c r="F13" s="40">
        <f>'Income statement'!$H$35*'Balance sheet '!K4</f>
        <v>194096.98622422726</v>
      </c>
      <c r="G13" s="40">
        <f>'Income statement'!$H$35*'Balance sheet '!L4</f>
        <v>183692.68544498779</v>
      </c>
      <c r="H13" s="40">
        <f>'Income statement'!$H$35*'Balance sheet '!M4</f>
        <v>173846.09283428124</v>
      </c>
      <c r="I13" s="806"/>
      <c r="J13" s="45"/>
      <c r="K13" s="45"/>
      <c r="L13" s="45"/>
      <c r="M13" s="45"/>
      <c r="N13" s="29"/>
      <c r="O13" s="29"/>
      <c r="P13" s="29"/>
      <c r="Q13" s="29"/>
      <c r="R13" s="29"/>
      <c r="S13" s="29"/>
      <c r="T13" s="29"/>
      <c r="U13" s="29"/>
      <c r="V13" s="29"/>
      <c r="W13" s="29"/>
      <c r="X13" s="29"/>
      <c r="Y13" s="29"/>
      <c r="Z13" s="29"/>
      <c r="AA13" s="29"/>
      <c r="AB13" s="29"/>
    </row>
    <row r="14" spans="1:28" ht="13.8">
      <c r="A14" s="29"/>
      <c r="B14" s="39" t="s">
        <v>67</v>
      </c>
      <c r="C14" s="40">
        <v>27896258.620000001</v>
      </c>
      <c r="D14" s="40">
        <f>'Income statement'!$H$36*'Balance sheet '!I5</f>
        <v>23773209.760511652</v>
      </c>
      <c r="E14" s="40">
        <f>'Income statement'!$H$36*'Balance sheet '!J5</f>
        <v>22564132.585759427</v>
      </c>
      <c r="F14" s="40">
        <f>'Income statement'!$H$36*'Balance sheet '!K5</f>
        <v>21416547.638150007</v>
      </c>
      <c r="G14" s="40">
        <f>'Income statement'!$H$36*'Balance sheet '!L5</f>
        <v>20327327.496144094</v>
      </c>
      <c r="H14" s="40">
        <f>'Income statement'!$H$36*'Balance sheet '!M5</f>
        <v>19293503.795142431</v>
      </c>
      <c r="I14" s="806"/>
      <c r="J14" s="45"/>
      <c r="K14" s="45"/>
      <c r="L14" s="45"/>
      <c r="M14" s="45"/>
      <c r="N14" s="29"/>
      <c r="O14" s="29"/>
      <c r="P14" s="29"/>
      <c r="Q14" s="29"/>
      <c r="R14" s="29"/>
      <c r="S14" s="29"/>
      <c r="T14" s="29"/>
      <c r="U14" s="29"/>
      <c r="V14" s="29"/>
      <c r="W14" s="29"/>
      <c r="X14" s="29"/>
      <c r="Y14" s="29"/>
      <c r="Z14" s="29"/>
      <c r="AA14" s="29"/>
      <c r="AB14" s="29"/>
    </row>
    <row r="15" spans="1:28" ht="13.8">
      <c r="A15" s="29"/>
      <c r="B15" s="39" t="s">
        <v>68</v>
      </c>
      <c r="C15" s="44">
        <v>30338390.699999999</v>
      </c>
      <c r="D15" s="44">
        <f t="shared" ref="D15:H15" si="1">D9-SUM(D10:D14)</f>
        <v>56276781.229145363</v>
      </c>
      <c r="E15" s="44">
        <f t="shared" si="1"/>
        <v>59955771.213582397</v>
      </c>
      <c r="F15" s="44">
        <f t="shared" si="1"/>
        <v>63156942.212469414</v>
      </c>
      <c r="G15" s="44">
        <f t="shared" si="1"/>
        <v>66299159.109154403</v>
      </c>
      <c r="H15" s="44">
        <f t="shared" si="1"/>
        <v>69385421.856666625</v>
      </c>
      <c r="I15" s="806"/>
      <c r="J15" s="29"/>
      <c r="K15" s="29"/>
      <c r="L15" s="29"/>
      <c r="M15" s="29"/>
      <c r="N15" s="29"/>
      <c r="O15" s="29"/>
      <c r="P15" s="29"/>
      <c r="Q15" s="29"/>
      <c r="R15" s="29"/>
      <c r="S15" s="29"/>
      <c r="T15" s="29"/>
      <c r="U15" s="29"/>
      <c r="V15" s="29"/>
      <c r="W15" s="29"/>
      <c r="X15" s="29"/>
      <c r="Y15" s="29"/>
      <c r="Z15" s="29"/>
      <c r="AA15" s="29"/>
      <c r="AB15" s="29"/>
    </row>
    <row r="16" spans="1:28" ht="13.8">
      <c r="A16" s="29"/>
      <c r="B16" s="46" t="s">
        <v>69</v>
      </c>
      <c r="C16" s="40">
        <f>'Income statement'!G13</f>
        <v>242904.67</v>
      </c>
      <c r="D16" s="40">
        <f>'Lease capitalization (207879)'!C26</f>
        <v>99653.199120879115</v>
      </c>
      <c r="E16" s="40">
        <f>'Lease capitalization (207879)'!C27</f>
        <v>87607.208018355275</v>
      </c>
      <c r="F16" s="40">
        <f>'Lease capitalization (207879)'!C28</f>
        <v>77017.325730422221</v>
      </c>
      <c r="G16" s="40">
        <f>'Lease capitalization (207879)'!C29</f>
        <v>67707.539103667892</v>
      </c>
      <c r="H16" s="40">
        <f>'Lease capitalization (207879)'!C30</f>
        <v>59523.111299927819</v>
      </c>
      <c r="I16" s="806"/>
      <c r="J16" s="29"/>
      <c r="K16" s="29"/>
      <c r="L16" s="29"/>
      <c r="M16" s="29"/>
      <c r="N16" s="29"/>
      <c r="O16" s="29"/>
      <c r="P16" s="29"/>
      <c r="Q16" s="29"/>
      <c r="R16" s="29"/>
      <c r="S16" s="29"/>
      <c r="T16" s="29"/>
      <c r="U16" s="29"/>
      <c r="V16" s="29"/>
      <c r="W16" s="29"/>
      <c r="X16" s="29"/>
      <c r="Y16" s="29"/>
      <c r="Z16" s="29"/>
      <c r="AA16" s="29"/>
      <c r="AB16" s="29"/>
    </row>
    <row r="17" spans="1:28" ht="13.8">
      <c r="A17" s="29"/>
      <c r="B17" s="47" t="s">
        <v>70</v>
      </c>
      <c r="C17" s="40">
        <f>'Income statement'!G14</f>
        <v>78301.676654650466</v>
      </c>
      <c r="D17" s="40">
        <f t="shared" ref="D17:H17" si="2">C17</f>
        <v>78301.676654650466</v>
      </c>
      <c r="E17" s="40">
        <f t="shared" si="2"/>
        <v>78301.676654650466</v>
      </c>
      <c r="F17" s="40">
        <f t="shared" si="2"/>
        <v>78301.676654650466</v>
      </c>
      <c r="G17" s="40">
        <f t="shared" si="2"/>
        <v>78301.676654650466</v>
      </c>
      <c r="H17" s="40">
        <f t="shared" si="2"/>
        <v>78301.676654650466</v>
      </c>
      <c r="I17" s="806"/>
      <c r="J17" s="29"/>
      <c r="K17" s="29"/>
      <c r="L17" s="29"/>
      <c r="M17" s="29"/>
      <c r="N17" s="29"/>
      <c r="O17" s="29"/>
      <c r="P17" s="29"/>
      <c r="Q17" s="29"/>
      <c r="R17" s="29"/>
      <c r="S17" s="29"/>
      <c r="T17" s="29"/>
      <c r="U17" s="29"/>
      <c r="V17" s="29"/>
      <c r="W17" s="29"/>
      <c r="X17" s="29"/>
      <c r="Y17" s="29"/>
      <c r="Z17" s="29"/>
      <c r="AA17" s="29"/>
      <c r="AB17" s="29"/>
    </row>
    <row r="18" spans="1:28" ht="13.8">
      <c r="A18" s="29"/>
      <c r="B18" s="48" t="s">
        <v>71</v>
      </c>
      <c r="C18" s="44">
        <f t="shared" ref="C18:H18" si="3">C15+C16-C17</f>
        <v>30502993.693345349</v>
      </c>
      <c r="D18" s="44">
        <f t="shared" si="3"/>
        <v>56298132.75161159</v>
      </c>
      <c r="E18" s="44">
        <f t="shared" si="3"/>
        <v>59965076.7449461</v>
      </c>
      <c r="F18" s="44">
        <f t="shared" si="3"/>
        <v>63155657.861545183</v>
      </c>
      <c r="G18" s="44">
        <f t="shared" si="3"/>
        <v>66288564.971603416</v>
      </c>
      <c r="H18" s="44">
        <f t="shared" si="3"/>
        <v>69366643.291311905</v>
      </c>
      <c r="I18" s="806"/>
      <c r="J18" s="29"/>
      <c r="K18" s="29"/>
      <c r="L18" s="29"/>
      <c r="M18" s="29"/>
      <c r="N18" s="29"/>
      <c r="O18" s="29"/>
      <c r="P18" s="29"/>
      <c r="Q18" s="29"/>
      <c r="R18" s="29"/>
      <c r="S18" s="29"/>
      <c r="T18" s="29"/>
      <c r="U18" s="29"/>
      <c r="V18" s="29"/>
      <c r="W18" s="29"/>
      <c r="X18" s="29"/>
      <c r="Y18" s="29"/>
      <c r="Z18" s="29"/>
      <c r="AA18" s="29"/>
      <c r="AB18" s="29"/>
    </row>
    <row r="19" spans="1:28" ht="13.8">
      <c r="A19" s="29"/>
      <c r="B19" s="49" t="s">
        <v>72</v>
      </c>
      <c r="C19" s="40">
        <f>'Income statement'!G24</f>
        <v>85395.411078708843</v>
      </c>
      <c r="D19" s="41">
        <f>D18*'Tax calculations'!$C$14</f>
        <v>5629813.2751611592</v>
      </c>
      <c r="E19" s="41">
        <f>E18*'Tax calculations'!$C$14</f>
        <v>5996507.6744946102</v>
      </c>
      <c r="F19" s="41">
        <f>F18*'Tax calculations'!$C$14</f>
        <v>6315565.7861545188</v>
      </c>
      <c r="G19" s="41">
        <f>G18*'Tax calculations'!$C$14</f>
        <v>6628856.4971603416</v>
      </c>
      <c r="H19" s="41">
        <f>H18*'Tax calculations'!$C$14</f>
        <v>6936664.3291311907</v>
      </c>
      <c r="I19" s="806"/>
      <c r="J19" s="29"/>
      <c r="K19" s="29"/>
      <c r="L19" s="29"/>
      <c r="M19" s="29"/>
      <c r="N19" s="29"/>
      <c r="O19" s="29"/>
      <c r="P19" s="29"/>
      <c r="Q19" s="29"/>
      <c r="R19" s="29"/>
      <c r="S19" s="29"/>
      <c r="T19" s="29"/>
      <c r="U19" s="29"/>
      <c r="V19" s="29"/>
      <c r="W19" s="29"/>
      <c r="X19" s="29"/>
      <c r="Y19" s="29"/>
      <c r="Z19" s="29"/>
      <c r="AA19" s="29"/>
      <c r="AB19" s="29"/>
    </row>
    <row r="20" spans="1:28" ht="13.8">
      <c r="A20" s="29"/>
      <c r="B20" s="50" t="s">
        <v>73</v>
      </c>
      <c r="C20" s="40">
        <f t="shared" ref="C20:H20" si="4">C18-C19</f>
        <v>30417598.282266639</v>
      </c>
      <c r="D20" s="40">
        <f t="shared" si="4"/>
        <v>50668319.476450428</v>
      </c>
      <c r="E20" s="40">
        <f t="shared" si="4"/>
        <v>53968569.070451491</v>
      </c>
      <c r="F20" s="40">
        <f t="shared" si="4"/>
        <v>56840092.075390667</v>
      </c>
      <c r="G20" s="40">
        <f t="shared" si="4"/>
        <v>59659708.474443078</v>
      </c>
      <c r="H20" s="40">
        <f t="shared" si="4"/>
        <v>62429978.962180711</v>
      </c>
      <c r="I20" s="806"/>
      <c r="J20" s="45"/>
      <c r="K20" s="45"/>
      <c r="L20" s="45"/>
      <c r="M20" s="45"/>
      <c r="N20" s="29"/>
      <c r="O20" s="29"/>
      <c r="P20" s="29"/>
      <c r="Q20" s="29"/>
      <c r="R20" s="29"/>
      <c r="S20" s="29"/>
      <c r="T20" s="29"/>
      <c r="U20" s="29"/>
      <c r="V20" s="29"/>
      <c r="W20" s="29"/>
      <c r="X20" s="29"/>
      <c r="Y20" s="29"/>
      <c r="Z20" s="29"/>
      <c r="AA20" s="29"/>
      <c r="AB20" s="29"/>
    </row>
    <row r="21" spans="1:28" ht="13.8">
      <c r="A21" s="29"/>
      <c r="B21" s="50" t="s">
        <v>74</v>
      </c>
      <c r="C21" s="44"/>
      <c r="D21" s="44"/>
      <c r="E21" s="44"/>
      <c r="F21" s="44"/>
      <c r="G21" s="42"/>
      <c r="H21" s="42"/>
      <c r="I21" s="806"/>
      <c r="J21" s="29"/>
      <c r="K21" s="29"/>
      <c r="L21" s="29"/>
      <c r="M21" s="29"/>
      <c r="N21" s="29"/>
      <c r="O21" s="29"/>
      <c r="P21" s="29"/>
      <c r="Q21" s="29"/>
      <c r="R21" s="29"/>
      <c r="S21" s="29"/>
      <c r="T21" s="29"/>
      <c r="U21" s="29"/>
      <c r="V21" s="29"/>
      <c r="W21" s="29"/>
      <c r="X21" s="29"/>
      <c r="Y21" s="29"/>
      <c r="Z21" s="29"/>
      <c r="AA21" s="29"/>
      <c r="AB21" s="29"/>
    </row>
    <row r="22" spans="1:28" ht="13.8">
      <c r="A22" s="29"/>
      <c r="B22" s="39" t="s">
        <v>66</v>
      </c>
      <c r="C22" s="40">
        <f t="shared" ref="C22:H22" si="5">C13+C17</f>
        <v>308246.72665465047</v>
      </c>
      <c r="D22" s="40">
        <f t="shared" si="5"/>
        <v>295008.53182245832</v>
      </c>
      <c r="E22" s="40">
        <f t="shared" si="5"/>
        <v>283392.26025663258</v>
      </c>
      <c r="F22" s="40">
        <f t="shared" si="5"/>
        <v>272398.66287887772</v>
      </c>
      <c r="G22" s="40">
        <f t="shared" si="5"/>
        <v>261994.36209963827</v>
      </c>
      <c r="H22" s="40">
        <f t="shared" si="5"/>
        <v>252147.76948893169</v>
      </c>
      <c r="I22" s="806"/>
      <c r="J22" s="29"/>
      <c r="K22" s="29"/>
      <c r="L22" s="29"/>
      <c r="M22" s="29"/>
      <c r="N22" s="29"/>
      <c r="O22" s="29"/>
      <c r="P22" s="29"/>
      <c r="Q22" s="29"/>
      <c r="R22" s="29"/>
      <c r="S22" s="29"/>
      <c r="T22" s="29"/>
      <c r="U22" s="29"/>
      <c r="V22" s="29"/>
      <c r="W22" s="29"/>
      <c r="X22" s="29"/>
      <c r="Y22" s="29"/>
      <c r="Z22" s="29"/>
      <c r="AA22" s="29"/>
      <c r="AB22" s="29"/>
    </row>
    <row r="23" spans="1:28" ht="13.8">
      <c r="A23" s="29"/>
      <c r="B23" s="39" t="s">
        <v>67</v>
      </c>
      <c r="C23" s="41">
        <f t="shared" ref="C23:H23" si="6">C14</f>
        <v>27896258.620000001</v>
      </c>
      <c r="D23" s="41">
        <f t="shared" si="6"/>
        <v>23773209.760511652</v>
      </c>
      <c r="E23" s="41">
        <f t="shared" si="6"/>
        <v>22564132.585759427</v>
      </c>
      <c r="F23" s="41">
        <f t="shared" si="6"/>
        <v>21416547.638150007</v>
      </c>
      <c r="G23" s="41">
        <f t="shared" si="6"/>
        <v>20327327.496144094</v>
      </c>
      <c r="H23" s="41">
        <f t="shared" si="6"/>
        <v>19293503.795142431</v>
      </c>
      <c r="I23" s="806"/>
      <c r="J23" s="29"/>
      <c r="K23" s="29"/>
      <c r="L23" s="29"/>
      <c r="M23" s="29"/>
      <c r="N23" s="29"/>
      <c r="O23" s="29"/>
      <c r="P23" s="29"/>
      <c r="Q23" s="29"/>
      <c r="R23" s="29"/>
      <c r="S23" s="29"/>
      <c r="T23" s="29"/>
      <c r="U23" s="29"/>
      <c r="V23" s="29"/>
      <c r="W23" s="29"/>
      <c r="X23" s="29"/>
      <c r="Y23" s="29"/>
      <c r="Z23" s="29"/>
      <c r="AA23" s="29"/>
      <c r="AB23" s="29"/>
    </row>
    <row r="24" spans="1:28" ht="13.8">
      <c r="A24" s="29"/>
      <c r="B24" s="43" t="s">
        <v>75</v>
      </c>
      <c r="C24" s="51">
        <f>'CAPEX and Depreciation'!H8</f>
        <v>128681.49999999994</v>
      </c>
      <c r="D24" s="51">
        <f>'CAPEX and Depreciation'!I8</f>
        <v>172727.49898178977</v>
      </c>
      <c r="E24" s="51">
        <f>'CAPEX and Depreciation'!J8</f>
        <v>163468.68004177674</v>
      </c>
      <c r="F24" s="51">
        <f>'CAPEX and Depreciation'!K8</f>
        <v>154706.1672989199</v>
      </c>
      <c r="G24" s="51">
        <f>'CAPEX and Depreciation'!L8</f>
        <v>146413.35694522475</v>
      </c>
      <c r="H24" s="51">
        <f>'CAPEX and Depreciation'!M8</f>
        <v>138565.07123306798</v>
      </c>
      <c r="I24" s="806"/>
      <c r="J24" s="29"/>
      <c r="K24" s="29"/>
      <c r="L24" s="29"/>
      <c r="M24" s="29"/>
      <c r="N24" s="29"/>
      <c r="O24" s="29"/>
      <c r="P24" s="29"/>
      <c r="Q24" s="29"/>
      <c r="R24" s="29"/>
      <c r="S24" s="29"/>
      <c r="T24" s="29"/>
      <c r="U24" s="29"/>
      <c r="V24" s="29"/>
      <c r="W24" s="29"/>
      <c r="X24" s="29"/>
      <c r="Y24" s="29"/>
      <c r="Z24" s="29"/>
      <c r="AA24" s="29"/>
      <c r="AB24" s="29"/>
    </row>
    <row r="25" spans="1:28" ht="13.8">
      <c r="A25" s="29"/>
      <c r="B25" s="52" t="s">
        <v>76</v>
      </c>
      <c r="C25" s="53">
        <f>'Working Capital'!F7</f>
        <v>5316652.9500000011</v>
      </c>
      <c r="D25" s="51">
        <f>'Working Capital'!G7</f>
        <v>-11679617.441134635</v>
      </c>
      <c r="E25" s="51">
        <f>'Working Capital'!H7</f>
        <v>-2869955.1267957087</v>
      </c>
      <c r="F25" s="51">
        <f>'Working Capital'!I7</f>
        <v>-2384638.5471093887</v>
      </c>
      <c r="G25" s="51">
        <f>'Working Capital'!J7</f>
        <v>-2384638.5471093813</v>
      </c>
      <c r="H25" s="51">
        <f>'Working Capital'!K7</f>
        <v>-2384638.5471093883</v>
      </c>
      <c r="I25" s="807"/>
      <c r="J25" s="54"/>
      <c r="K25" s="45"/>
      <c r="L25" s="45"/>
      <c r="M25" s="45"/>
      <c r="N25" s="29"/>
      <c r="O25" s="29"/>
      <c r="P25" s="29"/>
      <c r="Q25" s="29"/>
      <c r="R25" s="29"/>
      <c r="S25" s="29"/>
      <c r="T25" s="29"/>
      <c r="U25" s="29"/>
      <c r="V25" s="29"/>
      <c r="W25" s="29"/>
      <c r="X25" s="29"/>
      <c r="Y25" s="29"/>
      <c r="Z25" s="29"/>
      <c r="AA25" s="29"/>
      <c r="AB25" s="29"/>
    </row>
    <row r="26" spans="1:28" ht="13.8">
      <c r="A26" s="29"/>
      <c r="B26" s="55" t="s">
        <v>77</v>
      </c>
      <c r="C26" s="56">
        <f t="shared" ref="C26:H26" si="7">C20+C22+C23-C24-C25</f>
        <v>53176769.178921282</v>
      </c>
      <c r="D26" s="56">
        <f t="shared" si="7"/>
        <v>86243427.710937381</v>
      </c>
      <c r="E26" s="56">
        <f t="shared" si="7"/>
        <v>79522580.363221481</v>
      </c>
      <c r="F26" s="56">
        <f t="shared" si="7"/>
        <v>80758970.756230026</v>
      </c>
      <c r="G26" s="56">
        <f t="shared" si="7"/>
        <v>82487255.52285096</v>
      </c>
      <c r="H26" s="56">
        <f t="shared" si="7"/>
        <v>84221704.002688408</v>
      </c>
      <c r="I26" s="57">
        <f>H26*(1+I29)/I28-I29</f>
        <v>773073582.19596469</v>
      </c>
      <c r="J26" s="45"/>
      <c r="K26" s="45"/>
      <c r="L26" s="45"/>
      <c r="M26" s="45"/>
      <c r="N26" s="29"/>
      <c r="O26" s="29"/>
      <c r="P26" s="29"/>
      <c r="Q26" s="29"/>
      <c r="R26" s="29"/>
      <c r="S26" s="29"/>
      <c r="T26" s="29"/>
      <c r="U26" s="29"/>
      <c r="V26" s="29"/>
      <c r="W26" s="29"/>
      <c r="X26" s="29"/>
      <c r="Y26" s="29"/>
      <c r="Z26" s="29"/>
      <c r="AA26" s="29"/>
      <c r="AB26" s="29"/>
    </row>
    <row r="27" spans="1:28" ht="13.2">
      <c r="A27" s="29"/>
      <c r="B27" s="820"/>
      <c r="C27" s="813"/>
      <c r="D27" s="813"/>
      <c r="E27" s="813"/>
      <c r="F27" s="813"/>
      <c r="G27" s="813"/>
      <c r="H27" s="813"/>
      <c r="I27" s="814"/>
      <c r="J27" s="29"/>
      <c r="K27" s="29"/>
      <c r="L27" s="29"/>
      <c r="M27" s="29"/>
      <c r="N27" s="29"/>
      <c r="O27" s="29"/>
      <c r="P27" s="29"/>
      <c r="Q27" s="29"/>
      <c r="R27" s="29"/>
      <c r="S27" s="29"/>
      <c r="T27" s="29"/>
      <c r="U27" s="29"/>
      <c r="V27" s="29"/>
      <c r="W27" s="29"/>
      <c r="X27" s="29"/>
      <c r="Y27" s="29"/>
      <c r="Z27" s="29"/>
      <c r="AA27" s="29"/>
      <c r="AB27" s="29"/>
    </row>
    <row r="28" spans="1:28" ht="13.8">
      <c r="A28" s="29"/>
      <c r="B28" s="58" t="s">
        <v>78</v>
      </c>
      <c r="C28" s="821">
        <f>'Cost of capital(WACC)'!G18</f>
        <v>0.11711737997028883</v>
      </c>
      <c r="D28" s="813"/>
      <c r="E28" s="813"/>
      <c r="F28" s="813"/>
      <c r="G28" s="813"/>
      <c r="H28" s="814"/>
      <c r="I28" s="59">
        <f>'Cost of capital(WACC)'!H20</f>
        <v>0.1133017272553245</v>
      </c>
      <c r="J28" s="29"/>
      <c r="K28" s="29"/>
      <c r="L28" s="29"/>
      <c r="M28" s="29"/>
      <c r="N28" s="29"/>
      <c r="O28" s="29"/>
      <c r="P28" s="29"/>
      <c r="Q28" s="29"/>
      <c r="R28" s="29"/>
      <c r="S28" s="29"/>
      <c r="T28" s="29"/>
      <c r="U28" s="29"/>
      <c r="V28" s="29"/>
      <c r="W28" s="29"/>
      <c r="X28" s="29"/>
      <c r="Y28" s="29"/>
      <c r="Z28" s="29"/>
      <c r="AA28" s="29"/>
      <c r="AB28" s="29"/>
    </row>
    <row r="29" spans="1:28" ht="13.8">
      <c r="A29" s="29"/>
      <c r="B29" s="58" t="s">
        <v>79</v>
      </c>
      <c r="C29" s="822"/>
      <c r="D29" s="823"/>
      <c r="E29" s="823"/>
      <c r="F29" s="823"/>
      <c r="G29" s="823"/>
      <c r="H29" s="824"/>
      <c r="I29" s="60">
        <f>'Sustainable growth rate'!B11</f>
        <v>0.04</v>
      </c>
      <c r="J29" s="29"/>
      <c r="K29" s="29"/>
      <c r="L29" s="29"/>
      <c r="M29" s="29"/>
      <c r="N29" s="29"/>
      <c r="O29" s="29"/>
      <c r="P29" s="29"/>
      <c r="Q29" s="29"/>
      <c r="R29" s="29"/>
      <c r="S29" s="29"/>
      <c r="T29" s="29"/>
      <c r="U29" s="29"/>
      <c r="V29" s="29"/>
      <c r="W29" s="29"/>
      <c r="X29" s="29"/>
      <c r="Y29" s="29"/>
      <c r="Z29" s="29"/>
      <c r="AA29" s="29"/>
      <c r="AB29" s="29"/>
    </row>
    <row r="30" spans="1:28" ht="13.2">
      <c r="A30" s="29"/>
      <c r="B30" s="61" t="s">
        <v>80</v>
      </c>
      <c r="C30" s="825">
        <f>'Cost of equity'!C10</f>
        <v>0.11585660657268014</v>
      </c>
      <c r="D30" s="813"/>
      <c r="E30" s="813"/>
      <c r="F30" s="813"/>
      <c r="G30" s="813"/>
      <c r="H30" s="814"/>
      <c r="I30" s="62">
        <f>'Cost of equity'!G10</f>
        <v>0.11350750317656433</v>
      </c>
      <c r="J30" s="29"/>
      <c r="K30" s="29"/>
      <c r="L30" s="29"/>
      <c r="M30" s="29"/>
      <c r="N30" s="29"/>
      <c r="O30" s="29"/>
      <c r="P30" s="29"/>
      <c r="Q30" s="29"/>
      <c r="R30" s="29"/>
      <c r="S30" s="29"/>
      <c r="T30" s="29"/>
      <c r="U30" s="29"/>
      <c r="V30" s="29"/>
      <c r="W30" s="29"/>
      <c r="X30" s="29"/>
      <c r="Y30" s="29"/>
      <c r="Z30" s="29"/>
      <c r="AA30" s="29"/>
      <c r="AB30" s="29"/>
    </row>
    <row r="31" spans="1:28" ht="13.8">
      <c r="A31" s="29"/>
      <c r="B31" s="63" t="s">
        <v>81</v>
      </c>
      <c r="C31" s="64">
        <f>1/(1+$C$28)^0</f>
        <v>1</v>
      </c>
      <c r="D31" s="64">
        <f>1/(1+$C$28)^1</f>
        <v>0.89516107969477321</v>
      </c>
      <c r="E31" s="64">
        <f>1/(1+$C$28)^2</f>
        <v>0.80131335860031205</v>
      </c>
      <c r="F31" s="64">
        <f>1/(1+$C$28)^3</f>
        <v>0.71730453125850036</v>
      </c>
      <c r="G31" s="64">
        <f>1/(1+$C$28)^4</f>
        <v>0.64210309867131232</v>
      </c>
      <c r="H31" s="64">
        <f>1/(1+$C$28)^5</f>
        <v>0.57478570308197141</v>
      </c>
      <c r="I31" s="811"/>
      <c r="J31" s="29"/>
      <c r="K31" s="29"/>
      <c r="L31" s="29"/>
      <c r="M31" s="29"/>
      <c r="N31" s="29"/>
      <c r="O31" s="29"/>
      <c r="P31" s="29"/>
      <c r="Q31" s="29"/>
      <c r="R31" s="29"/>
      <c r="S31" s="29"/>
      <c r="T31" s="29"/>
      <c r="U31" s="29"/>
      <c r="V31" s="29"/>
      <c r="W31" s="29"/>
      <c r="X31" s="29"/>
      <c r="Y31" s="29"/>
      <c r="Z31" s="29"/>
      <c r="AA31" s="29"/>
      <c r="AB31" s="29"/>
    </row>
    <row r="32" spans="1:28" ht="13.2">
      <c r="A32" s="29"/>
      <c r="B32" s="65" t="s">
        <v>82</v>
      </c>
      <c r="C32" s="66">
        <f t="shared" ref="C32:H32" si="8">C26*C31</f>
        <v>53176769.178921282</v>
      </c>
      <c r="D32" s="66">
        <f t="shared" si="8"/>
        <v>77201759.866300836</v>
      </c>
      <c r="E32" s="66">
        <f t="shared" si="8"/>
        <v>63722505.955416225</v>
      </c>
      <c r="F32" s="66">
        <f t="shared" si="8"/>
        <v>57928775.663216516</v>
      </c>
      <c r="G32" s="66">
        <f t="shared" si="8"/>
        <v>52965322.372114919</v>
      </c>
      <c r="H32" s="66">
        <f>H26*H31</f>
        <v>48409431.349946946</v>
      </c>
      <c r="I32" s="806"/>
      <c r="J32" s="45"/>
      <c r="K32" s="29"/>
      <c r="L32" s="29"/>
      <c r="M32" s="29"/>
      <c r="N32" s="29"/>
      <c r="O32" s="29"/>
      <c r="P32" s="29"/>
      <c r="Q32" s="29"/>
      <c r="R32" s="29"/>
      <c r="S32" s="29"/>
      <c r="T32" s="29"/>
      <c r="U32" s="29"/>
      <c r="V32" s="29"/>
      <c r="W32" s="29"/>
      <c r="X32" s="29"/>
      <c r="Y32" s="29"/>
      <c r="Z32" s="29"/>
      <c r="AA32" s="29"/>
      <c r="AB32" s="29"/>
    </row>
    <row r="33" spans="1:28" ht="13.8">
      <c r="A33" s="29"/>
      <c r="B33" s="67" t="s">
        <v>83</v>
      </c>
      <c r="C33" s="812"/>
      <c r="D33" s="813"/>
      <c r="E33" s="813"/>
      <c r="F33" s="813"/>
      <c r="G33" s="814"/>
      <c r="H33" s="68">
        <f>I26*H31</f>
        <v>444351642.47660577</v>
      </c>
      <c r="I33" s="806"/>
      <c r="J33" s="29"/>
      <c r="K33" s="29"/>
      <c r="L33" s="29"/>
      <c r="M33" s="29"/>
      <c r="N33" s="29"/>
      <c r="O33" s="29"/>
      <c r="P33" s="29"/>
      <c r="Q33" s="29"/>
      <c r="R33" s="29"/>
      <c r="S33" s="29"/>
      <c r="T33" s="29"/>
      <c r="U33" s="29"/>
      <c r="V33" s="29"/>
      <c r="W33" s="29"/>
      <c r="X33" s="29"/>
      <c r="Y33" s="29"/>
      <c r="Z33" s="29"/>
      <c r="AA33" s="29"/>
      <c r="AB33" s="29"/>
    </row>
    <row r="34" spans="1:28" ht="13.8">
      <c r="A34" s="29"/>
      <c r="B34" s="815"/>
      <c r="C34" s="813"/>
      <c r="D34" s="813"/>
      <c r="E34" s="813"/>
      <c r="F34" s="813"/>
      <c r="G34" s="813"/>
      <c r="H34" s="814"/>
      <c r="I34" s="807"/>
      <c r="J34" s="29"/>
      <c r="K34" s="29"/>
      <c r="L34" s="29"/>
      <c r="M34" s="29"/>
      <c r="N34" s="29"/>
      <c r="O34" s="29"/>
      <c r="P34" s="29"/>
      <c r="Q34" s="29"/>
      <c r="R34" s="29"/>
      <c r="S34" s="29"/>
      <c r="T34" s="29"/>
      <c r="U34" s="29"/>
      <c r="V34" s="29"/>
      <c r="W34" s="29"/>
      <c r="X34" s="29"/>
      <c r="Y34" s="29"/>
      <c r="Z34" s="29"/>
      <c r="AA34" s="29"/>
      <c r="AB34" s="29"/>
    </row>
    <row r="35" spans="1:28" ht="13.8">
      <c r="A35" s="29"/>
      <c r="B35" s="69"/>
      <c r="C35" s="70"/>
      <c r="D35" s="70"/>
      <c r="E35" s="70"/>
      <c r="F35" s="71"/>
      <c r="G35" s="70"/>
      <c r="H35" s="29"/>
      <c r="I35" s="29"/>
      <c r="J35" s="29"/>
      <c r="K35" s="29"/>
      <c r="L35" s="29"/>
      <c r="M35" s="29"/>
      <c r="N35" s="29"/>
      <c r="O35" s="29"/>
      <c r="P35" s="29"/>
      <c r="Q35" s="29"/>
      <c r="R35" s="29"/>
      <c r="S35" s="29"/>
      <c r="T35" s="29"/>
      <c r="U35" s="29"/>
      <c r="V35" s="29"/>
      <c r="W35" s="29"/>
      <c r="X35" s="29"/>
      <c r="Y35" s="29"/>
      <c r="Z35" s="29"/>
      <c r="AA35" s="29"/>
      <c r="AB35" s="29"/>
    </row>
    <row r="36" spans="1:28" ht="13.2">
      <c r="A36" s="29"/>
      <c r="B36" s="72" t="s">
        <v>84</v>
      </c>
      <c r="C36" s="73">
        <f>SUM(D32:H32)</f>
        <v>300227795.20699543</v>
      </c>
      <c r="D36" s="70"/>
      <c r="E36" s="45"/>
      <c r="F36" s="29"/>
      <c r="G36" s="70"/>
      <c r="H36" s="29"/>
      <c r="I36" s="29"/>
      <c r="J36" s="29"/>
      <c r="K36" s="29"/>
      <c r="L36" s="29"/>
      <c r="M36" s="29"/>
      <c r="N36" s="29"/>
      <c r="O36" s="29"/>
      <c r="P36" s="29"/>
      <c r="Q36" s="29"/>
      <c r="R36" s="29"/>
      <c r="S36" s="29"/>
      <c r="T36" s="29"/>
      <c r="U36" s="29"/>
      <c r="V36" s="29"/>
      <c r="W36" s="29"/>
      <c r="X36" s="29"/>
      <c r="Y36" s="29"/>
      <c r="Z36" s="29"/>
      <c r="AA36" s="29"/>
      <c r="AB36" s="29"/>
    </row>
    <row r="37" spans="1:28" ht="13.2">
      <c r="A37" s="29"/>
      <c r="B37" s="72" t="s">
        <v>85</v>
      </c>
      <c r="C37" s="73">
        <f>H33</f>
        <v>444351642.47660577</v>
      </c>
      <c r="D37" s="70"/>
      <c r="E37" s="29"/>
      <c r="F37" s="29"/>
      <c r="G37" s="70"/>
      <c r="H37" s="29"/>
      <c r="I37" s="29"/>
      <c r="J37" s="29"/>
      <c r="K37" s="29"/>
      <c r="L37" s="29"/>
      <c r="M37" s="29"/>
      <c r="N37" s="29"/>
      <c r="O37" s="29"/>
      <c r="P37" s="29"/>
      <c r="Q37" s="29"/>
      <c r="R37" s="29"/>
      <c r="S37" s="29"/>
      <c r="T37" s="29"/>
      <c r="U37" s="29"/>
      <c r="V37" s="29"/>
      <c r="W37" s="29"/>
      <c r="X37" s="29"/>
      <c r="Y37" s="29"/>
      <c r="Z37" s="29"/>
      <c r="AA37" s="29"/>
      <c r="AB37" s="29"/>
    </row>
    <row r="38" spans="1:28" ht="13.2">
      <c r="A38" s="29"/>
      <c r="B38" s="74" t="s">
        <v>86</v>
      </c>
      <c r="C38" s="75">
        <f>C36+C37</f>
        <v>744579437.68360114</v>
      </c>
      <c r="D38" s="70"/>
      <c r="E38" s="29"/>
      <c r="F38" s="29"/>
      <c r="G38" s="70"/>
      <c r="H38" s="29"/>
      <c r="I38" s="29"/>
      <c r="J38" s="29"/>
      <c r="K38" s="29"/>
      <c r="L38" s="29"/>
      <c r="M38" s="29"/>
      <c r="N38" s="29"/>
      <c r="O38" s="29"/>
      <c r="P38" s="29"/>
      <c r="Q38" s="29"/>
      <c r="R38" s="29"/>
      <c r="S38" s="29"/>
      <c r="T38" s="29"/>
      <c r="U38" s="29"/>
      <c r="V38" s="29"/>
      <c r="W38" s="29"/>
      <c r="X38" s="29"/>
      <c r="Y38" s="29"/>
      <c r="Z38" s="29"/>
      <c r="AA38" s="29"/>
      <c r="AB38" s="29"/>
    </row>
    <row r="39" spans="1:28" ht="15.6">
      <c r="A39" s="29"/>
      <c r="B39" s="72" t="s">
        <v>87</v>
      </c>
      <c r="C39" s="73">
        <f>'Balance sheet '!G14</f>
        <v>104184.9</v>
      </c>
      <c r="D39" s="76"/>
      <c r="E39" s="29"/>
      <c r="F39" s="29"/>
      <c r="G39" s="77"/>
      <c r="H39" s="29"/>
      <c r="I39" s="29"/>
      <c r="J39" s="29"/>
      <c r="K39" s="29"/>
      <c r="L39" s="29"/>
      <c r="M39" s="29"/>
      <c r="N39" s="29"/>
      <c r="O39" s="29"/>
      <c r="P39" s="29"/>
      <c r="Q39" s="29"/>
      <c r="R39" s="29"/>
      <c r="S39" s="29"/>
      <c r="T39" s="29"/>
      <c r="U39" s="29"/>
      <c r="V39" s="29"/>
      <c r="W39" s="29"/>
      <c r="X39" s="29"/>
      <c r="Y39" s="29"/>
      <c r="Z39" s="29"/>
      <c r="AA39" s="29"/>
      <c r="AB39" s="29"/>
    </row>
    <row r="40" spans="1:28" ht="13.2">
      <c r="A40" s="29"/>
      <c r="B40" s="78" t="s">
        <v>88</v>
      </c>
      <c r="C40" s="78">
        <f>'Cost of capital(WACC)'!G14</f>
        <v>69787295.82109195</v>
      </c>
      <c r="D40" s="79"/>
      <c r="E40" s="29"/>
      <c r="F40" s="29"/>
      <c r="G40" s="79"/>
      <c r="H40" s="29"/>
      <c r="I40" s="29"/>
      <c r="J40" s="29"/>
      <c r="K40" s="29"/>
      <c r="L40" s="29"/>
      <c r="M40" s="29"/>
      <c r="N40" s="29"/>
      <c r="O40" s="29"/>
      <c r="P40" s="29"/>
      <c r="Q40" s="29"/>
      <c r="R40" s="29"/>
      <c r="S40" s="29"/>
      <c r="T40" s="29"/>
      <c r="U40" s="29"/>
      <c r="V40" s="29"/>
      <c r="W40" s="29"/>
      <c r="X40" s="29"/>
      <c r="Y40" s="29"/>
      <c r="Z40" s="29"/>
      <c r="AA40" s="29"/>
      <c r="AB40" s="29"/>
    </row>
    <row r="41" spans="1:28" ht="13.2">
      <c r="A41" s="29"/>
      <c r="B41" s="74" t="s">
        <v>89</v>
      </c>
      <c r="C41" s="75">
        <f>C38+C39-C40</f>
        <v>674896326.76250911</v>
      </c>
      <c r="D41" s="80"/>
      <c r="E41" s="29"/>
      <c r="F41" s="29"/>
      <c r="G41" s="80"/>
      <c r="H41" s="29"/>
      <c r="I41" s="29"/>
      <c r="J41" s="29"/>
      <c r="K41" s="29"/>
      <c r="L41" s="29"/>
      <c r="M41" s="29"/>
      <c r="N41" s="29"/>
      <c r="O41" s="29"/>
      <c r="P41" s="29"/>
      <c r="Q41" s="29"/>
      <c r="R41" s="29"/>
      <c r="S41" s="29"/>
      <c r="T41" s="29"/>
      <c r="U41" s="29"/>
      <c r="V41" s="29"/>
      <c r="W41" s="29"/>
      <c r="X41" s="29"/>
      <c r="Y41" s="29"/>
      <c r="Z41" s="29"/>
      <c r="AA41" s="29"/>
      <c r="AB41" s="29"/>
    </row>
    <row r="42" spans="1:28" ht="13.2">
      <c r="A42" s="29"/>
      <c r="B42" s="81" t="s">
        <v>90</v>
      </c>
      <c r="C42" s="82">
        <f>'Cost of capital(WACC)'!G8</f>
        <v>3199300</v>
      </c>
      <c r="D42" s="80"/>
      <c r="E42" s="29"/>
      <c r="F42" s="29"/>
      <c r="G42" s="80"/>
      <c r="H42" s="29"/>
      <c r="I42" s="29"/>
      <c r="J42" s="29"/>
      <c r="K42" s="29"/>
      <c r="L42" s="29"/>
      <c r="M42" s="29"/>
      <c r="N42" s="29"/>
      <c r="O42" s="29"/>
      <c r="P42" s="29"/>
      <c r="Q42" s="29"/>
      <c r="R42" s="29"/>
      <c r="S42" s="29"/>
      <c r="T42" s="29"/>
      <c r="U42" s="29"/>
      <c r="V42" s="29"/>
      <c r="W42" s="29"/>
      <c r="X42" s="29"/>
      <c r="Y42" s="29"/>
      <c r="Z42" s="29"/>
      <c r="AA42" s="29"/>
      <c r="AB42" s="29"/>
    </row>
    <row r="43" spans="1:28" ht="13.2">
      <c r="A43" s="29"/>
      <c r="B43" s="83" t="s">
        <v>91</v>
      </c>
      <c r="C43" s="84">
        <f>(C38+C39)/C42</f>
        <v>232.76454930253527</v>
      </c>
      <c r="D43" s="85"/>
      <c r="E43" s="29"/>
      <c r="F43" s="29"/>
      <c r="G43" s="80"/>
      <c r="H43" s="29"/>
      <c r="I43" s="29"/>
      <c r="J43" s="29"/>
      <c r="K43" s="29"/>
      <c r="L43" s="29"/>
      <c r="M43" s="29"/>
      <c r="N43" s="29"/>
      <c r="O43" s="29"/>
      <c r="P43" s="29"/>
      <c r="Q43" s="29"/>
      <c r="R43" s="29"/>
      <c r="S43" s="29"/>
      <c r="T43" s="29"/>
      <c r="U43" s="29"/>
      <c r="V43" s="29"/>
      <c r="W43" s="29"/>
      <c r="X43" s="29"/>
      <c r="Y43" s="29"/>
      <c r="Z43" s="29"/>
      <c r="AA43" s="29"/>
      <c r="AB43" s="29"/>
    </row>
    <row r="44" spans="1:28" ht="13.8">
      <c r="A44" s="29"/>
      <c r="B44" s="69"/>
      <c r="C44" s="70"/>
      <c r="D44" s="70"/>
      <c r="E44" s="70"/>
      <c r="F44" s="71"/>
      <c r="G44" s="70"/>
      <c r="H44" s="29"/>
      <c r="I44" s="29"/>
      <c r="J44" s="29"/>
      <c r="K44" s="29"/>
      <c r="L44" s="29"/>
      <c r="M44" s="29"/>
      <c r="N44" s="29"/>
      <c r="O44" s="29"/>
      <c r="P44" s="29"/>
      <c r="Q44" s="29"/>
      <c r="R44" s="29"/>
      <c r="S44" s="29"/>
      <c r="T44" s="29"/>
      <c r="U44" s="29"/>
      <c r="V44" s="29"/>
      <c r="W44" s="29"/>
      <c r="X44" s="29"/>
      <c r="Y44" s="29"/>
      <c r="Z44" s="29"/>
      <c r="AA44" s="29"/>
      <c r="AB44" s="29"/>
    </row>
    <row r="45" spans="1:28" ht="13.2">
      <c r="A45" s="29"/>
      <c r="B45" s="86"/>
      <c r="C45" s="70"/>
      <c r="D45" s="70"/>
      <c r="E45" s="70"/>
      <c r="F45" s="71"/>
      <c r="G45" s="70"/>
      <c r="H45" s="29"/>
      <c r="I45" s="29"/>
      <c r="J45" s="29"/>
      <c r="K45" s="29"/>
      <c r="L45" s="29"/>
      <c r="M45" s="29"/>
      <c r="N45" s="29"/>
      <c r="O45" s="29"/>
      <c r="P45" s="29"/>
      <c r="Q45" s="29"/>
      <c r="R45" s="29"/>
      <c r="S45" s="29"/>
      <c r="T45" s="29"/>
      <c r="U45" s="29"/>
      <c r="V45" s="29"/>
      <c r="W45" s="29"/>
      <c r="X45" s="29"/>
      <c r="Y45" s="29"/>
      <c r="Z45" s="29"/>
      <c r="AA45" s="29"/>
      <c r="AB45" s="29"/>
    </row>
    <row r="46" spans="1:28" ht="13.2">
      <c r="A46" s="29"/>
      <c r="B46" s="29"/>
      <c r="C46" s="80"/>
      <c r="D46" s="29"/>
      <c r="E46" s="29"/>
      <c r="F46" s="30"/>
      <c r="G46" s="29"/>
      <c r="H46" s="29"/>
      <c r="I46" s="29"/>
      <c r="J46" s="29"/>
      <c r="K46" s="29"/>
      <c r="L46" s="29"/>
      <c r="M46" s="29"/>
      <c r="N46" s="29"/>
      <c r="O46" s="29"/>
      <c r="P46" s="29"/>
      <c r="Q46" s="29"/>
      <c r="R46" s="29"/>
      <c r="S46" s="29"/>
      <c r="T46" s="29"/>
      <c r="U46" s="29"/>
      <c r="V46" s="29"/>
      <c r="W46" s="29"/>
      <c r="X46" s="29"/>
      <c r="Y46" s="29"/>
      <c r="Z46" s="29"/>
      <c r="AA46" s="29"/>
      <c r="AB46" s="29"/>
    </row>
    <row r="47" spans="1:28" ht="13.2">
      <c r="A47" s="29"/>
      <c r="B47" s="29"/>
      <c r="C47" s="29"/>
      <c r="D47" s="29"/>
      <c r="E47" s="29"/>
      <c r="F47" s="30"/>
      <c r="G47" s="29"/>
      <c r="H47" s="29"/>
      <c r="I47" s="29"/>
      <c r="J47" s="29"/>
      <c r="K47" s="29"/>
      <c r="L47" s="29"/>
      <c r="M47" s="29"/>
      <c r="N47" s="29"/>
      <c r="O47" s="29"/>
      <c r="P47" s="29"/>
      <c r="Q47" s="29"/>
      <c r="R47" s="29"/>
      <c r="S47" s="29"/>
      <c r="T47" s="29"/>
      <c r="U47" s="29"/>
      <c r="V47" s="29"/>
      <c r="W47" s="29"/>
      <c r="X47" s="29"/>
      <c r="Y47" s="29"/>
      <c r="Z47" s="29"/>
      <c r="AA47" s="29"/>
      <c r="AB47" s="29"/>
    </row>
    <row r="48" spans="1:28" ht="13.2">
      <c r="A48" s="29"/>
      <c r="B48" s="29"/>
      <c r="C48" s="29"/>
      <c r="D48" s="29"/>
      <c r="E48" s="29"/>
      <c r="F48" s="87"/>
      <c r="G48" s="29"/>
      <c r="H48" s="29"/>
      <c r="I48" s="29"/>
      <c r="J48" s="29"/>
      <c r="K48" s="29"/>
      <c r="L48" s="29"/>
      <c r="M48" s="29"/>
      <c r="N48" s="29"/>
      <c r="O48" s="29"/>
      <c r="P48" s="29"/>
      <c r="Q48" s="29"/>
      <c r="R48" s="29"/>
      <c r="S48" s="29"/>
      <c r="T48" s="29"/>
      <c r="U48" s="29"/>
      <c r="V48" s="29"/>
      <c r="W48" s="29"/>
      <c r="X48" s="29"/>
      <c r="Y48" s="29"/>
      <c r="Z48" s="29"/>
      <c r="AA48" s="29"/>
      <c r="AB48" s="29"/>
    </row>
    <row r="49" spans="1:28" ht="13.2">
      <c r="A49" s="29"/>
      <c r="B49" s="88"/>
      <c r="C49" s="29"/>
      <c r="D49" s="29"/>
      <c r="E49" s="29"/>
      <c r="F49" s="30"/>
      <c r="G49" s="29"/>
      <c r="H49" s="29"/>
      <c r="I49" s="29"/>
      <c r="J49" s="29"/>
      <c r="K49" s="29"/>
      <c r="L49" s="29"/>
      <c r="M49" s="29"/>
      <c r="N49" s="29"/>
      <c r="O49" s="29"/>
      <c r="P49" s="29"/>
      <c r="Q49" s="29"/>
      <c r="R49" s="29"/>
      <c r="S49" s="29"/>
      <c r="T49" s="29"/>
      <c r="U49" s="29"/>
      <c r="V49" s="29"/>
      <c r="W49" s="29"/>
      <c r="X49" s="29"/>
      <c r="Y49" s="29"/>
      <c r="Z49" s="29"/>
      <c r="AA49" s="29"/>
      <c r="AB49" s="29"/>
    </row>
    <row r="50" spans="1:28" ht="13.2">
      <c r="A50" s="29"/>
      <c r="B50" s="45"/>
      <c r="C50" s="29"/>
      <c r="D50" s="29"/>
      <c r="E50" s="29"/>
      <c r="F50" s="30"/>
      <c r="G50" s="29"/>
      <c r="H50" s="29"/>
      <c r="I50" s="29"/>
      <c r="J50" s="29"/>
      <c r="K50" s="29"/>
      <c r="L50" s="29"/>
      <c r="M50" s="29"/>
      <c r="N50" s="29"/>
      <c r="O50" s="29"/>
      <c r="P50" s="29"/>
      <c r="Q50" s="29"/>
      <c r="R50" s="29"/>
      <c r="S50" s="29"/>
      <c r="T50" s="29"/>
      <c r="U50" s="29"/>
      <c r="V50" s="29"/>
      <c r="W50" s="29"/>
      <c r="X50" s="29"/>
      <c r="Y50" s="29"/>
      <c r="Z50" s="29"/>
      <c r="AA50" s="29"/>
      <c r="AB50" s="29"/>
    </row>
    <row r="51" spans="1:28" ht="22.8">
      <c r="A51" s="29"/>
      <c r="B51" s="45"/>
      <c r="C51" s="29"/>
      <c r="D51" s="29"/>
      <c r="E51" s="29"/>
      <c r="F51" s="809" t="s">
        <v>1856</v>
      </c>
      <c r="G51" s="809"/>
      <c r="H51" s="809"/>
      <c r="I51" s="809"/>
      <c r="J51" s="809"/>
      <c r="K51" s="29"/>
      <c r="L51" s="29"/>
      <c r="M51" s="29"/>
      <c r="N51" s="29"/>
      <c r="O51" s="29"/>
      <c r="P51" s="29"/>
      <c r="Q51" s="29"/>
      <c r="R51" s="29"/>
      <c r="S51" s="29"/>
      <c r="T51" s="29"/>
      <c r="U51" s="29"/>
      <c r="V51" s="29"/>
      <c r="W51" s="29"/>
      <c r="X51" s="29"/>
      <c r="Y51" s="29"/>
      <c r="Z51" s="29"/>
      <c r="AA51" s="29"/>
      <c r="AB51" s="29"/>
    </row>
    <row r="52" spans="1:28" ht="13.2">
      <c r="A52" s="29"/>
      <c r="B52" s="45"/>
      <c r="C52" s="29"/>
      <c r="D52" s="29"/>
      <c r="E52" s="29"/>
      <c r="F52" s="30"/>
      <c r="G52" s="29"/>
      <c r="H52" s="29"/>
      <c r="I52" s="29"/>
      <c r="J52" s="29"/>
      <c r="K52" s="29"/>
      <c r="L52" s="29"/>
      <c r="M52" s="29"/>
      <c r="N52" s="29"/>
      <c r="O52" s="29"/>
      <c r="P52" s="29"/>
      <c r="Q52" s="29"/>
      <c r="R52" s="29"/>
      <c r="S52" s="29"/>
      <c r="T52" s="29"/>
      <c r="U52" s="29"/>
      <c r="V52" s="29"/>
      <c r="W52" s="29"/>
      <c r="X52" s="29"/>
      <c r="Y52" s="29"/>
      <c r="Z52" s="29"/>
      <c r="AA52" s="29"/>
      <c r="AB52" s="29"/>
    </row>
    <row r="53" spans="1:28" ht="13.2">
      <c r="A53" s="29"/>
      <c r="B53" s="45"/>
      <c r="N53" s="29"/>
      <c r="O53" s="29"/>
      <c r="P53" s="29"/>
      <c r="Q53" s="29"/>
      <c r="R53" s="29"/>
      <c r="S53" s="29"/>
      <c r="T53" s="29"/>
      <c r="U53" s="29"/>
      <c r="V53" s="29"/>
      <c r="W53" s="29"/>
      <c r="X53" s="29"/>
      <c r="Y53" s="29"/>
      <c r="Z53" s="29"/>
      <c r="AA53" s="29"/>
      <c r="AB53" s="29"/>
    </row>
    <row r="54" spans="1:28" ht="22.8">
      <c r="A54" s="29"/>
      <c r="B54" s="45"/>
      <c r="F54" s="352"/>
      <c r="H54" s="797" t="s">
        <v>1858</v>
      </c>
      <c r="N54" s="29"/>
      <c r="O54" s="29"/>
      <c r="P54" s="29"/>
      <c r="Q54" s="29"/>
      <c r="R54" s="29"/>
      <c r="S54" s="29"/>
      <c r="T54" s="29"/>
      <c r="U54" s="29"/>
      <c r="V54" s="29"/>
      <c r="W54" s="29"/>
      <c r="X54" s="29"/>
      <c r="Y54" s="29"/>
      <c r="Z54" s="29"/>
      <c r="AA54" s="29"/>
      <c r="AB54" s="29"/>
    </row>
    <row r="55" spans="1:28" ht="13.2">
      <c r="A55" s="29"/>
      <c r="C55" s="803">
        <f>C43</f>
        <v>232.76454930253527</v>
      </c>
      <c r="D55" s="801">
        <v>0.02</v>
      </c>
      <c r="E55" s="801">
        <v>2.5000000000000001E-2</v>
      </c>
      <c r="F55" s="801">
        <v>0.03</v>
      </c>
      <c r="G55" s="801">
        <v>3.5000000000000003E-2</v>
      </c>
      <c r="H55" s="801">
        <v>0.04</v>
      </c>
      <c r="I55" s="801">
        <v>4.4999999999999998E-2</v>
      </c>
      <c r="J55" s="801">
        <v>0.05</v>
      </c>
      <c r="K55" s="801">
        <v>5.5E-2</v>
      </c>
      <c r="L55" s="801">
        <v>0.06</v>
      </c>
      <c r="M55" s="802">
        <v>6.5000000000000002E-2</v>
      </c>
      <c r="N55" s="29"/>
      <c r="O55" s="29"/>
      <c r="P55" s="29"/>
      <c r="Q55" s="29"/>
      <c r="R55" s="29"/>
      <c r="S55" s="29"/>
      <c r="T55" s="29"/>
      <c r="U55" s="29"/>
      <c r="V55" s="29"/>
      <c r="W55" s="29"/>
      <c r="X55" s="29"/>
      <c r="Y55" s="29"/>
      <c r="Z55" s="29"/>
      <c r="AA55" s="29"/>
      <c r="AB55" s="29"/>
    </row>
    <row r="56" spans="1:28" ht="13.2">
      <c r="A56" s="29"/>
      <c r="C56" s="798">
        <v>0.09</v>
      </c>
      <c r="D56" s="791">
        <f t="dataTable" ref="D56:M65" dt2D="1" dtr="1" r1="I29" r2="C28"/>
        <v>254.57964841203619</v>
      </c>
      <c r="E56" s="791">
        <v>255.33468855353547</v>
      </c>
      <c r="F56" s="791">
        <v>256.08972869503475</v>
      </c>
      <c r="G56" s="791">
        <v>256.84476883653406</v>
      </c>
      <c r="H56" s="791">
        <v>257.59980897803331</v>
      </c>
      <c r="I56" s="791">
        <v>258.35484911953262</v>
      </c>
      <c r="J56" s="791">
        <v>259.10988926103192</v>
      </c>
      <c r="K56" s="791">
        <v>259.86492940253117</v>
      </c>
      <c r="L56" s="792">
        <v>260.61996954403048</v>
      </c>
      <c r="M56" s="794">
        <v>261.37500968552973</v>
      </c>
      <c r="N56" s="29"/>
      <c r="O56" s="29"/>
      <c r="P56" s="29"/>
      <c r="Q56" s="29"/>
      <c r="R56" s="29"/>
      <c r="S56" s="29"/>
      <c r="T56" s="29"/>
      <c r="U56" s="29"/>
      <c r="V56" s="29"/>
      <c r="W56" s="29"/>
      <c r="X56" s="29"/>
      <c r="Y56" s="29"/>
      <c r="Z56" s="29"/>
      <c r="AA56" s="29"/>
      <c r="AB56" s="29"/>
    </row>
    <row r="57" spans="1:28" ht="13.2">
      <c r="A57" s="29"/>
      <c r="C57" s="798">
        <v>9.5000000000000001E-2</v>
      </c>
      <c r="D57" s="791">
        <v>249.80723487598382</v>
      </c>
      <c r="E57" s="791">
        <v>250.54519336881847</v>
      </c>
      <c r="F57" s="791">
        <v>251.28315186165315</v>
      </c>
      <c r="G57" s="791">
        <v>252.02111035448783</v>
      </c>
      <c r="H57" s="791">
        <v>252.75906884732248</v>
      </c>
      <c r="I57" s="791">
        <v>253.49702734015719</v>
      </c>
      <c r="J57" s="791">
        <v>254.2349858329919</v>
      </c>
      <c r="K57" s="791">
        <v>254.97294432582652</v>
      </c>
      <c r="L57" s="792">
        <v>255.71090281866122</v>
      </c>
      <c r="M57" s="794">
        <v>256.44886131149582</v>
      </c>
      <c r="N57" s="29"/>
      <c r="O57" s="29"/>
      <c r="P57" s="29"/>
      <c r="Q57" s="29"/>
      <c r="R57" s="29"/>
      <c r="S57" s="29"/>
      <c r="T57" s="29"/>
      <c r="U57" s="29"/>
      <c r="V57" s="29"/>
      <c r="W57" s="29"/>
      <c r="X57" s="29"/>
      <c r="Y57" s="29"/>
      <c r="Z57" s="29"/>
      <c r="AA57" s="29"/>
      <c r="AB57" s="29"/>
    </row>
    <row r="58" spans="1:28" ht="13.2">
      <c r="A58" s="29"/>
      <c r="C58" s="798">
        <v>0.1</v>
      </c>
      <c r="D58" s="791">
        <v>245.15536764529867</v>
      </c>
      <c r="E58" s="791">
        <v>245.87670613349303</v>
      </c>
      <c r="F58" s="791">
        <v>246.59804462168736</v>
      </c>
      <c r="G58" s="791">
        <v>247.3193831098817</v>
      </c>
      <c r="H58" s="791">
        <v>248.04072159807606</v>
      </c>
      <c r="I58" s="791">
        <v>248.76206008627042</v>
      </c>
      <c r="J58" s="791">
        <v>249.48339857446479</v>
      </c>
      <c r="K58" s="791">
        <v>250.20473706265912</v>
      </c>
      <c r="L58" s="792">
        <v>250.92607555085345</v>
      </c>
      <c r="M58" s="794">
        <v>251.64741403904776</v>
      </c>
      <c r="N58" s="29"/>
      <c r="O58" s="29"/>
      <c r="P58" s="29"/>
      <c r="Q58" s="29"/>
      <c r="R58" s="29"/>
      <c r="S58" s="29"/>
      <c r="T58" s="29"/>
      <c r="U58" s="29"/>
      <c r="V58" s="29"/>
      <c r="W58" s="29"/>
      <c r="X58" s="29"/>
      <c r="Y58" s="29"/>
      <c r="Z58" s="29"/>
      <c r="AA58" s="29"/>
      <c r="AB58" s="29"/>
    </row>
    <row r="59" spans="1:28" ht="24.6">
      <c r="A59" s="29"/>
      <c r="B59" s="804" t="s">
        <v>1857</v>
      </c>
      <c r="C59" s="798">
        <v>0.105</v>
      </c>
      <c r="D59" s="791">
        <v>240.62039155451689</v>
      </c>
      <c r="E59" s="791">
        <v>241.32555719181659</v>
      </c>
      <c r="F59" s="791">
        <v>242.03072282911629</v>
      </c>
      <c r="G59" s="791">
        <v>242.73588846641601</v>
      </c>
      <c r="H59" s="791">
        <v>243.44105410371574</v>
      </c>
      <c r="I59" s="791">
        <v>244.1462197410155</v>
      </c>
      <c r="J59" s="791">
        <v>244.85138537831523</v>
      </c>
      <c r="K59" s="791">
        <v>245.55655101561496</v>
      </c>
      <c r="L59" s="792">
        <v>246.26171665291466</v>
      </c>
      <c r="M59" s="794">
        <v>246.9668822902143</v>
      </c>
      <c r="N59" s="29"/>
      <c r="O59" s="29"/>
      <c r="P59" s="29"/>
      <c r="Q59" s="29"/>
      <c r="R59" s="29"/>
      <c r="S59" s="29"/>
      <c r="T59" s="29"/>
      <c r="U59" s="29"/>
      <c r="V59" s="29"/>
      <c r="W59" s="29"/>
      <c r="X59" s="29"/>
      <c r="Y59" s="29"/>
      <c r="Z59" s="29"/>
      <c r="AA59" s="29"/>
      <c r="AB59" s="29"/>
    </row>
    <row r="60" spans="1:28" ht="13.2">
      <c r="A60" s="29"/>
      <c r="C60" s="798">
        <v>0.11</v>
      </c>
      <c r="D60" s="791">
        <v>236.19877926489178</v>
      </c>
      <c r="E60" s="791">
        <v>236.88820523224237</v>
      </c>
      <c r="F60" s="791">
        <v>237.57763119959304</v>
      </c>
      <c r="G60" s="791">
        <v>238.26705716694363</v>
      </c>
      <c r="H60" s="791">
        <v>238.95648313429427</v>
      </c>
      <c r="I60" s="791">
        <v>239.64590910164492</v>
      </c>
      <c r="J60" s="791">
        <v>240.33533506899553</v>
      </c>
      <c r="K60" s="791">
        <v>241.02476103634621</v>
      </c>
      <c r="L60" s="792">
        <v>241.71418700369679</v>
      </c>
      <c r="M60" s="794">
        <v>242.40361297104738</v>
      </c>
      <c r="N60" s="29"/>
      <c r="O60" s="29"/>
      <c r="P60" s="29"/>
      <c r="Q60" s="29"/>
      <c r="R60" s="29"/>
      <c r="S60" s="29"/>
      <c r="T60" s="29"/>
      <c r="U60" s="29"/>
      <c r="V60" s="29"/>
      <c r="W60" s="29"/>
      <c r="X60" s="29"/>
      <c r="Y60" s="29"/>
      <c r="Z60" s="29"/>
      <c r="AA60" s="29"/>
      <c r="AB60" s="29"/>
    </row>
    <row r="61" spans="1:28" ht="13.2">
      <c r="A61" s="29"/>
      <c r="C61" s="798">
        <v>0.115</v>
      </c>
      <c r="D61" s="791">
        <v>231.88712622299153</v>
      </c>
      <c r="E61" s="791">
        <v>232.56123222531915</v>
      </c>
      <c r="F61" s="791">
        <v>233.23533822764676</v>
      </c>
      <c r="G61" s="791">
        <v>233.90944422997441</v>
      </c>
      <c r="H61" s="791">
        <v>234.58355023230203</v>
      </c>
      <c r="I61" s="791">
        <v>235.25765623462962</v>
      </c>
      <c r="J61" s="791">
        <v>235.9317622369573</v>
      </c>
      <c r="K61" s="791">
        <v>236.60586823928492</v>
      </c>
      <c r="L61" s="792">
        <v>237.27997424161251</v>
      </c>
      <c r="M61" s="794">
        <v>237.95408024394013</v>
      </c>
      <c r="N61" s="29"/>
      <c r="O61" s="29"/>
      <c r="P61" s="29"/>
      <c r="Q61" s="29"/>
      <c r="R61" s="29"/>
      <c r="S61" s="29"/>
      <c r="T61" s="29"/>
      <c r="U61" s="29"/>
      <c r="V61" s="29"/>
      <c r="W61" s="29"/>
      <c r="X61" s="29"/>
      <c r="Y61" s="29"/>
      <c r="Z61" s="29"/>
      <c r="AA61" s="29"/>
      <c r="AB61" s="29"/>
    </row>
    <row r="62" spans="1:28" ht="13.2">
      <c r="A62" s="29"/>
      <c r="C62" s="799">
        <v>0.11712</v>
      </c>
      <c r="D62" s="791">
        <v>230.09137499643882</v>
      </c>
      <c r="E62" s="791">
        <v>230.75910885039022</v>
      </c>
      <c r="F62" s="791">
        <v>231.42684270434162</v>
      </c>
      <c r="G62" s="791">
        <v>232.09457655829306</v>
      </c>
      <c r="H62" s="793">
        <v>232.76231041224446</v>
      </c>
      <c r="I62" s="791">
        <v>233.43004426619586</v>
      </c>
      <c r="J62" s="791">
        <v>234.09777812014727</v>
      </c>
      <c r="K62" s="791">
        <v>234.76551197409867</v>
      </c>
      <c r="L62" s="792">
        <v>235.4332458280501</v>
      </c>
      <c r="M62" s="794">
        <v>236.10097968200145</v>
      </c>
      <c r="N62" s="29"/>
      <c r="O62" s="29"/>
      <c r="P62" s="29"/>
      <c r="Q62" s="29"/>
      <c r="R62" s="29"/>
      <c r="S62" s="29"/>
      <c r="T62" s="29"/>
      <c r="U62" s="29"/>
      <c r="V62" s="29"/>
      <c r="W62" s="29"/>
      <c r="X62" s="29"/>
      <c r="Y62" s="29"/>
      <c r="Z62" s="29"/>
      <c r="AA62" s="29"/>
      <c r="AB62" s="29"/>
    </row>
    <row r="63" spans="1:28" ht="13.2">
      <c r="A63" s="29"/>
      <c r="C63" s="798">
        <v>0.12</v>
      </c>
      <c r="D63" s="791">
        <v>227.68214584011534</v>
      </c>
      <c r="E63" s="791">
        <v>228.34133858332524</v>
      </c>
      <c r="F63" s="791">
        <v>229.00053132653522</v>
      </c>
      <c r="G63" s="791">
        <v>229.65972406974521</v>
      </c>
      <c r="H63" s="791">
        <v>230.31891681295517</v>
      </c>
      <c r="I63" s="791">
        <v>230.97810955616512</v>
      </c>
      <c r="J63" s="791">
        <v>231.63730229937516</v>
      </c>
      <c r="K63" s="791">
        <v>232.29649504258512</v>
      </c>
      <c r="L63" s="792">
        <v>232.95568778579505</v>
      </c>
      <c r="M63" s="794">
        <v>233.61488052900498</v>
      </c>
      <c r="N63" s="29"/>
      <c r="O63" s="29"/>
      <c r="P63" s="29"/>
      <c r="Q63" s="29"/>
      <c r="R63" s="29"/>
      <c r="S63" s="29"/>
      <c r="T63" s="29"/>
      <c r="U63" s="29"/>
      <c r="V63" s="29"/>
      <c r="W63" s="29"/>
      <c r="X63" s="29"/>
      <c r="Y63" s="29"/>
      <c r="Z63" s="29"/>
      <c r="AA63" s="29"/>
      <c r="AB63" s="29"/>
    </row>
    <row r="64" spans="1:28" ht="13.2">
      <c r="A64" s="29"/>
      <c r="C64" s="798">
        <v>0.125</v>
      </c>
      <c r="D64" s="792">
        <v>223.58066488191122</v>
      </c>
      <c r="E64" s="792">
        <v>224.22533853097625</v>
      </c>
      <c r="F64" s="792">
        <v>224.87001218004124</v>
      </c>
      <c r="G64" s="792">
        <v>225.51468582910633</v>
      </c>
      <c r="H64" s="792">
        <v>226.15935947817138</v>
      </c>
      <c r="I64" s="792">
        <v>226.80403312723641</v>
      </c>
      <c r="J64" s="792">
        <v>227.44870677630149</v>
      </c>
      <c r="K64" s="792">
        <v>228.09338042536652</v>
      </c>
      <c r="L64" s="792">
        <v>228.73805407443155</v>
      </c>
      <c r="M64" s="794">
        <v>229.38272772349657</v>
      </c>
      <c r="N64" s="29"/>
      <c r="O64" s="29"/>
      <c r="P64" s="29"/>
      <c r="Q64" s="29"/>
      <c r="R64" s="29"/>
      <c r="S64" s="29"/>
      <c r="T64" s="29"/>
      <c r="U64" s="29"/>
      <c r="V64" s="29"/>
      <c r="W64" s="29"/>
      <c r="X64" s="29"/>
      <c r="Y64" s="29"/>
      <c r="Z64" s="29"/>
      <c r="AA64" s="29"/>
      <c r="AB64" s="29"/>
    </row>
    <row r="65" spans="1:28" ht="13.2">
      <c r="A65" s="29"/>
      <c r="C65" s="800">
        <v>0.13</v>
      </c>
      <c r="D65" s="795">
        <v>219.57961905813085</v>
      </c>
      <c r="E65" s="795">
        <v>220.21015567709796</v>
      </c>
      <c r="F65" s="795">
        <v>220.84069229606507</v>
      </c>
      <c r="G65" s="795">
        <v>221.47122891503216</v>
      </c>
      <c r="H65" s="795">
        <v>222.10176553399927</v>
      </c>
      <c r="I65" s="795">
        <v>222.73230215296641</v>
      </c>
      <c r="J65" s="795">
        <v>223.36283877193353</v>
      </c>
      <c r="K65" s="795">
        <v>223.99337539090064</v>
      </c>
      <c r="L65" s="795">
        <v>224.62391200986772</v>
      </c>
      <c r="M65" s="796">
        <v>225.25444862883481</v>
      </c>
      <c r="N65" s="29"/>
      <c r="O65" s="29"/>
      <c r="P65" s="29"/>
      <c r="Q65" s="29"/>
      <c r="R65" s="29"/>
      <c r="S65" s="29"/>
      <c r="T65" s="29"/>
      <c r="U65" s="29"/>
      <c r="V65" s="29"/>
      <c r="W65" s="29"/>
      <c r="X65" s="29"/>
      <c r="Y65" s="29"/>
      <c r="Z65" s="29"/>
      <c r="AA65" s="29"/>
      <c r="AB65" s="29"/>
    </row>
    <row r="66" spans="1:28" ht="13.2">
      <c r="A66" s="29"/>
      <c r="B66" s="29"/>
      <c r="C66" s="29"/>
      <c r="D66" s="29"/>
      <c r="E66" s="29"/>
      <c r="F66" s="30"/>
      <c r="G66" s="29"/>
      <c r="H66" s="29"/>
      <c r="I66" s="29"/>
      <c r="J66" s="29"/>
      <c r="K66" s="29"/>
      <c r="L66" s="29"/>
      <c r="M66" s="29"/>
      <c r="N66" s="29"/>
      <c r="O66" s="29"/>
      <c r="P66" s="29"/>
      <c r="Q66" s="29"/>
      <c r="R66" s="29"/>
      <c r="S66" s="29"/>
      <c r="T66" s="29"/>
      <c r="U66" s="29"/>
      <c r="V66" s="29"/>
      <c r="W66" s="29"/>
      <c r="X66" s="29"/>
      <c r="Y66" s="29"/>
      <c r="Z66" s="29"/>
      <c r="AA66" s="29"/>
      <c r="AB66" s="29"/>
    </row>
    <row r="67" spans="1:28" ht="13.2">
      <c r="A67" s="29"/>
      <c r="B67" s="29"/>
      <c r="C67" s="29"/>
      <c r="D67" s="29"/>
      <c r="E67" s="29"/>
      <c r="F67" s="30"/>
      <c r="G67" s="29"/>
      <c r="H67" s="29"/>
      <c r="I67" s="29"/>
      <c r="J67" s="29"/>
      <c r="K67" s="29"/>
      <c r="L67" s="29"/>
      <c r="M67" s="29"/>
      <c r="N67" s="29"/>
      <c r="O67" s="29"/>
      <c r="P67" s="29"/>
      <c r="Q67" s="29"/>
      <c r="R67" s="29"/>
      <c r="S67" s="29"/>
      <c r="T67" s="29"/>
      <c r="U67" s="29"/>
      <c r="V67" s="29"/>
      <c r="W67" s="29"/>
      <c r="X67" s="29"/>
      <c r="Y67" s="29"/>
      <c r="Z67" s="29"/>
      <c r="AA67" s="29"/>
      <c r="AB67" s="29"/>
    </row>
    <row r="68" spans="1:28" ht="13.2">
      <c r="A68" s="29"/>
      <c r="B68" s="29"/>
      <c r="C68" s="29"/>
      <c r="D68" s="29"/>
      <c r="E68" s="29"/>
      <c r="F68" s="30"/>
      <c r="G68" s="29"/>
      <c r="H68" s="29"/>
      <c r="I68" s="29"/>
      <c r="J68" s="29"/>
      <c r="K68" s="29"/>
      <c r="L68" s="29"/>
      <c r="M68" s="29"/>
      <c r="N68" s="29"/>
      <c r="O68" s="29"/>
      <c r="P68" s="29"/>
      <c r="Q68" s="29"/>
      <c r="R68" s="29"/>
      <c r="S68" s="29"/>
      <c r="T68" s="29"/>
      <c r="U68" s="29"/>
      <c r="V68" s="29"/>
      <c r="W68" s="29"/>
      <c r="X68" s="29"/>
      <c r="Y68" s="29"/>
      <c r="Z68" s="29"/>
      <c r="AA68" s="29"/>
      <c r="AB68" s="29"/>
    </row>
    <row r="69" spans="1:28" ht="13.2">
      <c r="A69" s="29"/>
      <c r="B69" s="29"/>
      <c r="C69" s="29"/>
      <c r="D69" s="29"/>
      <c r="E69" s="29"/>
      <c r="F69" s="30"/>
      <c r="G69" s="29"/>
      <c r="H69" s="29"/>
      <c r="I69" s="29"/>
      <c r="J69" s="29"/>
      <c r="K69" s="29"/>
      <c r="L69" s="29"/>
      <c r="M69" s="29"/>
      <c r="N69" s="29"/>
      <c r="O69" s="29"/>
      <c r="P69" s="29"/>
      <c r="Q69" s="29"/>
      <c r="R69" s="29"/>
      <c r="S69" s="29"/>
      <c r="T69" s="29"/>
      <c r="U69" s="29"/>
      <c r="V69" s="29"/>
      <c r="W69" s="29"/>
      <c r="X69" s="29"/>
      <c r="Y69" s="29"/>
      <c r="Z69" s="29"/>
      <c r="AA69" s="29"/>
      <c r="AB69" s="29"/>
    </row>
    <row r="70" spans="1:28" ht="13.2">
      <c r="A70" s="29"/>
      <c r="B70" s="29"/>
      <c r="C70" s="29"/>
      <c r="D70" s="29"/>
      <c r="E70" s="29"/>
      <c r="F70" s="30"/>
      <c r="G70" s="29"/>
      <c r="H70" s="29"/>
      <c r="I70" s="29"/>
      <c r="J70" s="29"/>
      <c r="K70" s="29"/>
      <c r="L70" s="29"/>
      <c r="M70" s="29"/>
      <c r="N70" s="29"/>
      <c r="O70" s="29"/>
      <c r="P70" s="29"/>
      <c r="Q70" s="29"/>
      <c r="R70" s="29"/>
      <c r="S70" s="29"/>
      <c r="T70" s="29"/>
      <c r="U70" s="29"/>
      <c r="V70" s="29"/>
      <c r="W70" s="29"/>
      <c r="X70" s="29"/>
      <c r="Y70" s="29"/>
      <c r="Z70" s="29"/>
      <c r="AA70" s="29"/>
      <c r="AB70" s="29"/>
    </row>
    <row r="71" spans="1:28" ht="13.2">
      <c r="A71" s="29"/>
      <c r="B71" s="29"/>
      <c r="C71" s="29"/>
      <c r="D71" s="29"/>
      <c r="E71" s="29"/>
      <c r="F71" s="30"/>
      <c r="G71" s="29"/>
      <c r="H71" s="29"/>
      <c r="I71" s="29"/>
      <c r="J71" s="29"/>
      <c r="K71" s="29"/>
      <c r="L71" s="29"/>
      <c r="M71" s="29"/>
      <c r="N71" s="29"/>
      <c r="O71" s="29"/>
      <c r="P71" s="29"/>
      <c r="Q71" s="29"/>
      <c r="R71" s="29"/>
      <c r="S71" s="29"/>
      <c r="T71" s="29"/>
      <c r="U71" s="29"/>
      <c r="V71" s="29"/>
      <c r="W71" s="29"/>
      <c r="X71" s="29"/>
      <c r="Y71" s="29"/>
      <c r="Z71" s="29"/>
      <c r="AA71" s="29"/>
      <c r="AB71" s="29"/>
    </row>
    <row r="72" spans="1:28" ht="13.2">
      <c r="A72" s="29"/>
      <c r="B72" s="29"/>
      <c r="C72" s="29"/>
      <c r="D72" s="29"/>
      <c r="E72" s="29"/>
      <c r="F72" s="30"/>
      <c r="G72" s="29"/>
      <c r="H72" s="29"/>
      <c r="I72" s="29"/>
      <c r="J72" s="29"/>
      <c r="K72" s="29"/>
      <c r="L72" s="29"/>
      <c r="M72" s="29"/>
      <c r="N72" s="29"/>
      <c r="O72" s="29"/>
      <c r="P72" s="29"/>
      <c r="Q72" s="29"/>
      <c r="R72" s="29"/>
      <c r="S72" s="29"/>
      <c r="T72" s="29"/>
      <c r="U72" s="29"/>
      <c r="V72" s="29"/>
      <c r="W72" s="29"/>
      <c r="X72" s="29"/>
      <c r="Y72" s="29"/>
      <c r="Z72" s="29"/>
      <c r="AA72" s="29"/>
      <c r="AB72" s="29"/>
    </row>
    <row r="73" spans="1:28" ht="13.2">
      <c r="A73" s="29"/>
      <c r="B73" s="29"/>
      <c r="C73" s="29"/>
      <c r="D73" s="29"/>
      <c r="E73" s="29"/>
      <c r="F73" s="30"/>
      <c r="G73" s="29"/>
      <c r="H73" s="29"/>
      <c r="I73" s="29"/>
      <c r="J73" s="29"/>
      <c r="K73" s="29"/>
      <c r="L73" s="29"/>
      <c r="M73" s="29"/>
      <c r="N73" s="29"/>
      <c r="O73" s="29"/>
      <c r="P73" s="29"/>
      <c r="Q73" s="29"/>
      <c r="R73" s="29"/>
      <c r="S73" s="29"/>
      <c r="T73" s="29"/>
      <c r="U73" s="29"/>
      <c r="V73" s="29"/>
      <c r="W73" s="29"/>
      <c r="X73" s="29"/>
      <c r="Y73" s="29"/>
      <c r="Z73" s="29"/>
      <c r="AA73" s="29"/>
      <c r="AB73" s="29"/>
    </row>
    <row r="74" spans="1:28" ht="13.2">
      <c r="A74" s="29"/>
      <c r="B74" s="29"/>
      <c r="C74" s="29"/>
      <c r="D74" s="29"/>
      <c r="E74" s="29"/>
      <c r="F74" s="30"/>
      <c r="G74" s="29"/>
      <c r="H74" s="29"/>
      <c r="I74" s="29"/>
      <c r="J74" s="29"/>
      <c r="K74" s="29"/>
      <c r="L74" s="29"/>
      <c r="M74" s="29"/>
      <c r="N74" s="29"/>
      <c r="O74" s="29"/>
      <c r="P74" s="29"/>
      <c r="Q74" s="29"/>
      <c r="R74" s="29"/>
      <c r="S74" s="29"/>
      <c r="T74" s="29"/>
      <c r="U74" s="29"/>
      <c r="V74" s="29"/>
      <c r="W74" s="29"/>
      <c r="X74" s="29"/>
      <c r="Y74" s="29"/>
      <c r="Z74" s="29"/>
      <c r="AA74" s="29"/>
      <c r="AB74" s="29"/>
    </row>
    <row r="75" spans="1:28" ht="13.2">
      <c r="A75" s="29"/>
      <c r="B75" s="29"/>
      <c r="C75" s="29"/>
      <c r="D75" s="29"/>
      <c r="E75" s="29"/>
      <c r="F75" s="30"/>
      <c r="G75" s="29"/>
      <c r="H75" s="29"/>
      <c r="I75" s="29"/>
      <c r="J75" s="29"/>
      <c r="K75" s="29"/>
      <c r="L75" s="29"/>
      <c r="M75" s="29"/>
      <c r="N75" s="29"/>
      <c r="O75" s="29"/>
      <c r="P75" s="29"/>
      <c r="Q75" s="29"/>
      <c r="R75" s="29"/>
      <c r="S75" s="29"/>
      <c r="T75" s="29"/>
      <c r="U75" s="29"/>
      <c r="V75" s="29"/>
      <c r="W75" s="29"/>
      <c r="X75" s="29"/>
      <c r="Y75" s="29"/>
      <c r="Z75" s="29"/>
      <c r="AA75" s="29"/>
      <c r="AB75" s="29"/>
    </row>
    <row r="76" spans="1:28" ht="13.2">
      <c r="A76" s="29"/>
      <c r="B76" s="29"/>
      <c r="C76" s="29"/>
      <c r="D76" s="29"/>
      <c r="E76" s="29"/>
      <c r="F76" s="30"/>
      <c r="G76" s="29"/>
      <c r="H76" s="29"/>
      <c r="I76" s="29"/>
      <c r="J76" s="29"/>
      <c r="K76" s="29"/>
      <c r="L76" s="29"/>
      <c r="M76" s="29"/>
      <c r="N76" s="29"/>
      <c r="O76" s="29"/>
      <c r="P76" s="29"/>
      <c r="Q76" s="29"/>
      <c r="R76" s="29"/>
      <c r="S76" s="29"/>
      <c r="T76" s="29"/>
      <c r="U76" s="29"/>
      <c r="V76" s="29"/>
      <c r="W76" s="29"/>
      <c r="X76" s="29"/>
      <c r="Y76" s="29"/>
      <c r="Z76" s="29"/>
      <c r="AA76" s="29"/>
      <c r="AB76" s="29"/>
    </row>
    <row r="77" spans="1:28" ht="13.2">
      <c r="A77" s="29"/>
      <c r="B77" s="29"/>
      <c r="C77" s="29"/>
      <c r="D77" s="29"/>
      <c r="E77" s="29"/>
      <c r="F77" s="30"/>
      <c r="G77" s="29"/>
      <c r="H77" s="29"/>
      <c r="I77" s="29"/>
      <c r="J77" s="29"/>
      <c r="K77" s="29"/>
      <c r="L77" s="29"/>
      <c r="M77" s="29"/>
      <c r="N77" s="29"/>
      <c r="O77" s="29"/>
      <c r="P77" s="29"/>
      <c r="Q77" s="29"/>
      <c r="R77" s="29"/>
      <c r="S77" s="29"/>
      <c r="T77" s="29"/>
      <c r="U77" s="29"/>
      <c r="V77" s="29"/>
      <c r="W77" s="29"/>
      <c r="X77" s="29"/>
      <c r="Y77" s="29"/>
      <c r="Z77" s="29"/>
      <c r="AA77" s="29"/>
      <c r="AB77" s="29"/>
    </row>
    <row r="78" spans="1:28" ht="13.2">
      <c r="A78" s="29"/>
      <c r="B78" s="29"/>
      <c r="C78" s="29"/>
      <c r="D78" s="29"/>
      <c r="E78" s="29"/>
      <c r="F78" s="30"/>
      <c r="G78" s="29"/>
      <c r="H78" s="29"/>
      <c r="I78" s="29"/>
      <c r="J78" s="29"/>
      <c r="K78" s="29"/>
      <c r="L78" s="29"/>
      <c r="M78" s="29"/>
      <c r="N78" s="29"/>
      <c r="O78" s="29"/>
      <c r="P78" s="29"/>
      <c r="Q78" s="29"/>
      <c r="R78" s="29"/>
      <c r="S78" s="29"/>
      <c r="T78" s="29"/>
      <c r="U78" s="29"/>
      <c r="V78" s="29"/>
      <c r="W78" s="29"/>
      <c r="X78" s="29"/>
      <c r="Y78" s="29"/>
      <c r="Z78" s="29"/>
      <c r="AA78" s="29"/>
      <c r="AB78" s="29"/>
    </row>
    <row r="79" spans="1:28" ht="13.2">
      <c r="A79" s="29"/>
      <c r="B79" s="29"/>
      <c r="C79" s="29"/>
      <c r="D79" s="29"/>
      <c r="E79" s="29"/>
      <c r="F79" s="30"/>
      <c r="G79" s="29"/>
      <c r="H79" s="29"/>
      <c r="I79" s="29"/>
      <c r="J79" s="29"/>
      <c r="K79" s="29"/>
      <c r="L79" s="29"/>
      <c r="M79" s="29"/>
      <c r="N79" s="29"/>
      <c r="O79" s="29"/>
      <c r="P79" s="29"/>
      <c r="Q79" s="29"/>
      <c r="R79" s="29"/>
      <c r="S79" s="29"/>
      <c r="T79" s="29"/>
      <c r="U79" s="29"/>
      <c r="V79" s="29"/>
      <c r="W79" s="29"/>
      <c r="X79" s="29"/>
      <c r="Y79" s="29"/>
      <c r="Z79" s="29"/>
      <c r="AA79" s="29"/>
      <c r="AB79" s="29"/>
    </row>
    <row r="80" spans="1:28" ht="13.2">
      <c r="A80" s="29"/>
      <c r="B80" s="29"/>
      <c r="C80" s="29"/>
      <c r="D80" s="29"/>
      <c r="E80" s="29"/>
      <c r="F80" s="30"/>
      <c r="G80" s="29"/>
      <c r="H80" s="29"/>
      <c r="I80" s="29"/>
      <c r="J80" s="29"/>
      <c r="K80" s="29"/>
      <c r="L80" s="29"/>
      <c r="M80" s="29"/>
      <c r="N80" s="29"/>
      <c r="O80" s="29"/>
      <c r="P80" s="29"/>
      <c r="Q80" s="29"/>
      <c r="R80" s="29"/>
      <c r="S80" s="29"/>
      <c r="T80" s="29"/>
      <c r="U80" s="29"/>
      <c r="V80" s="29"/>
      <c r="W80" s="29"/>
      <c r="X80" s="29"/>
      <c r="Y80" s="29"/>
      <c r="Z80" s="29"/>
      <c r="AA80" s="29"/>
      <c r="AB80" s="29"/>
    </row>
    <row r="81" spans="1:28" ht="13.2">
      <c r="A81" s="29"/>
      <c r="B81" s="29"/>
      <c r="C81" s="29"/>
      <c r="D81" s="29"/>
      <c r="E81" s="29"/>
      <c r="F81" s="30"/>
      <c r="G81" s="29"/>
      <c r="H81" s="29"/>
      <c r="I81" s="29"/>
      <c r="J81" s="29"/>
      <c r="K81" s="29"/>
      <c r="L81" s="29"/>
      <c r="M81" s="29"/>
      <c r="N81" s="29"/>
      <c r="O81" s="29"/>
      <c r="P81" s="29"/>
      <c r="Q81" s="29"/>
      <c r="R81" s="29"/>
      <c r="S81" s="29"/>
      <c r="T81" s="29"/>
      <c r="U81" s="29"/>
      <c r="V81" s="29"/>
      <c r="W81" s="29"/>
      <c r="X81" s="29"/>
      <c r="Y81" s="29"/>
      <c r="Z81" s="29"/>
      <c r="AA81" s="29"/>
      <c r="AB81" s="29"/>
    </row>
    <row r="82" spans="1:28" ht="13.2">
      <c r="A82" s="29"/>
      <c r="B82" s="29"/>
      <c r="C82" s="29"/>
      <c r="D82" s="29"/>
      <c r="E82" s="29"/>
      <c r="F82" s="30"/>
      <c r="G82" s="29"/>
      <c r="H82" s="29"/>
      <c r="I82" s="29"/>
      <c r="J82" s="29"/>
      <c r="K82" s="29"/>
      <c r="L82" s="29"/>
      <c r="M82" s="29"/>
      <c r="N82" s="29"/>
      <c r="O82" s="29"/>
      <c r="P82" s="29"/>
      <c r="Q82" s="29"/>
      <c r="R82" s="29"/>
      <c r="S82" s="29"/>
      <c r="T82" s="29"/>
      <c r="U82" s="29"/>
      <c r="V82" s="29"/>
      <c r="W82" s="29"/>
      <c r="X82" s="29"/>
      <c r="Y82" s="29"/>
      <c r="Z82" s="29"/>
      <c r="AA82" s="29"/>
      <c r="AB82" s="29"/>
    </row>
    <row r="83" spans="1:28" ht="13.2">
      <c r="A83" s="29"/>
      <c r="B83" s="29"/>
      <c r="C83" s="29"/>
      <c r="D83" s="29"/>
      <c r="E83" s="29"/>
      <c r="F83" s="30"/>
      <c r="G83" s="29"/>
      <c r="H83" s="29"/>
      <c r="I83" s="29"/>
      <c r="J83" s="29"/>
      <c r="K83" s="29"/>
      <c r="L83" s="29"/>
      <c r="M83" s="29"/>
      <c r="N83" s="29"/>
      <c r="O83" s="29"/>
      <c r="P83" s="29"/>
      <c r="Q83" s="29"/>
      <c r="R83" s="29"/>
      <c r="S83" s="29"/>
      <c r="T83" s="29"/>
      <c r="U83" s="29"/>
      <c r="V83" s="29"/>
      <c r="W83" s="29"/>
      <c r="X83" s="29"/>
      <c r="Y83" s="29"/>
      <c r="Z83" s="29"/>
      <c r="AA83" s="29"/>
      <c r="AB83" s="29"/>
    </row>
    <row r="84" spans="1:28" ht="13.2">
      <c r="A84" s="29"/>
      <c r="B84" s="29"/>
      <c r="C84" s="29"/>
      <c r="D84" s="29"/>
      <c r="E84" s="29"/>
      <c r="F84" s="30"/>
      <c r="G84" s="29"/>
      <c r="H84" s="29"/>
      <c r="I84" s="29"/>
      <c r="J84" s="29"/>
      <c r="K84" s="29"/>
      <c r="L84" s="29"/>
      <c r="M84" s="29"/>
      <c r="N84" s="29"/>
      <c r="O84" s="29"/>
      <c r="P84" s="29"/>
      <c r="Q84" s="29"/>
      <c r="R84" s="29"/>
      <c r="S84" s="29"/>
      <c r="T84" s="29"/>
      <c r="U84" s="29"/>
      <c r="V84" s="29"/>
      <c r="W84" s="29"/>
      <c r="X84" s="29"/>
      <c r="Y84" s="29"/>
      <c r="Z84" s="29"/>
      <c r="AA84" s="29"/>
      <c r="AB84" s="29"/>
    </row>
    <row r="85" spans="1:28" ht="13.2">
      <c r="A85" s="29"/>
      <c r="B85" s="29"/>
      <c r="C85" s="29"/>
      <c r="D85" s="29"/>
      <c r="E85" s="29"/>
      <c r="F85" s="30"/>
      <c r="G85" s="29"/>
      <c r="H85" s="29"/>
      <c r="I85" s="29"/>
      <c r="J85" s="29"/>
      <c r="K85" s="29"/>
      <c r="L85" s="29"/>
      <c r="M85" s="29"/>
      <c r="N85" s="29"/>
      <c r="O85" s="29"/>
      <c r="P85" s="29"/>
      <c r="Q85" s="29"/>
      <c r="R85" s="29"/>
      <c r="S85" s="29"/>
      <c r="T85" s="29"/>
      <c r="U85" s="29"/>
      <c r="V85" s="29"/>
      <c r="W85" s="29"/>
      <c r="X85" s="29"/>
      <c r="Y85" s="29"/>
      <c r="Z85" s="29"/>
      <c r="AA85" s="29"/>
      <c r="AB85" s="29"/>
    </row>
    <row r="86" spans="1:28" ht="13.2">
      <c r="A86" s="29"/>
      <c r="B86" s="29"/>
      <c r="C86" s="29"/>
      <c r="D86" s="29"/>
      <c r="E86" s="29"/>
      <c r="F86" s="30"/>
      <c r="G86" s="29"/>
      <c r="H86" s="29"/>
      <c r="I86" s="29"/>
      <c r="J86" s="29"/>
      <c r="K86" s="29"/>
      <c r="L86" s="29"/>
      <c r="M86" s="29"/>
      <c r="N86" s="29"/>
      <c r="O86" s="29"/>
      <c r="P86" s="29"/>
      <c r="Q86" s="29"/>
      <c r="R86" s="29"/>
      <c r="S86" s="29"/>
      <c r="T86" s="29"/>
      <c r="U86" s="29"/>
      <c r="V86" s="29"/>
      <c r="W86" s="29"/>
      <c r="X86" s="29"/>
      <c r="Y86" s="29"/>
      <c r="Z86" s="29"/>
      <c r="AA86" s="29"/>
      <c r="AB86" s="29"/>
    </row>
    <row r="87" spans="1:28" ht="13.2">
      <c r="A87" s="29"/>
      <c r="B87" s="29"/>
      <c r="C87" s="29"/>
      <c r="D87" s="29"/>
      <c r="E87" s="29"/>
      <c r="F87" s="30"/>
      <c r="G87" s="29"/>
      <c r="H87" s="29"/>
      <c r="I87" s="29"/>
      <c r="J87" s="29"/>
      <c r="K87" s="29"/>
      <c r="L87" s="29"/>
      <c r="M87" s="29"/>
      <c r="N87" s="29"/>
      <c r="O87" s="29"/>
      <c r="P87" s="29"/>
      <c r="Q87" s="29"/>
      <c r="R87" s="29"/>
      <c r="S87" s="29"/>
      <c r="T87" s="29"/>
      <c r="U87" s="29"/>
      <c r="V87" s="29"/>
      <c r="W87" s="29"/>
      <c r="X87" s="29"/>
      <c r="Y87" s="29"/>
      <c r="Z87" s="29"/>
      <c r="AA87" s="29"/>
      <c r="AB87" s="29"/>
    </row>
    <row r="88" spans="1:28" ht="13.2">
      <c r="A88" s="29"/>
      <c r="B88" s="29"/>
      <c r="C88" s="29"/>
      <c r="D88" s="29"/>
      <c r="E88" s="29"/>
      <c r="F88" s="30"/>
      <c r="G88" s="29"/>
      <c r="H88" s="29"/>
      <c r="I88" s="29"/>
      <c r="J88" s="29"/>
      <c r="K88" s="29"/>
      <c r="L88" s="29"/>
      <c r="M88" s="29"/>
      <c r="N88" s="29"/>
      <c r="O88" s="29"/>
      <c r="P88" s="29"/>
      <c r="Q88" s="29"/>
      <c r="R88" s="29"/>
      <c r="S88" s="29"/>
      <c r="T88" s="29"/>
      <c r="U88" s="29"/>
      <c r="V88" s="29"/>
      <c r="W88" s="29"/>
      <c r="X88" s="29"/>
      <c r="Y88" s="29"/>
      <c r="Z88" s="29"/>
      <c r="AA88" s="29"/>
      <c r="AB88" s="29"/>
    </row>
    <row r="89" spans="1:28" ht="13.2">
      <c r="A89" s="29"/>
      <c r="B89" s="29"/>
      <c r="C89" s="29"/>
      <c r="D89" s="29"/>
      <c r="E89" s="29"/>
      <c r="F89" s="30"/>
      <c r="G89" s="29"/>
      <c r="H89" s="29"/>
      <c r="I89" s="29"/>
      <c r="J89" s="29"/>
      <c r="K89" s="29"/>
      <c r="L89" s="29"/>
      <c r="M89" s="29"/>
      <c r="N89" s="29"/>
      <c r="O89" s="29"/>
      <c r="P89" s="29"/>
      <c r="Q89" s="29"/>
      <c r="R89" s="29"/>
      <c r="S89" s="29"/>
      <c r="T89" s="29"/>
      <c r="U89" s="29"/>
      <c r="V89" s="29"/>
      <c r="W89" s="29"/>
      <c r="X89" s="29"/>
      <c r="Y89" s="29"/>
      <c r="Z89" s="29"/>
      <c r="AA89" s="29"/>
      <c r="AB89" s="29"/>
    </row>
    <row r="90" spans="1:28" ht="13.2">
      <c r="A90" s="29"/>
      <c r="B90" s="29"/>
      <c r="C90" s="29"/>
      <c r="D90" s="29"/>
      <c r="E90" s="29"/>
      <c r="F90" s="30"/>
      <c r="G90" s="29"/>
      <c r="H90" s="29"/>
      <c r="I90" s="29"/>
      <c r="J90" s="29"/>
      <c r="K90" s="29"/>
      <c r="L90" s="29"/>
      <c r="M90" s="29"/>
      <c r="N90" s="29"/>
      <c r="O90" s="29"/>
      <c r="P90" s="29"/>
      <c r="Q90" s="29"/>
      <c r="R90" s="29"/>
      <c r="S90" s="29"/>
      <c r="T90" s="29"/>
      <c r="U90" s="29"/>
      <c r="V90" s="29"/>
      <c r="W90" s="29"/>
      <c r="X90" s="29"/>
      <c r="Y90" s="29"/>
      <c r="Z90" s="29"/>
      <c r="AA90" s="29"/>
      <c r="AB90" s="29"/>
    </row>
    <row r="91" spans="1:28" ht="13.2">
      <c r="A91" s="29"/>
      <c r="B91" s="29"/>
      <c r="C91" s="29"/>
      <c r="D91" s="29"/>
      <c r="E91" s="29"/>
      <c r="F91" s="30"/>
      <c r="G91" s="29"/>
      <c r="H91" s="29"/>
      <c r="I91" s="29"/>
      <c r="J91" s="29"/>
      <c r="K91" s="29"/>
      <c r="L91" s="29"/>
      <c r="M91" s="29"/>
      <c r="N91" s="29"/>
      <c r="O91" s="29"/>
      <c r="P91" s="29"/>
      <c r="Q91" s="29"/>
      <c r="R91" s="29"/>
      <c r="S91" s="29"/>
      <c r="T91" s="29"/>
      <c r="U91" s="29"/>
      <c r="V91" s="29"/>
      <c r="W91" s="29"/>
      <c r="X91" s="29"/>
      <c r="Y91" s="29"/>
      <c r="Z91" s="29"/>
      <c r="AA91" s="29"/>
      <c r="AB91" s="29"/>
    </row>
    <row r="92" spans="1:28" ht="13.2">
      <c r="A92" s="29"/>
      <c r="B92" s="29"/>
      <c r="C92" s="29"/>
      <c r="D92" s="29"/>
      <c r="E92" s="29"/>
      <c r="F92" s="30"/>
      <c r="G92" s="29"/>
      <c r="H92" s="29"/>
      <c r="I92" s="29"/>
      <c r="J92" s="29"/>
      <c r="K92" s="29"/>
      <c r="L92" s="29"/>
      <c r="M92" s="29"/>
      <c r="N92" s="29"/>
      <c r="O92" s="29"/>
      <c r="P92" s="29"/>
      <c r="Q92" s="29"/>
      <c r="R92" s="29"/>
      <c r="S92" s="29"/>
      <c r="T92" s="29"/>
      <c r="U92" s="29"/>
      <c r="V92" s="29"/>
      <c r="W92" s="29"/>
      <c r="X92" s="29"/>
      <c r="Y92" s="29"/>
      <c r="Z92" s="29"/>
      <c r="AA92" s="29"/>
      <c r="AB92" s="29"/>
    </row>
    <row r="93" spans="1:28" ht="13.2">
      <c r="A93" s="29"/>
      <c r="B93" s="29"/>
      <c r="C93" s="29"/>
      <c r="D93" s="29"/>
      <c r="E93" s="29"/>
      <c r="F93" s="30"/>
      <c r="G93" s="29"/>
      <c r="H93" s="29"/>
      <c r="I93" s="29"/>
      <c r="J93" s="29"/>
      <c r="K93" s="29"/>
      <c r="L93" s="29"/>
      <c r="M93" s="29"/>
      <c r="N93" s="29"/>
      <c r="O93" s="29"/>
      <c r="P93" s="29"/>
      <c r="Q93" s="29"/>
      <c r="R93" s="29"/>
      <c r="S93" s="29"/>
      <c r="T93" s="29"/>
      <c r="U93" s="29"/>
      <c r="V93" s="29"/>
      <c r="W93" s="29"/>
      <c r="X93" s="29"/>
      <c r="Y93" s="29"/>
      <c r="Z93" s="29"/>
      <c r="AA93" s="29"/>
      <c r="AB93" s="29"/>
    </row>
    <row r="94" spans="1:28" ht="13.2">
      <c r="A94" s="29"/>
      <c r="B94" s="29"/>
      <c r="C94" s="29"/>
      <c r="D94" s="29"/>
      <c r="E94" s="29"/>
      <c r="F94" s="30"/>
      <c r="G94" s="29"/>
      <c r="H94" s="29"/>
      <c r="I94" s="29"/>
      <c r="J94" s="29"/>
      <c r="K94" s="29"/>
      <c r="L94" s="29"/>
      <c r="M94" s="29"/>
      <c r="N94" s="29"/>
      <c r="O94" s="29"/>
      <c r="P94" s="29"/>
      <c r="Q94" s="29"/>
      <c r="R94" s="29"/>
      <c r="S94" s="29"/>
      <c r="T94" s="29"/>
      <c r="U94" s="29"/>
      <c r="V94" s="29"/>
      <c r="W94" s="29"/>
      <c r="X94" s="29"/>
      <c r="Y94" s="29"/>
      <c r="Z94" s="29"/>
      <c r="AA94" s="29"/>
      <c r="AB94" s="29"/>
    </row>
    <row r="95" spans="1:28" ht="13.2">
      <c r="A95" s="29"/>
      <c r="B95" s="29"/>
      <c r="C95" s="29"/>
      <c r="D95" s="29"/>
      <c r="E95" s="29"/>
      <c r="F95" s="30"/>
      <c r="G95" s="29"/>
      <c r="H95" s="29"/>
      <c r="I95" s="29"/>
      <c r="J95" s="29"/>
      <c r="K95" s="29"/>
      <c r="L95" s="29"/>
      <c r="M95" s="29"/>
      <c r="N95" s="29"/>
      <c r="O95" s="29"/>
      <c r="P95" s="29"/>
      <c r="Q95" s="29"/>
      <c r="R95" s="29"/>
      <c r="S95" s="29"/>
      <c r="T95" s="29"/>
      <c r="U95" s="29"/>
      <c r="V95" s="29"/>
      <c r="W95" s="29"/>
      <c r="X95" s="29"/>
      <c r="Y95" s="29"/>
      <c r="Z95" s="29"/>
      <c r="AA95" s="29"/>
      <c r="AB95" s="29"/>
    </row>
    <row r="96" spans="1:28" ht="13.2">
      <c r="A96" s="29"/>
      <c r="B96" s="29"/>
      <c r="C96" s="29"/>
      <c r="D96" s="29"/>
      <c r="E96" s="29"/>
      <c r="F96" s="30"/>
      <c r="G96" s="29"/>
      <c r="H96" s="29"/>
      <c r="I96" s="29"/>
      <c r="J96" s="29"/>
      <c r="K96" s="29"/>
      <c r="L96" s="29"/>
      <c r="M96" s="29"/>
      <c r="N96" s="29"/>
      <c r="O96" s="29"/>
      <c r="P96" s="29"/>
      <c r="Q96" s="29"/>
      <c r="R96" s="29"/>
      <c r="S96" s="29"/>
      <c r="T96" s="29"/>
      <c r="U96" s="29"/>
      <c r="V96" s="29"/>
      <c r="W96" s="29"/>
      <c r="X96" s="29"/>
      <c r="Y96" s="29"/>
      <c r="Z96" s="29"/>
      <c r="AA96" s="29"/>
      <c r="AB96" s="29"/>
    </row>
    <row r="97" spans="1:28" ht="13.2">
      <c r="A97" s="29"/>
      <c r="B97" s="29"/>
      <c r="C97" s="29"/>
      <c r="D97" s="29"/>
      <c r="E97" s="29"/>
      <c r="F97" s="30"/>
      <c r="G97" s="29"/>
      <c r="H97" s="29"/>
      <c r="I97" s="29"/>
      <c r="J97" s="29"/>
      <c r="K97" s="29"/>
      <c r="L97" s="29"/>
      <c r="M97" s="29"/>
      <c r="N97" s="29"/>
      <c r="O97" s="29"/>
      <c r="P97" s="29"/>
      <c r="Q97" s="29"/>
      <c r="R97" s="29"/>
      <c r="S97" s="29"/>
      <c r="T97" s="29"/>
      <c r="U97" s="29"/>
      <c r="V97" s="29"/>
      <c r="W97" s="29"/>
      <c r="X97" s="29"/>
      <c r="Y97" s="29"/>
      <c r="Z97" s="29"/>
      <c r="AA97" s="29"/>
      <c r="AB97" s="29"/>
    </row>
    <row r="98" spans="1:28" ht="13.2">
      <c r="A98" s="29"/>
      <c r="B98" s="29"/>
      <c r="C98" s="29"/>
      <c r="D98" s="29"/>
      <c r="E98" s="29"/>
      <c r="F98" s="30"/>
      <c r="G98" s="29"/>
      <c r="H98" s="29"/>
      <c r="I98" s="29"/>
      <c r="J98" s="29"/>
      <c r="K98" s="29"/>
      <c r="L98" s="29"/>
      <c r="M98" s="29"/>
      <c r="N98" s="29"/>
      <c r="O98" s="29"/>
      <c r="P98" s="29"/>
      <c r="Q98" s="29"/>
      <c r="R98" s="29"/>
      <c r="S98" s="29"/>
      <c r="T98" s="29"/>
      <c r="U98" s="29"/>
      <c r="V98" s="29"/>
      <c r="W98" s="29"/>
      <c r="X98" s="29"/>
      <c r="Y98" s="29"/>
      <c r="Z98" s="29"/>
      <c r="AA98" s="29"/>
      <c r="AB98" s="29"/>
    </row>
    <row r="99" spans="1:28" ht="13.2">
      <c r="A99" s="29"/>
      <c r="B99" s="29"/>
      <c r="C99" s="29"/>
      <c r="D99" s="29"/>
      <c r="E99" s="29"/>
      <c r="F99" s="30"/>
      <c r="G99" s="29"/>
      <c r="H99" s="29"/>
      <c r="I99" s="29"/>
      <c r="J99" s="29"/>
      <c r="K99" s="29"/>
      <c r="L99" s="29"/>
      <c r="M99" s="29"/>
      <c r="N99" s="29"/>
      <c r="O99" s="29"/>
      <c r="P99" s="29"/>
      <c r="Q99" s="29"/>
      <c r="R99" s="29"/>
      <c r="S99" s="29"/>
      <c r="T99" s="29"/>
      <c r="U99" s="29"/>
      <c r="V99" s="29"/>
      <c r="W99" s="29"/>
      <c r="X99" s="29"/>
      <c r="Y99" s="29"/>
      <c r="Z99" s="29"/>
      <c r="AA99" s="29"/>
      <c r="AB99" s="29"/>
    </row>
    <row r="100" spans="1:28" ht="13.2">
      <c r="A100" s="29"/>
      <c r="B100" s="29"/>
      <c r="C100" s="29"/>
      <c r="D100" s="29"/>
      <c r="E100" s="29"/>
      <c r="F100" s="30"/>
      <c r="G100" s="29"/>
      <c r="H100" s="29"/>
      <c r="I100" s="29"/>
      <c r="J100" s="29"/>
      <c r="K100" s="29"/>
      <c r="L100" s="29"/>
      <c r="M100" s="29"/>
      <c r="N100" s="29"/>
      <c r="O100" s="29"/>
      <c r="P100" s="29"/>
      <c r="Q100" s="29"/>
      <c r="R100" s="29"/>
      <c r="S100" s="29"/>
      <c r="T100" s="29"/>
      <c r="U100" s="29"/>
      <c r="V100" s="29"/>
      <c r="W100" s="29"/>
      <c r="X100" s="29"/>
      <c r="Y100" s="29"/>
      <c r="Z100" s="29"/>
      <c r="AA100" s="29"/>
      <c r="AB100" s="29"/>
    </row>
    <row r="101" spans="1:28" ht="13.2">
      <c r="A101" s="29"/>
      <c r="B101" s="29"/>
      <c r="C101" s="29"/>
      <c r="D101" s="29"/>
      <c r="E101" s="29"/>
      <c r="F101" s="30"/>
      <c r="G101" s="29"/>
      <c r="H101" s="29"/>
      <c r="I101" s="29"/>
      <c r="J101" s="29"/>
      <c r="K101" s="29"/>
      <c r="L101" s="29"/>
      <c r="M101" s="29"/>
      <c r="N101" s="29"/>
      <c r="O101" s="29"/>
      <c r="P101" s="29"/>
      <c r="Q101" s="29"/>
      <c r="R101" s="29"/>
      <c r="S101" s="29"/>
      <c r="T101" s="29"/>
      <c r="U101" s="29"/>
      <c r="V101" s="29"/>
      <c r="W101" s="29"/>
      <c r="X101" s="29"/>
      <c r="Y101" s="29"/>
      <c r="Z101" s="29"/>
      <c r="AA101" s="29"/>
      <c r="AB101" s="29"/>
    </row>
    <row r="102" spans="1:28" ht="13.2">
      <c r="A102" s="29"/>
      <c r="B102" s="29"/>
      <c r="C102" s="29"/>
      <c r="D102" s="29"/>
      <c r="E102" s="29"/>
      <c r="F102" s="30"/>
      <c r="G102" s="29"/>
      <c r="H102" s="29"/>
      <c r="I102" s="29"/>
      <c r="J102" s="29"/>
      <c r="K102" s="29"/>
      <c r="L102" s="29"/>
      <c r="M102" s="29"/>
      <c r="N102" s="29"/>
      <c r="O102" s="29"/>
      <c r="P102" s="29"/>
      <c r="Q102" s="29"/>
      <c r="R102" s="29"/>
      <c r="S102" s="29"/>
      <c r="T102" s="29"/>
      <c r="U102" s="29"/>
      <c r="V102" s="29"/>
      <c r="W102" s="29"/>
      <c r="X102" s="29"/>
      <c r="Y102" s="29"/>
      <c r="Z102" s="29"/>
      <c r="AA102" s="29"/>
      <c r="AB102" s="29"/>
    </row>
    <row r="103" spans="1:28" ht="13.2">
      <c r="A103" s="29"/>
      <c r="B103" s="29"/>
      <c r="C103" s="29"/>
      <c r="D103" s="29"/>
      <c r="E103" s="29"/>
      <c r="F103" s="30"/>
      <c r="G103" s="29"/>
      <c r="H103" s="29"/>
      <c r="I103" s="29"/>
      <c r="J103" s="29"/>
      <c r="K103" s="29"/>
      <c r="L103" s="29"/>
      <c r="M103" s="29"/>
      <c r="N103" s="29"/>
      <c r="O103" s="29"/>
      <c r="P103" s="29"/>
      <c r="Q103" s="29"/>
      <c r="R103" s="29"/>
      <c r="S103" s="29"/>
      <c r="T103" s="29"/>
      <c r="U103" s="29"/>
      <c r="V103" s="29"/>
      <c r="W103" s="29"/>
      <c r="X103" s="29"/>
      <c r="Y103" s="29"/>
      <c r="Z103" s="29"/>
      <c r="AA103" s="29"/>
      <c r="AB103" s="29"/>
    </row>
    <row r="104" spans="1:28" ht="13.2">
      <c r="A104" s="29"/>
      <c r="B104" s="29"/>
      <c r="C104" s="29"/>
      <c r="D104" s="29"/>
      <c r="E104" s="29"/>
      <c r="F104" s="30"/>
      <c r="G104" s="29"/>
      <c r="H104" s="29"/>
      <c r="I104" s="29"/>
      <c r="J104" s="29"/>
      <c r="K104" s="29"/>
      <c r="L104" s="29"/>
      <c r="M104" s="29"/>
      <c r="N104" s="29"/>
      <c r="O104" s="29"/>
      <c r="P104" s="29"/>
      <c r="Q104" s="29"/>
      <c r="R104" s="29"/>
      <c r="S104" s="29"/>
      <c r="T104" s="29"/>
      <c r="U104" s="29"/>
      <c r="V104" s="29"/>
      <c r="W104" s="29"/>
      <c r="X104" s="29"/>
      <c r="Y104" s="29"/>
      <c r="Z104" s="29"/>
      <c r="AA104" s="29"/>
      <c r="AB104" s="29"/>
    </row>
    <row r="105" spans="1:28" ht="13.2">
      <c r="A105" s="29"/>
      <c r="B105" s="29"/>
      <c r="C105" s="29"/>
      <c r="D105" s="29"/>
      <c r="E105" s="29"/>
      <c r="F105" s="30"/>
      <c r="G105" s="29"/>
      <c r="H105" s="29"/>
      <c r="I105" s="29"/>
      <c r="J105" s="29"/>
      <c r="K105" s="29"/>
      <c r="L105" s="29"/>
      <c r="M105" s="29"/>
      <c r="N105" s="29"/>
      <c r="O105" s="29"/>
      <c r="P105" s="29"/>
      <c r="Q105" s="29"/>
      <c r="R105" s="29"/>
      <c r="S105" s="29"/>
      <c r="T105" s="29"/>
      <c r="U105" s="29"/>
      <c r="V105" s="29"/>
      <c r="W105" s="29"/>
      <c r="X105" s="29"/>
      <c r="Y105" s="29"/>
      <c r="Z105" s="29"/>
      <c r="AA105" s="29"/>
      <c r="AB105" s="29"/>
    </row>
    <row r="106" spans="1:28" ht="13.2">
      <c r="A106" s="29"/>
      <c r="B106" s="29"/>
      <c r="C106" s="29"/>
      <c r="D106" s="29"/>
      <c r="E106" s="29"/>
      <c r="F106" s="30"/>
      <c r="G106" s="29"/>
      <c r="H106" s="29"/>
      <c r="I106" s="29"/>
      <c r="J106" s="29"/>
      <c r="K106" s="29"/>
      <c r="L106" s="29"/>
      <c r="M106" s="29"/>
      <c r="N106" s="29"/>
      <c r="O106" s="29"/>
      <c r="P106" s="29"/>
      <c r="Q106" s="29"/>
      <c r="R106" s="29"/>
      <c r="S106" s="29"/>
      <c r="T106" s="29"/>
      <c r="U106" s="29"/>
      <c r="V106" s="29"/>
      <c r="W106" s="29"/>
      <c r="X106" s="29"/>
      <c r="Y106" s="29"/>
      <c r="Z106" s="29"/>
      <c r="AA106" s="29"/>
      <c r="AB106" s="29"/>
    </row>
    <row r="107" spans="1:28" ht="13.2">
      <c r="A107" s="29"/>
      <c r="B107" s="29"/>
      <c r="C107" s="29"/>
      <c r="D107" s="29"/>
      <c r="E107" s="29"/>
      <c r="F107" s="30"/>
      <c r="G107" s="29"/>
      <c r="H107" s="29"/>
      <c r="I107" s="29"/>
      <c r="J107" s="29"/>
      <c r="K107" s="29"/>
      <c r="L107" s="29"/>
      <c r="M107" s="29"/>
      <c r="N107" s="29"/>
      <c r="O107" s="29"/>
      <c r="P107" s="29"/>
      <c r="Q107" s="29"/>
      <c r="R107" s="29"/>
      <c r="S107" s="29"/>
      <c r="T107" s="29"/>
      <c r="U107" s="29"/>
      <c r="V107" s="29"/>
      <c r="W107" s="29"/>
      <c r="X107" s="29"/>
      <c r="Y107" s="29"/>
      <c r="Z107" s="29"/>
      <c r="AA107" s="29"/>
      <c r="AB107" s="29"/>
    </row>
    <row r="108" spans="1:28" ht="13.2">
      <c r="A108" s="29"/>
      <c r="B108" s="29"/>
      <c r="C108" s="29"/>
      <c r="D108" s="29"/>
      <c r="E108" s="29"/>
      <c r="F108" s="30"/>
      <c r="G108" s="29"/>
      <c r="H108" s="29"/>
      <c r="I108" s="29"/>
      <c r="J108" s="29"/>
      <c r="K108" s="29"/>
      <c r="L108" s="29"/>
      <c r="M108" s="29"/>
      <c r="N108" s="29"/>
      <c r="O108" s="29"/>
      <c r="P108" s="29"/>
      <c r="Q108" s="29"/>
      <c r="R108" s="29"/>
      <c r="S108" s="29"/>
      <c r="T108" s="29"/>
      <c r="U108" s="29"/>
      <c r="V108" s="29"/>
      <c r="W108" s="29"/>
      <c r="X108" s="29"/>
      <c r="Y108" s="29"/>
      <c r="Z108" s="29"/>
      <c r="AA108" s="29"/>
      <c r="AB108" s="29"/>
    </row>
    <row r="109" spans="1:28" ht="13.2">
      <c r="A109" s="29"/>
      <c r="B109" s="29"/>
      <c r="C109" s="29"/>
      <c r="D109" s="29"/>
      <c r="E109" s="29"/>
      <c r="F109" s="30"/>
      <c r="G109" s="29"/>
      <c r="H109" s="29"/>
      <c r="I109" s="29"/>
      <c r="J109" s="29"/>
      <c r="K109" s="29"/>
      <c r="L109" s="29"/>
      <c r="M109" s="29"/>
      <c r="N109" s="29"/>
      <c r="O109" s="29"/>
      <c r="P109" s="29"/>
      <c r="Q109" s="29"/>
      <c r="R109" s="29"/>
      <c r="S109" s="29"/>
      <c r="T109" s="29"/>
      <c r="U109" s="29"/>
      <c r="V109" s="29"/>
      <c r="W109" s="29"/>
      <c r="X109" s="29"/>
      <c r="Y109" s="29"/>
      <c r="Z109" s="29"/>
      <c r="AA109" s="29"/>
      <c r="AB109" s="29"/>
    </row>
    <row r="110" spans="1:28" ht="13.2">
      <c r="A110" s="29"/>
      <c r="B110" s="29"/>
      <c r="C110" s="29"/>
      <c r="D110" s="29"/>
      <c r="E110" s="29"/>
      <c r="F110" s="30"/>
      <c r="G110" s="29"/>
      <c r="H110" s="29"/>
      <c r="I110" s="29"/>
      <c r="J110" s="29"/>
      <c r="K110" s="29"/>
      <c r="L110" s="29"/>
      <c r="M110" s="29"/>
      <c r="N110" s="29"/>
      <c r="O110" s="29"/>
      <c r="P110" s="29"/>
      <c r="Q110" s="29"/>
      <c r="R110" s="29"/>
      <c r="S110" s="29"/>
      <c r="T110" s="29"/>
      <c r="U110" s="29"/>
      <c r="V110" s="29"/>
      <c r="W110" s="29"/>
      <c r="X110" s="29"/>
      <c r="Y110" s="29"/>
      <c r="Z110" s="29"/>
      <c r="AA110" s="29"/>
      <c r="AB110" s="29"/>
    </row>
    <row r="111" spans="1:28" ht="13.2">
      <c r="A111" s="29"/>
      <c r="B111" s="29"/>
      <c r="C111" s="29"/>
      <c r="D111" s="29"/>
      <c r="E111" s="29"/>
      <c r="F111" s="30"/>
      <c r="G111" s="29"/>
      <c r="H111" s="29"/>
      <c r="I111" s="29"/>
      <c r="J111" s="29"/>
      <c r="K111" s="29"/>
      <c r="L111" s="29"/>
      <c r="M111" s="29"/>
      <c r="N111" s="29"/>
      <c r="O111" s="29"/>
      <c r="P111" s="29"/>
      <c r="Q111" s="29"/>
      <c r="R111" s="29"/>
      <c r="S111" s="29"/>
      <c r="T111" s="29"/>
      <c r="U111" s="29"/>
      <c r="V111" s="29"/>
      <c r="W111" s="29"/>
      <c r="X111" s="29"/>
      <c r="Y111" s="29"/>
      <c r="Z111" s="29"/>
      <c r="AA111" s="29"/>
      <c r="AB111" s="29"/>
    </row>
    <row r="112" spans="1:28" ht="13.2">
      <c r="A112" s="29"/>
      <c r="B112" s="29"/>
      <c r="C112" s="29"/>
      <c r="D112" s="29"/>
      <c r="E112" s="29"/>
      <c r="F112" s="30"/>
      <c r="G112" s="29"/>
      <c r="H112" s="29"/>
      <c r="I112" s="29"/>
      <c r="J112" s="29"/>
      <c r="K112" s="29"/>
      <c r="L112" s="29"/>
      <c r="M112" s="29"/>
      <c r="N112" s="29"/>
      <c r="O112" s="29"/>
      <c r="P112" s="29"/>
      <c r="Q112" s="29"/>
      <c r="R112" s="29"/>
      <c r="S112" s="29"/>
      <c r="T112" s="29"/>
      <c r="U112" s="29"/>
      <c r="V112" s="29"/>
      <c r="W112" s="29"/>
      <c r="X112" s="29"/>
      <c r="Y112" s="29"/>
      <c r="Z112" s="29"/>
      <c r="AA112" s="29"/>
      <c r="AB112" s="29"/>
    </row>
    <row r="113" spans="1:28" ht="13.2">
      <c r="A113" s="29"/>
      <c r="B113" s="29"/>
      <c r="C113" s="29"/>
      <c r="D113" s="29"/>
      <c r="E113" s="29"/>
      <c r="F113" s="30"/>
      <c r="G113" s="29"/>
      <c r="H113" s="29"/>
      <c r="I113" s="29"/>
      <c r="J113" s="29"/>
      <c r="K113" s="29"/>
      <c r="L113" s="29"/>
      <c r="M113" s="29"/>
      <c r="N113" s="29"/>
      <c r="O113" s="29"/>
      <c r="P113" s="29"/>
      <c r="Q113" s="29"/>
      <c r="R113" s="29"/>
      <c r="S113" s="29"/>
      <c r="T113" s="29"/>
      <c r="U113" s="29"/>
      <c r="V113" s="29"/>
      <c r="W113" s="29"/>
      <c r="X113" s="29"/>
      <c r="Y113" s="29"/>
      <c r="Z113" s="29"/>
      <c r="AA113" s="29"/>
      <c r="AB113" s="29"/>
    </row>
    <row r="114" spans="1:28" ht="13.2">
      <c r="A114" s="29"/>
      <c r="B114" s="29"/>
      <c r="C114" s="29"/>
      <c r="D114" s="29"/>
      <c r="E114" s="29"/>
      <c r="F114" s="30"/>
      <c r="G114" s="29"/>
      <c r="H114" s="29"/>
      <c r="I114" s="29"/>
      <c r="J114" s="29"/>
      <c r="K114" s="29"/>
      <c r="L114" s="29"/>
      <c r="M114" s="29"/>
      <c r="N114" s="29"/>
      <c r="O114" s="29"/>
      <c r="P114" s="29"/>
      <c r="Q114" s="29"/>
      <c r="R114" s="29"/>
      <c r="S114" s="29"/>
      <c r="T114" s="29"/>
      <c r="U114" s="29"/>
      <c r="V114" s="29"/>
      <c r="W114" s="29"/>
      <c r="X114" s="29"/>
      <c r="Y114" s="29"/>
      <c r="Z114" s="29"/>
      <c r="AA114" s="29"/>
      <c r="AB114" s="29"/>
    </row>
    <row r="115" spans="1:28" ht="13.2">
      <c r="A115" s="29"/>
      <c r="B115" s="29"/>
      <c r="C115" s="29"/>
      <c r="D115" s="29"/>
      <c r="E115" s="29"/>
      <c r="F115" s="30"/>
      <c r="G115" s="29"/>
      <c r="H115" s="29"/>
      <c r="I115" s="29"/>
      <c r="J115" s="29"/>
      <c r="K115" s="29"/>
      <c r="L115" s="29"/>
      <c r="M115" s="29"/>
      <c r="N115" s="29"/>
      <c r="O115" s="29"/>
      <c r="P115" s="29"/>
      <c r="Q115" s="29"/>
      <c r="R115" s="29"/>
      <c r="S115" s="29"/>
      <c r="T115" s="29"/>
      <c r="U115" s="29"/>
      <c r="V115" s="29"/>
      <c r="W115" s="29"/>
      <c r="X115" s="29"/>
      <c r="Y115" s="29"/>
      <c r="Z115" s="29"/>
      <c r="AA115" s="29"/>
      <c r="AB115" s="29"/>
    </row>
    <row r="116" spans="1:28" ht="13.2">
      <c r="A116" s="29"/>
      <c r="B116" s="29"/>
      <c r="C116" s="29"/>
      <c r="D116" s="29"/>
      <c r="E116" s="29"/>
      <c r="F116" s="30"/>
      <c r="G116" s="29"/>
      <c r="H116" s="29"/>
      <c r="I116" s="29"/>
      <c r="J116" s="29"/>
      <c r="K116" s="29"/>
      <c r="L116" s="29"/>
      <c r="M116" s="29"/>
      <c r="N116" s="29"/>
      <c r="O116" s="29"/>
      <c r="P116" s="29"/>
      <c r="Q116" s="29"/>
      <c r="R116" s="29"/>
      <c r="S116" s="29"/>
      <c r="T116" s="29"/>
      <c r="U116" s="29"/>
      <c r="V116" s="29"/>
      <c r="W116" s="29"/>
      <c r="X116" s="29"/>
      <c r="Y116" s="29"/>
      <c r="Z116" s="29"/>
      <c r="AA116" s="29"/>
      <c r="AB116" s="29"/>
    </row>
    <row r="117" spans="1:28" ht="13.2">
      <c r="A117" s="29"/>
      <c r="B117" s="29"/>
      <c r="C117" s="29"/>
      <c r="D117" s="29"/>
      <c r="E117" s="29"/>
      <c r="F117" s="30"/>
      <c r="G117" s="29"/>
      <c r="H117" s="29"/>
      <c r="I117" s="29"/>
      <c r="J117" s="29"/>
      <c r="K117" s="29"/>
      <c r="L117" s="29"/>
      <c r="M117" s="29"/>
      <c r="N117" s="29"/>
      <c r="O117" s="29"/>
      <c r="P117" s="29"/>
      <c r="Q117" s="29"/>
      <c r="R117" s="29"/>
      <c r="S117" s="29"/>
      <c r="T117" s="29"/>
      <c r="U117" s="29"/>
      <c r="V117" s="29"/>
      <c r="W117" s="29"/>
      <c r="X117" s="29"/>
      <c r="Y117" s="29"/>
      <c r="Z117" s="29"/>
      <c r="AA117" s="29"/>
      <c r="AB117" s="29"/>
    </row>
    <row r="118" spans="1:28" ht="13.2">
      <c r="A118" s="29"/>
      <c r="B118" s="29"/>
      <c r="C118" s="29"/>
      <c r="D118" s="29"/>
      <c r="E118" s="29"/>
      <c r="F118" s="30"/>
      <c r="G118" s="29"/>
      <c r="H118" s="29"/>
      <c r="I118" s="29"/>
      <c r="J118" s="29"/>
      <c r="K118" s="29"/>
      <c r="L118" s="29"/>
      <c r="M118" s="29"/>
      <c r="N118" s="29"/>
      <c r="O118" s="29"/>
      <c r="P118" s="29"/>
      <c r="Q118" s="29"/>
      <c r="R118" s="29"/>
      <c r="S118" s="29"/>
      <c r="T118" s="29"/>
      <c r="U118" s="29"/>
      <c r="V118" s="29"/>
      <c r="W118" s="29"/>
      <c r="X118" s="29"/>
      <c r="Y118" s="29"/>
      <c r="Z118" s="29"/>
      <c r="AA118" s="29"/>
      <c r="AB118" s="29"/>
    </row>
    <row r="119" spans="1:28" ht="13.2">
      <c r="A119" s="29"/>
      <c r="B119" s="29"/>
      <c r="C119" s="29"/>
      <c r="D119" s="29"/>
      <c r="E119" s="29"/>
      <c r="F119" s="30"/>
      <c r="G119" s="29"/>
      <c r="H119" s="29"/>
      <c r="I119" s="29"/>
      <c r="J119" s="29"/>
      <c r="K119" s="29"/>
      <c r="L119" s="29"/>
      <c r="M119" s="29"/>
      <c r="N119" s="29"/>
      <c r="O119" s="29"/>
      <c r="P119" s="29"/>
      <c r="Q119" s="29"/>
      <c r="R119" s="29"/>
      <c r="S119" s="29"/>
      <c r="T119" s="29"/>
      <c r="U119" s="29"/>
      <c r="V119" s="29"/>
      <c r="W119" s="29"/>
      <c r="X119" s="29"/>
      <c r="Y119" s="29"/>
      <c r="Z119" s="29"/>
      <c r="AA119" s="29"/>
      <c r="AB119" s="29"/>
    </row>
    <row r="120" spans="1:28" ht="13.2">
      <c r="A120" s="29"/>
      <c r="B120" s="29"/>
      <c r="C120" s="29"/>
      <c r="D120" s="29"/>
      <c r="E120" s="29"/>
      <c r="F120" s="30"/>
      <c r="G120" s="29"/>
      <c r="H120" s="29"/>
      <c r="I120" s="29"/>
      <c r="J120" s="29"/>
      <c r="K120" s="29"/>
      <c r="L120" s="29"/>
      <c r="M120" s="29"/>
      <c r="N120" s="29"/>
      <c r="O120" s="29"/>
      <c r="P120" s="29"/>
      <c r="Q120" s="29"/>
      <c r="R120" s="29"/>
      <c r="S120" s="29"/>
      <c r="T120" s="29"/>
      <c r="U120" s="29"/>
      <c r="V120" s="29"/>
      <c r="W120" s="29"/>
      <c r="X120" s="29"/>
      <c r="Y120" s="29"/>
      <c r="Z120" s="29"/>
      <c r="AA120" s="29"/>
      <c r="AB120" s="29"/>
    </row>
    <row r="121" spans="1:28" ht="13.2">
      <c r="A121" s="29"/>
      <c r="B121" s="29"/>
      <c r="C121" s="29"/>
      <c r="D121" s="29"/>
      <c r="E121" s="29"/>
      <c r="F121" s="30"/>
      <c r="G121" s="29"/>
      <c r="H121" s="29"/>
      <c r="I121" s="29"/>
      <c r="J121" s="29"/>
      <c r="K121" s="29"/>
      <c r="L121" s="29"/>
      <c r="M121" s="29"/>
      <c r="N121" s="29"/>
      <c r="O121" s="29"/>
      <c r="P121" s="29"/>
      <c r="Q121" s="29"/>
      <c r="R121" s="29"/>
      <c r="S121" s="29"/>
      <c r="T121" s="29"/>
      <c r="U121" s="29"/>
      <c r="V121" s="29"/>
      <c r="W121" s="29"/>
      <c r="X121" s="29"/>
      <c r="Y121" s="29"/>
      <c r="Z121" s="29"/>
      <c r="AA121" s="29"/>
      <c r="AB121" s="29"/>
    </row>
    <row r="122" spans="1:28" ht="13.2">
      <c r="A122" s="29"/>
      <c r="B122" s="29"/>
      <c r="C122" s="29"/>
      <c r="D122" s="29"/>
      <c r="E122" s="29"/>
      <c r="F122" s="30"/>
      <c r="G122" s="29"/>
      <c r="H122" s="29"/>
      <c r="I122" s="29"/>
      <c r="J122" s="29"/>
      <c r="K122" s="29"/>
      <c r="L122" s="29"/>
      <c r="M122" s="29"/>
      <c r="N122" s="29"/>
      <c r="O122" s="29"/>
      <c r="P122" s="29"/>
      <c r="Q122" s="29"/>
      <c r="R122" s="29"/>
      <c r="S122" s="29"/>
      <c r="T122" s="29"/>
      <c r="U122" s="29"/>
      <c r="V122" s="29"/>
      <c r="W122" s="29"/>
      <c r="X122" s="29"/>
      <c r="Y122" s="29"/>
      <c r="Z122" s="29"/>
      <c r="AA122" s="29"/>
      <c r="AB122" s="29"/>
    </row>
    <row r="123" spans="1:28" ht="13.2">
      <c r="A123" s="29"/>
      <c r="B123" s="29"/>
      <c r="C123" s="29"/>
      <c r="D123" s="29"/>
      <c r="E123" s="29"/>
      <c r="F123" s="30"/>
      <c r="G123" s="29"/>
      <c r="H123" s="29"/>
      <c r="I123" s="29"/>
      <c r="J123" s="29"/>
      <c r="K123" s="29"/>
      <c r="L123" s="29"/>
      <c r="M123" s="29"/>
      <c r="N123" s="29"/>
      <c r="O123" s="29"/>
      <c r="P123" s="29"/>
      <c r="Q123" s="29"/>
      <c r="R123" s="29"/>
      <c r="S123" s="29"/>
      <c r="T123" s="29"/>
      <c r="U123" s="29"/>
      <c r="V123" s="29"/>
      <c r="W123" s="29"/>
      <c r="X123" s="29"/>
      <c r="Y123" s="29"/>
      <c r="Z123" s="29"/>
      <c r="AA123" s="29"/>
      <c r="AB123" s="29"/>
    </row>
    <row r="124" spans="1:28" ht="13.2">
      <c r="A124" s="29"/>
      <c r="B124" s="29"/>
      <c r="C124" s="29"/>
      <c r="D124" s="29"/>
      <c r="E124" s="29"/>
      <c r="F124" s="30"/>
      <c r="G124" s="29"/>
      <c r="H124" s="29"/>
      <c r="I124" s="29"/>
      <c r="J124" s="29"/>
      <c r="K124" s="29"/>
      <c r="L124" s="29"/>
      <c r="M124" s="29"/>
      <c r="N124" s="29"/>
      <c r="O124" s="29"/>
      <c r="P124" s="29"/>
      <c r="Q124" s="29"/>
      <c r="R124" s="29"/>
      <c r="S124" s="29"/>
      <c r="T124" s="29"/>
      <c r="U124" s="29"/>
      <c r="V124" s="29"/>
      <c r="W124" s="29"/>
      <c r="X124" s="29"/>
      <c r="Y124" s="29"/>
      <c r="Z124" s="29"/>
      <c r="AA124" s="29"/>
      <c r="AB124" s="29"/>
    </row>
    <row r="125" spans="1:28" ht="13.2">
      <c r="A125" s="29"/>
      <c r="B125" s="29"/>
      <c r="C125" s="29"/>
      <c r="D125" s="29"/>
      <c r="E125" s="29"/>
      <c r="F125" s="30"/>
      <c r="G125" s="29"/>
      <c r="H125" s="29"/>
      <c r="I125" s="29"/>
      <c r="J125" s="29"/>
      <c r="K125" s="29"/>
      <c r="L125" s="29"/>
      <c r="M125" s="29"/>
      <c r="N125" s="29"/>
      <c r="O125" s="29"/>
      <c r="P125" s="29"/>
      <c r="Q125" s="29"/>
      <c r="R125" s="29"/>
      <c r="S125" s="29"/>
      <c r="T125" s="29"/>
      <c r="U125" s="29"/>
      <c r="V125" s="29"/>
      <c r="W125" s="29"/>
      <c r="X125" s="29"/>
      <c r="Y125" s="29"/>
      <c r="Z125" s="29"/>
      <c r="AA125" s="29"/>
      <c r="AB125" s="29"/>
    </row>
    <row r="126" spans="1:28" ht="13.2">
      <c r="A126" s="29"/>
      <c r="B126" s="29"/>
      <c r="C126" s="29"/>
      <c r="D126" s="29"/>
      <c r="E126" s="29"/>
      <c r="F126" s="30"/>
      <c r="G126" s="29"/>
      <c r="H126" s="29"/>
      <c r="I126" s="29"/>
      <c r="J126" s="29"/>
      <c r="K126" s="29"/>
      <c r="L126" s="29"/>
      <c r="M126" s="29"/>
      <c r="N126" s="29"/>
      <c r="O126" s="29"/>
      <c r="P126" s="29"/>
      <c r="Q126" s="29"/>
      <c r="R126" s="29"/>
      <c r="S126" s="29"/>
      <c r="T126" s="29"/>
      <c r="U126" s="29"/>
      <c r="V126" s="29"/>
      <c r="W126" s="29"/>
      <c r="X126" s="29"/>
      <c r="Y126" s="29"/>
      <c r="Z126" s="29"/>
      <c r="AA126" s="29"/>
      <c r="AB126" s="29"/>
    </row>
    <row r="127" spans="1:28" ht="13.2">
      <c r="A127" s="29"/>
      <c r="B127" s="29"/>
      <c r="C127" s="29"/>
      <c r="D127" s="29"/>
      <c r="E127" s="29"/>
      <c r="F127" s="30"/>
      <c r="G127" s="29"/>
      <c r="H127" s="29"/>
      <c r="I127" s="29"/>
      <c r="J127" s="29"/>
      <c r="K127" s="29"/>
      <c r="L127" s="29"/>
      <c r="M127" s="29"/>
      <c r="N127" s="29"/>
      <c r="O127" s="29"/>
      <c r="P127" s="29"/>
      <c r="Q127" s="29"/>
      <c r="R127" s="29"/>
      <c r="S127" s="29"/>
      <c r="T127" s="29"/>
      <c r="U127" s="29"/>
      <c r="V127" s="29"/>
      <c r="W127" s="29"/>
      <c r="X127" s="29"/>
      <c r="Y127" s="29"/>
      <c r="Z127" s="29"/>
      <c r="AA127" s="29"/>
      <c r="AB127" s="29"/>
    </row>
    <row r="128" spans="1:28" ht="13.2">
      <c r="A128" s="29"/>
      <c r="B128" s="29"/>
      <c r="C128" s="29"/>
      <c r="D128" s="29"/>
      <c r="E128" s="29"/>
      <c r="F128" s="30"/>
      <c r="G128" s="29"/>
      <c r="H128" s="29"/>
      <c r="I128" s="29"/>
      <c r="J128" s="29"/>
      <c r="K128" s="29"/>
      <c r="L128" s="29"/>
      <c r="M128" s="29"/>
      <c r="N128" s="29"/>
      <c r="O128" s="29"/>
      <c r="P128" s="29"/>
      <c r="Q128" s="29"/>
      <c r="R128" s="29"/>
      <c r="S128" s="29"/>
      <c r="T128" s="29"/>
      <c r="U128" s="29"/>
      <c r="V128" s="29"/>
      <c r="W128" s="29"/>
      <c r="X128" s="29"/>
      <c r="Y128" s="29"/>
      <c r="Z128" s="29"/>
      <c r="AA128" s="29"/>
      <c r="AB128" s="29"/>
    </row>
    <row r="129" spans="1:28" ht="13.2">
      <c r="A129" s="29"/>
      <c r="B129" s="29"/>
      <c r="C129" s="29"/>
      <c r="D129" s="29"/>
      <c r="E129" s="29"/>
      <c r="F129" s="30"/>
      <c r="G129" s="29"/>
      <c r="H129" s="29"/>
      <c r="I129" s="29"/>
      <c r="J129" s="29"/>
      <c r="K129" s="29"/>
      <c r="L129" s="29"/>
      <c r="M129" s="29"/>
      <c r="N129" s="29"/>
      <c r="O129" s="29"/>
      <c r="P129" s="29"/>
      <c r="Q129" s="29"/>
      <c r="R129" s="29"/>
      <c r="S129" s="29"/>
      <c r="T129" s="29"/>
      <c r="U129" s="29"/>
      <c r="V129" s="29"/>
      <c r="W129" s="29"/>
      <c r="X129" s="29"/>
      <c r="Y129" s="29"/>
      <c r="Z129" s="29"/>
      <c r="AA129" s="29"/>
      <c r="AB129" s="29"/>
    </row>
    <row r="130" spans="1:28" ht="13.2">
      <c r="A130" s="29"/>
      <c r="B130" s="29"/>
      <c r="C130" s="29"/>
      <c r="D130" s="29"/>
      <c r="E130" s="29"/>
      <c r="F130" s="30"/>
      <c r="G130" s="29"/>
      <c r="H130" s="29"/>
      <c r="I130" s="29"/>
      <c r="J130" s="29"/>
      <c r="K130" s="29"/>
      <c r="L130" s="29"/>
      <c r="M130" s="29"/>
      <c r="N130" s="29"/>
      <c r="O130" s="29"/>
      <c r="P130" s="29"/>
      <c r="Q130" s="29"/>
      <c r="R130" s="29"/>
      <c r="S130" s="29"/>
      <c r="T130" s="29"/>
      <c r="U130" s="29"/>
      <c r="V130" s="29"/>
      <c r="W130" s="29"/>
      <c r="X130" s="29"/>
      <c r="Y130" s="29"/>
      <c r="Z130" s="29"/>
      <c r="AA130" s="29"/>
      <c r="AB130" s="29"/>
    </row>
    <row r="131" spans="1:28" ht="13.2">
      <c r="A131" s="29"/>
      <c r="B131" s="29"/>
      <c r="C131" s="29"/>
      <c r="D131" s="29"/>
      <c r="E131" s="29"/>
      <c r="F131" s="30"/>
      <c r="G131" s="29"/>
      <c r="H131" s="29"/>
      <c r="I131" s="29"/>
      <c r="J131" s="29"/>
      <c r="K131" s="29"/>
      <c r="L131" s="29"/>
      <c r="M131" s="29"/>
      <c r="N131" s="29"/>
      <c r="O131" s="29"/>
      <c r="P131" s="29"/>
      <c r="Q131" s="29"/>
      <c r="R131" s="29"/>
      <c r="S131" s="29"/>
      <c r="T131" s="29"/>
      <c r="U131" s="29"/>
      <c r="V131" s="29"/>
      <c r="W131" s="29"/>
      <c r="X131" s="29"/>
      <c r="Y131" s="29"/>
      <c r="Z131" s="29"/>
      <c r="AA131" s="29"/>
      <c r="AB131" s="29"/>
    </row>
    <row r="132" spans="1:28" ht="13.2">
      <c r="A132" s="29"/>
      <c r="B132" s="29"/>
      <c r="C132" s="29"/>
      <c r="D132" s="29"/>
      <c r="E132" s="29"/>
      <c r="F132" s="30"/>
      <c r="G132" s="29"/>
      <c r="H132" s="29"/>
      <c r="I132" s="29"/>
      <c r="J132" s="29"/>
      <c r="K132" s="29"/>
      <c r="L132" s="29"/>
      <c r="M132" s="29"/>
      <c r="N132" s="29"/>
      <c r="O132" s="29"/>
      <c r="P132" s="29"/>
      <c r="Q132" s="29"/>
      <c r="R132" s="29"/>
      <c r="S132" s="29"/>
      <c r="T132" s="29"/>
      <c r="U132" s="29"/>
      <c r="V132" s="29"/>
      <c r="W132" s="29"/>
      <c r="X132" s="29"/>
      <c r="Y132" s="29"/>
      <c r="Z132" s="29"/>
      <c r="AA132" s="29"/>
      <c r="AB132" s="29"/>
    </row>
    <row r="133" spans="1:28" ht="13.2">
      <c r="A133" s="29"/>
      <c r="B133" s="29"/>
      <c r="C133" s="29"/>
      <c r="D133" s="29"/>
      <c r="E133" s="29"/>
      <c r="F133" s="30"/>
      <c r="G133" s="29"/>
      <c r="H133" s="29"/>
      <c r="I133" s="29"/>
      <c r="J133" s="29"/>
      <c r="K133" s="29"/>
      <c r="L133" s="29"/>
      <c r="M133" s="29"/>
      <c r="N133" s="29"/>
      <c r="O133" s="29"/>
      <c r="P133" s="29"/>
      <c r="Q133" s="29"/>
      <c r="R133" s="29"/>
      <c r="S133" s="29"/>
      <c r="T133" s="29"/>
      <c r="U133" s="29"/>
      <c r="V133" s="29"/>
      <c r="W133" s="29"/>
      <c r="X133" s="29"/>
      <c r="Y133" s="29"/>
      <c r="Z133" s="29"/>
      <c r="AA133" s="29"/>
      <c r="AB133" s="29"/>
    </row>
    <row r="134" spans="1:28" ht="13.2">
      <c r="A134" s="29"/>
      <c r="B134" s="29"/>
      <c r="C134" s="29"/>
      <c r="D134" s="29"/>
      <c r="E134" s="29"/>
      <c r="F134" s="30"/>
      <c r="G134" s="29"/>
      <c r="H134" s="29"/>
      <c r="I134" s="29"/>
      <c r="J134" s="29"/>
      <c r="K134" s="29"/>
      <c r="L134" s="29"/>
      <c r="M134" s="29"/>
      <c r="N134" s="29"/>
      <c r="O134" s="29"/>
      <c r="P134" s="29"/>
      <c r="Q134" s="29"/>
      <c r="R134" s="29"/>
      <c r="S134" s="29"/>
      <c r="T134" s="29"/>
      <c r="U134" s="29"/>
      <c r="V134" s="29"/>
      <c r="W134" s="29"/>
      <c r="X134" s="29"/>
      <c r="Y134" s="29"/>
      <c r="Z134" s="29"/>
      <c r="AA134" s="29"/>
      <c r="AB134" s="29"/>
    </row>
    <row r="135" spans="1:28" ht="13.2">
      <c r="A135" s="29"/>
      <c r="B135" s="29"/>
      <c r="C135" s="29"/>
      <c r="D135" s="29"/>
      <c r="E135" s="29"/>
      <c r="F135" s="30"/>
      <c r="G135" s="29"/>
      <c r="H135" s="29"/>
      <c r="I135" s="29"/>
      <c r="J135" s="29"/>
      <c r="K135" s="29"/>
      <c r="L135" s="29"/>
      <c r="M135" s="29"/>
      <c r="N135" s="29"/>
      <c r="O135" s="29"/>
      <c r="P135" s="29"/>
      <c r="Q135" s="29"/>
      <c r="R135" s="29"/>
      <c r="S135" s="29"/>
      <c r="T135" s="29"/>
      <c r="U135" s="29"/>
      <c r="V135" s="29"/>
      <c r="W135" s="29"/>
      <c r="X135" s="29"/>
      <c r="Y135" s="29"/>
      <c r="Z135" s="29"/>
      <c r="AA135" s="29"/>
      <c r="AB135" s="29"/>
    </row>
    <row r="136" spans="1:28" ht="13.2">
      <c r="A136" s="29"/>
      <c r="B136" s="29"/>
      <c r="C136" s="29"/>
      <c r="D136" s="29"/>
      <c r="E136" s="29"/>
      <c r="F136" s="30"/>
      <c r="G136" s="29"/>
      <c r="H136" s="29"/>
      <c r="I136" s="29"/>
      <c r="J136" s="29"/>
      <c r="K136" s="29"/>
      <c r="L136" s="29"/>
      <c r="M136" s="29"/>
      <c r="N136" s="29"/>
      <c r="O136" s="29"/>
      <c r="P136" s="29"/>
      <c r="Q136" s="29"/>
      <c r="R136" s="29"/>
      <c r="S136" s="29"/>
      <c r="T136" s="29"/>
      <c r="U136" s="29"/>
      <c r="V136" s="29"/>
      <c r="W136" s="29"/>
      <c r="X136" s="29"/>
      <c r="Y136" s="29"/>
      <c r="Z136" s="29"/>
      <c r="AA136" s="29"/>
      <c r="AB136" s="29"/>
    </row>
    <row r="137" spans="1:28" ht="13.2">
      <c r="A137" s="29"/>
      <c r="B137" s="29"/>
      <c r="C137" s="29"/>
      <c r="D137" s="29"/>
      <c r="E137" s="29"/>
      <c r="F137" s="30"/>
      <c r="G137" s="29"/>
      <c r="H137" s="29"/>
      <c r="I137" s="29"/>
      <c r="J137" s="29"/>
      <c r="K137" s="29"/>
      <c r="L137" s="29"/>
      <c r="M137" s="29"/>
      <c r="N137" s="29"/>
      <c r="O137" s="29"/>
      <c r="P137" s="29"/>
      <c r="Q137" s="29"/>
      <c r="R137" s="29"/>
      <c r="S137" s="29"/>
      <c r="T137" s="29"/>
      <c r="U137" s="29"/>
      <c r="V137" s="29"/>
      <c r="W137" s="29"/>
      <c r="X137" s="29"/>
      <c r="Y137" s="29"/>
      <c r="Z137" s="29"/>
      <c r="AA137" s="29"/>
      <c r="AB137" s="29"/>
    </row>
    <row r="138" spans="1:28" ht="13.2">
      <c r="A138" s="29"/>
      <c r="B138" s="29"/>
      <c r="C138" s="29"/>
      <c r="D138" s="29"/>
      <c r="E138" s="29"/>
      <c r="F138" s="30"/>
      <c r="G138" s="29"/>
      <c r="H138" s="29"/>
      <c r="I138" s="29"/>
      <c r="J138" s="29"/>
      <c r="K138" s="29"/>
      <c r="L138" s="29"/>
      <c r="M138" s="29"/>
      <c r="N138" s="29"/>
      <c r="O138" s="29"/>
      <c r="P138" s="29"/>
      <c r="Q138" s="29"/>
      <c r="R138" s="29"/>
      <c r="S138" s="29"/>
      <c r="T138" s="29"/>
      <c r="U138" s="29"/>
      <c r="V138" s="29"/>
      <c r="W138" s="29"/>
      <c r="X138" s="29"/>
      <c r="Y138" s="29"/>
      <c r="Z138" s="29"/>
      <c r="AA138" s="29"/>
      <c r="AB138" s="29"/>
    </row>
    <row r="139" spans="1:28" ht="13.2">
      <c r="A139" s="29"/>
      <c r="B139" s="29"/>
      <c r="C139" s="29"/>
      <c r="D139" s="29"/>
      <c r="E139" s="29"/>
      <c r="F139" s="30"/>
      <c r="G139" s="29"/>
      <c r="H139" s="29"/>
      <c r="I139" s="29"/>
      <c r="J139" s="29"/>
      <c r="K139" s="29"/>
      <c r="L139" s="29"/>
      <c r="M139" s="29"/>
      <c r="N139" s="29"/>
      <c r="O139" s="29"/>
      <c r="P139" s="29"/>
      <c r="Q139" s="29"/>
      <c r="R139" s="29"/>
      <c r="S139" s="29"/>
      <c r="T139" s="29"/>
      <c r="U139" s="29"/>
      <c r="V139" s="29"/>
      <c r="W139" s="29"/>
      <c r="X139" s="29"/>
      <c r="Y139" s="29"/>
      <c r="Z139" s="29"/>
      <c r="AA139" s="29"/>
      <c r="AB139" s="29"/>
    </row>
    <row r="140" spans="1:28" ht="13.2">
      <c r="A140" s="29"/>
      <c r="B140" s="29"/>
      <c r="C140" s="29"/>
      <c r="D140" s="29"/>
      <c r="E140" s="29"/>
      <c r="F140" s="30"/>
      <c r="G140" s="29"/>
      <c r="H140" s="29"/>
      <c r="I140" s="29"/>
      <c r="J140" s="29"/>
      <c r="K140" s="29"/>
      <c r="L140" s="29"/>
      <c r="M140" s="29"/>
      <c r="N140" s="29"/>
      <c r="O140" s="29"/>
      <c r="P140" s="29"/>
      <c r="Q140" s="29"/>
      <c r="R140" s="29"/>
      <c r="S140" s="29"/>
      <c r="T140" s="29"/>
      <c r="U140" s="29"/>
      <c r="V140" s="29"/>
      <c r="W140" s="29"/>
      <c r="X140" s="29"/>
      <c r="Y140" s="29"/>
      <c r="Z140" s="29"/>
      <c r="AA140" s="29"/>
      <c r="AB140" s="29"/>
    </row>
    <row r="141" spans="1:28" ht="13.2">
      <c r="A141" s="29"/>
      <c r="B141" s="29"/>
      <c r="C141" s="29"/>
      <c r="D141" s="29"/>
      <c r="E141" s="29"/>
      <c r="F141" s="30"/>
      <c r="G141" s="29"/>
      <c r="H141" s="29"/>
      <c r="I141" s="29"/>
      <c r="J141" s="29"/>
      <c r="K141" s="29"/>
      <c r="L141" s="29"/>
      <c r="M141" s="29"/>
      <c r="N141" s="29"/>
      <c r="O141" s="29"/>
      <c r="P141" s="29"/>
      <c r="Q141" s="29"/>
      <c r="R141" s="29"/>
      <c r="S141" s="29"/>
      <c r="T141" s="29"/>
      <c r="U141" s="29"/>
      <c r="V141" s="29"/>
      <c r="W141" s="29"/>
      <c r="X141" s="29"/>
      <c r="Y141" s="29"/>
      <c r="Z141" s="29"/>
      <c r="AA141" s="29"/>
      <c r="AB141" s="29"/>
    </row>
    <row r="142" spans="1:28" ht="13.2">
      <c r="A142" s="29"/>
      <c r="B142" s="29"/>
      <c r="C142" s="29"/>
      <c r="D142" s="29"/>
      <c r="E142" s="29"/>
      <c r="F142" s="30"/>
      <c r="G142" s="29"/>
      <c r="H142" s="29"/>
      <c r="I142" s="29"/>
      <c r="J142" s="29"/>
      <c r="K142" s="29"/>
      <c r="L142" s="29"/>
      <c r="M142" s="29"/>
      <c r="N142" s="29"/>
      <c r="O142" s="29"/>
      <c r="P142" s="29"/>
      <c r="Q142" s="29"/>
      <c r="R142" s="29"/>
      <c r="S142" s="29"/>
      <c r="T142" s="29"/>
      <c r="U142" s="29"/>
      <c r="V142" s="29"/>
      <c r="W142" s="29"/>
      <c r="X142" s="29"/>
      <c r="Y142" s="29"/>
      <c r="Z142" s="29"/>
      <c r="AA142" s="29"/>
      <c r="AB142" s="29"/>
    </row>
    <row r="143" spans="1:28" ht="13.2">
      <c r="A143" s="29"/>
      <c r="B143" s="29"/>
      <c r="C143" s="29"/>
      <c r="D143" s="29"/>
      <c r="E143" s="29"/>
      <c r="F143" s="30"/>
      <c r="G143" s="29"/>
      <c r="H143" s="29"/>
      <c r="I143" s="29"/>
      <c r="J143" s="29"/>
      <c r="K143" s="29"/>
      <c r="L143" s="29"/>
      <c r="M143" s="29"/>
      <c r="N143" s="29"/>
      <c r="O143" s="29"/>
      <c r="P143" s="29"/>
      <c r="Q143" s="29"/>
      <c r="R143" s="29"/>
      <c r="S143" s="29"/>
      <c r="T143" s="29"/>
      <c r="U143" s="29"/>
      <c r="V143" s="29"/>
      <c r="W143" s="29"/>
      <c r="X143" s="29"/>
      <c r="Y143" s="29"/>
      <c r="Z143" s="29"/>
      <c r="AA143" s="29"/>
      <c r="AB143" s="29"/>
    </row>
    <row r="144" spans="1:28" ht="13.2">
      <c r="A144" s="29"/>
      <c r="B144" s="29"/>
      <c r="C144" s="29"/>
      <c r="D144" s="29"/>
      <c r="E144" s="29"/>
      <c r="F144" s="30"/>
      <c r="G144" s="29"/>
      <c r="H144" s="29"/>
      <c r="I144" s="29"/>
      <c r="J144" s="29"/>
      <c r="K144" s="29"/>
      <c r="L144" s="29"/>
      <c r="M144" s="29"/>
      <c r="N144" s="29"/>
      <c r="O144" s="29"/>
      <c r="P144" s="29"/>
      <c r="Q144" s="29"/>
      <c r="R144" s="29"/>
      <c r="S144" s="29"/>
      <c r="T144" s="29"/>
      <c r="U144" s="29"/>
      <c r="V144" s="29"/>
      <c r="W144" s="29"/>
      <c r="X144" s="29"/>
      <c r="Y144" s="29"/>
      <c r="Z144" s="29"/>
      <c r="AA144" s="29"/>
      <c r="AB144" s="29"/>
    </row>
    <row r="145" spans="1:28" ht="13.2">
      <c r="A145" s="29"/>
      <c r="B145" s="29"/>
      <c r="C145" s="29"/>
      <c r="D145" s="29"/>
      <c r="E145" s="29"/>
      <c r="F145" s="30"/>
      <c r="G145" s="29"/>
      <c r="H145" s="29"/>
      <c r="I145" s="29"/>
      <c r="J145" s="29"/>
      <c r="K145" s="29"/>
      <c r="L145" s="29"/>
      <c r="M145" s="29"/>
      <c r="N145" s="29"/>
      <c r="O145" s="29"/>
      <c r="P145" s="29"/>
      <c r="Q145" s="29"/>
      <c r="R145" s="29"/>
      <c r="S145" s="29"/>
      <c r="T145" s="29"/>
      <c r="U145" s="29"/>
      <c r="V145" s="29"/>
      <c r="W145" s="29"/>
      <c r="X145" s="29"/>
      <c r="Y145" s="29"/>
      <c r="Z145" s="29"/>
      <c r="AA145" s="29"/>
      <c r="AB145" s="29"/>
    </row>
    <row r="146" spans="1:28" ht="13.2">
      <c r="A146" s="29"/>
      <c r="B146" s="29"/>
      <c r="C146" s="29"/>
      <c r="D146" s="29"/>
      <c r="E146" s="29"/>
      <c r="F146" s="30"/>
      <c r="G146" s="29"/>
      <c r="H146" s="29"/>
      <c r="I146" s="29"/>
      <c r="J146" s="29"/>
      <c r="K146" s="29"/>
      <c r="L146" s="29"/>
      <c r="M146" s="29"/>
      <c r="N146" s="29"/>
      <c r="O146" s="29"/>
      <c r="P146" s="29"/>
      <c r="Q146" s="29"/>
      <c r="R146" s="29"/>
      <c r="S146" s="29"/>
      <c r="T146" s="29"/>
      <c r="U146" s="29"/>
      <c r="V146" s="29"/>
      <c r="W146" s="29"/>
      <c r="X146" s="29"/>
      <c r="Y146" s="29"/>
      <c r="Z146" s="29"/>
      <c r="AA146" s="29"/>
      <c r="AB146" s="29"/>
    </row>
    <row r="147" spans="1:28" ht="13.2">
      <c r="A147" s="29"/>
      <c r="B147" s="29"/>
      <c r="C147" s="29"/>
      <c r="D147" s="29"/>
      <c r="E147" s="29"/>
      <c r="F147" s="30"/>
      <c r="G147" s="29"/>
      <c r="H147" s="29"/>
      <c r="I147" s="29"/>
      <c r="J147" s="29"/>
      <c r="K147" s="29"/>
      <c r="L147" s="29"/>
      <c r="M147" s="29"/>
      <c r="N147" s="29"/>
      <c r="O147" s="29"/>
      <c r="P147" s="29"/>
      <c r="Q147" s="29"/>
      <c r="R147" s="29"/>
      <c r="S147" s="29"/>
      <c r="T147" s="29"/>
      <c r="U147" s="29"/>
      <c r="V147" s="29"/>
      <c r="W147" s="29"/>
      <c r="X147" s="29"/>
      <c r="Y147" s="29"/>
      <c r="Z147" s="29"/>
      <c r="AA147" s="29"/>
      <c r="AB147" s="29"/>
    </row>
    <row r="148" spans="1:28" ht="13.2">
      <c r="A148" s="29"/>
      <c r="B148" s="29"/>
      <c r="C148" s="29"/>
      <c r="D148" s="29"/>
      <c r="E148" s="29"/>
      <c r="F148" s="30"/>
      <c r="G148" s="29"/>
      <c r="H148" s="29"/>
      <c r="I148" s="29"/>
      <c r="J148" s="29"/>
      <c r="K148" s="29"/>
      <c r="L148" s="29"/>
      <c r="M148" s="29"/>
      <c r="N148" s="29"/>
      <c r="O148" s="29"/>
      <c r="P148" s="29"/>
      <c r="Q148" s="29"/>
      <c r="R148" s="29"/>
      <c r="S148" s="29"/>
      <c r="T148" s="29"/>
      <c r="U148" s="29"/>
      <c r="V148" s="29"/>
      <c r="W148" s="29"/>
      <c r="X148" s="29"/>
      <c r="Y148" s="29"/>
      <c r="Z148" s="29"/>
      <c r="AA148" s="29"/>
      <c r="AB148" s="29"/>
    </row>
    <row r="149" spans="1:28" ht="13.2">
      <c r="A149" s="29"/>
      <c r="B149" s="29"/>
      <c r="C149" s="29"/>
      <c r="D149" s="29"/>
      <c r="E149" s="29"/>
      <c r="F149" s="30"/>
      <c r="G149" s="29"/>
      <c r="H149" s="29"/>
      <c r="I149" s="29"/>
      <c r="J149" s="29"/>
      <c r="K149" s="29"/>
      <c r="L149" s="29"/>
      <c r="M149" s="29"/>
      <c r="N149" s="29"/>
      <c r="O149" s="29"/>
      <c r="P149" s="29"/>
      <c r="Q149" s="29"/>
      <c r="R149" s="29"/>
      <c r="S149" s="29"/>
      <c r="T149" s="29"/>
      <c r="U149" s="29"/>
      <c r="V149" s="29"/>
      <c r="W149" s="29"/>
      <c r="X149" s="29"/>
      <c r="Y149" s="29"/>
      <c r="Z149" s="29"/>
      <c r="AA149" s="29"/>
      <c r="AB149" s="29"/>
    </row>
    <row r="150" spans="1:28" ht="13.2">
      <c r="A150" s="29"/>
      <c r="B150" s="29"/>
      <c r="C150" s="29"/>
      <c r="D150" s="29"/>
      <c r="E150" s="29"/>
      <c r="F150" s="30"/>
      <c r="G150" s="29"/>
      <c r="H150" s="29"/>
      <c r="I150" s="29"/>
      <c r="J150" s="29"/>
      <c r="K150" s="29"/>
      <c r="L150" s="29"/>
      <c r="M150" s="29"/>
      <c r="N150" s="29"/>
      <c r="O150" s="29"/>
      <c r="P150" s="29"/>
      <c r="Q150" s="29"/>
      <c r="R150" s="29"/>
      <c r="S150" s="29"/>
      <c r="T150" s="29"/>
      <c r="U150" s="29"/>
      <c r="V150" s="29"/>
      <c r="W150" s="29"/>
      <c r="X150" s="29"/>
      <c r="Y150" s="29"/>
      <c r="Z150" s="29"/>
      <c r="AA150" s="29"/>
      <c r="AB150" s="29"/>
    </row>
    <row r="151" spans="1:28" ht="13.2">
      <c r="A151" s="29"/>
      <c r="B151" s="29"/>
      <c r="C151" s="29"/>
      <c r="D151" s="29"/>
      <c r="E151" s="29"/>
      <c r="F151" s="30"/>
      <c r="G151" s="29"/>
      <c r="H151" s="29"/>
      <c r="I151" s="29"/>
      <c r="J151" s="29"/>
      <c r="K151" s="29"/>
      <c r="L151" s="29"/>
      <c r="M151" s="29"/>
      <c r="N151" s="29"/>
      <c r="O151" s="29"/>
      <c r="P151" s="29"/>
      <c r="Q151" s="29"/>
      <c r="R151" s="29"/>
      <c r="S151" s="29"/>
      <c r="T151" s="29"/>
      <c r="U151" s="29"/>
      <c r="V151" s="29"/>
      <c r="W151" s="29"/>
      <c r="X151" s="29"/>
      <c r="Y151" s="29"/>
      <c r="Z151" s="29"/>
      <c r="AA151" s="29"/>
      <c r="AB151" s="29"/>
    </row>
    <row r="152" spans="1:28" ht="13.2">
      <c r="A152" s="29"/>
      <c r="B152" s="29"/>
      <c r="C152" s="29"/>
      <c r="D152" s="29"/>
      <c r="E152" s="29"/>
      <c r="F152" s="30"/>
      <c r="G152" s="29"/>
      <c r="H152" s="29"/>
      <c r="I152" s="29"/>
      <c r="J152" s="29"/>
      <c r="K152" s="29"/>
      <c r="L152" s="29"/>
      <c r="M152" s="29"/>
      <c r="N152" s="29"/>
      <c r="O152" s="29"/>
      <c r="P152" s="29"/>
      <c r="Q152" s="29"/>
      <c r="R152" s="29"/>
      <c r="S152" s="29"/>
      <c r="T152" s="29"/>
      <c r="U152" s="29"/>
      <c r="V152" s="29"/>
      <c r="W152" s="29"/>
      <c r="X152" s="29"/>
      <c r="Y152" s="29"/>
      <c r="Z152" s="29"/>
      <c r="AA152" s="29"/>
      <c r="AB152" s="29"/>
    </row>
    <row r="153" spans="1:28" ht="13.2">
      <c r="A153" s="29"/>
      <c r="B153" s="29"/>
      <c r="C153" s="29"/>
      <c r="D153" s="29"/>
      <c r="E153" s="29"/>
      <c r="F153" s="30"/>
      <c r="G153" s="29"/>
      <c r="H153" s="29"/>
      <c r="I153" s="29"/>
      <c r="J153" s="29"/>
      <c r="K153" s="29"/>
      <c r="L153" s="29"/>
      <c r="M153" s="29"/>
      <c r="N153" s="29"/>
      <c r="O153" s="29"/>
      <c r="P153" s="29"/>
      <c r="Q153" s="29"/>
      <c r="R153" s="29"/>
      <c r="S153" s="29"/>
      <c r="T153" s="29"/>
      <c r="U153" s="29"/>
      <c r="V153" s="29"/>
      <c r="W153" s="29"/>
      <c r="X153" s="29"/>
      <c r="Y153" s="29"/>
      <c r="Z153" s="29"/>
      <c r="AA153" s="29"/>
      <c r="AB153" s="29"/>
    </row>
    <row r="154" spans="1:28" ht="13.2">
      <c r="A154" s="29"/>
      <c r="B154" s="29"/>
      <c r="C154" s="29"/>
      <c r="D154" s="29"/>
      <c r="E154" s="29"/>
      <c r="F154" s="30"/>
      <c r="G154" s="29"/>
      <c r="H154" s="29"/>
      <c r="I154" s="29"/>
      <c r="J154" s="29"/>
      <c r="K154" s="29"/>
      <c r="L154" s="29"/>
      <c r="M154" s="29"/>
      <c r="N154" s="29"/>
      <c r="O154" s="29"/>
      <c r="P154" s="29"/>
      <c r="Q154" s="29"/>
      <c r="R154" s="29"/>
      <c r="S154" s="29"/>
      <c r="T154" s="29"/>
      <c r="U154" s="29"/>
      <c r="V154" s="29"/>
      <c r="W154" s="29"/>
      <c r="X154" s="29"/>
      <c r="Y154" s="29"/>
      <c r="Z154" s="29"/>
      <c r="AA154" s="29"/>
      <c r="AB154" s="29"/>
    </row>
    <row r="155" spans="1:28" ht="13.2">
      <c r="A155" s="29"/>
      <c r="B155" s="29"/>
      <c r="C155" s="29"/>
      <c r="D155" s="29"/>
      <c r="E155" s="29"/>
      <c r="F155" s="30"/>
      <c r="G155" s="29"/>
      <c r="H155" s="29"/>
      <c r="I155" s="29"/>
      <c r="J155" s="29"/>
      <c r="K155" s="29"/>
      <c r="L155" s="29"/>
      <c r="M155" s="29"/>
      <c r="N155" s="29"/>
      <c r="O155" s="29"/>
      <c r="P155" s="29"/>
      <c r="Q155" s="29"/>
      <c r="R155" s="29"/>
      <c r="S155" s="29"/>
      <c r="T155" s="29"/>
      <c r="U155" s="29"/>
      <c r="V155" s="29"/>
      <c r="W155" s="29"/>
      <c r="X155" s="29"/>
      <c r="Y155" s="29"/>
      <c r="Z155" s="29"/>
      <c r="AA155" s="29"/>
      <c r="AB155" s="29"/>
    </row>
    <row r="156" spans="1:28" ht="13.2">
      <c r="A156" s="29"/>
      <c r="B156" s="29"/>
      <c r="C156" s="29"/>
      <c r="D156" s="29"/>
      <c r="E156" s="29"/>
      <c r="F156" s="30"/>
      <c r="G156" s="29"/>
      <c r="H156" s="29"/>
      <c r="I156" s="29"/>
      <c r="J156" s="29"/>
      <c r="K156" s="29"/>
      <c r="L156" s="29"/>
      <c r="M156" s="29"/>
      <c r="N156" s="29"/>
      <c r="O156" s="29"/>
      <c r="P156" s="29"/>
      <c r="Q156" s="29"/>
      <c r="R156" s="29"/>
      <c r="S156" s="29"/>
      <c r="T156" s="29"/>
      <c r="U156" s="29"/>
      <c r="V156" s="29"/>
      <c r="W156" s="29"/>
      <c r="X156" s="29"/>
      <c r="Y156" s="29"/>
      <c r="Z156" s="29"/>
      <c r="AA156" s="29"/>
      <c r="AB156" s="29"/>
    </row>
    <row r="157" spans="1:28" ht="13.2">
      <c r="A157" s="29"/>
      <c r="B157" s="29"/>
      <c r="C157" s="29"/>
      <c r="D157" s="29"/>
      <c r="E157" s="29"/>
      <c r="F157" s="30"/>
      <c r="G157" s="29"/>
      <c r="H157" s="29"/>
      <c r="I157" s="29"/>
      <c r="J157" s="29"/>
      <c r="K157" s="29"/>
      <c r="L157" s="29"/>
      <c r="M157" s="29"/>
      <c r="N157" s="29"/>
      <c r="O157" s="29"/>
      <c r="P157" s="29"/>
      <c r="Q157" s="29"/>
      <c r="R157" s="29"/>
      <c r="S157" s="29"/>
      <c r="T157" s="29"/>
      <c r="U157" s="29"/>
      <c r="V157" s="29"/>
      <c r="W157" s="29"/>
      <c r="X157" s="29"/>
      <c r="Y157" s="29"/>
      <c r="Z157" s="29"/>
      <c r="AA157" s="29"/>
      <c r="AB157" s="29"/>
    </row>
    <row r="158" spans="1:28" ht="13.2">
      <c r="A158" s="29"/>
      <c r="B158" s="29"/>
      <c r="C158" s="29"/>
      <c r="D158" s="29"/>
      <c r="E158" s="29"/>
      <c r="F158" s="30"/>
      <c r="G158" s="29"/>
      <c r="H158" s="29"/>
      <c r="I158" s="29"/>
      <c r="J158" s="29"/>
      <c r="K158" s="29"/>
      <c r="L158" s="29"/>
      <c r="M158" s="29"/>
      <c r="N158" s="29"/>
      <c r="O158" s="29"/>
      <c r="P158" s="29"/>
      <c r="Q158" s="29"/>
      <c r="R158" s="29"/>
      <c r="S158" s="29"/>
      <c r="T158" s="29"/>
      <c r="U158" s="29"/>
      <c r="V158" s="29"/>
      <c r="W158" s="29"/>
      <c r="X158" s="29"/>
      <c r="Y158" s="29"/>
      <c r="Z158" s="29"/>
      <c r="AA158" s="29"/>
      <c r="AB158" s="29"/>
    </row>
    <row r="159" spans="1:28" ht="13.2">
      <c r="A159" s="29"/>
      <c r="B159" s="29"/>
      <c r="C159" s="29"/>
      <c r="D159" s="29"/>
      <c r="E159" s="29"/>
      <c r="F159" s="30"/>
      <c r="G159" s="29"/>
      <c r="H159" s="29"/>
      <c r="I159" s="29"/>
      <c r="J159" s="29"/>
      <c r="K159" s="29"/>
      <c r="L159" s="29"/>
      <c r="M159" s="29"/>
      <c r="N159" s="29"/>
      <c r="O159" s="29"/>
      <c r="P159" s="29"/>
      <c r="Q159" s="29"/>
      <c r="R159" s="29"/>
      <c r="S159" s="29"/>
      <c r="T159" s="29"/>
      <c r="U159" s="29"/>
      <c r="V159" s="29"/>
      <c r="W159" s="29"/>
      <c r="X159" s="29"/>
      <c r="Y159" s="29"/>
      <c r="Z159" s="29"/>
      <c r="AA159" s="29"/>
      <c r="AB159" s="29"/>
    </row>
    <row r="160" spans="1:28" ht="13.2">
      <c r="A160" s="29"/>
      <c r="B160" s="29"/>
      <c r="C160" s="29"/>
      <c r="D160" s="29"/>
      <c r="E160" s="29"/>
      <c r="F160" s="30"/>
      <c r="G160" s="29"/>
      <c r="H160" s="29"/>
      <c r="I160" s="29"/>
      <c r="J160" s="29"/>
      <c r="K160" s="29"/>
      <c r="L160" s="29"/>
      <c r="M160" s="29"/>
      <c r="N160" s="29"/>
      <c r="O160" s="29"/>
      <c r="P160" s="29"/>
      <c r="Q160" s="29"/>
      <c r="R160" s="29"/>
      <c r="S160" s="29"/>
      <c r="T160" s="29"/>
      <c r="U160" s="29"/>
      <c r="V160" s="29"/>
      <c r="W160" s="29"/>
      <c r="X160" s="29"/>
      <c r="Y160" s="29"/>
      <c r="Z160" s="29"/>
      <c r="AA160" s="29"/>
      <c r="AB160" s="29"/>
    </row>
    <row r="161" spans="1:28" ht="13.2">
      <c r="A161" s="29"/>
      <c r="B161" s="29"/>
      <c r="C161" s="29"/>
      <c r="D161" s="29"/>
      <c r="E161" s="29"/>
      <c r="F161" s="30"/>
      <c r="G161" s="29"/>
      <c r="H161" s="29"/>
      <c r="I161" s="29"/>
      <c r="J161" s="29"/>
      <c r="K161" s="29"/>
      <c r="L161" s="29"/>
      <c r="M161" s="29"/>
      <c r="N161" s="29"/>
      <c r="O161" s="29"/>
      <c r="P161" s="29"/>
      <c r="Q161" s="29"/>
      <c r="R161" s="29"/>
      <c r="S161" s="29"/>
      <c r="T161" s="29"/>
      <c r="U161" s="29"/>
      <c r="V161" s="29"/>
      <c r="W161" s="29"/>
      <c r="X161" s="29"/>
      <c r="Y161" s="29"/>
      <c r="Z161" s="29"/>
      <c r="AA161" s="29"/>
      <c r="AB161" s="29"/>
    </row>
    <row r="162" spans="1:28" ht="13.2">
      <c r="A162" s="29"/>
      <c r="B162" s="29"/>
      <c r="C162" s="29"/>
      <c r="D162" s="29"/>
      <c r="E162" s="29"/>
      <c r="F162" s="30"/>
      <c r="G162" s="29"/>
      <c r="H162" s="29"/>
      <c r="I162" s="29"/>
      <c r="J162" s="29"/>
      <c r="K162" s="29"/>
      <c r="L162" s="29"/>
      <c r="M162" s="29"/>
      <c r="N162" s="29"/>
      <c r="O162" s="29"/>
      <c r="P162" s="29"/>
      <c r="Q162" s="29"/>
      <c r="R162" s="29"/>
      <c r="S162" s="29"/>
      <c r="T162" s="29"/>
      <c r="U162" s="29"/>
      <c r="V162" s="29"/>
      <c r="W162" s="29"/>
      <c r="X162" s="29"/>
      <c r="Y162" s="29"/>
      <c r="Z162" s="29"/>
      <c r="AA162" s="29"/>
      <c r="AB162" s="29"/>
    </row>
    <row r="163" spans="1:28" ht="13.2">
      <c r="A163" s="29"/>
      <c r="B163" s="29"/>
      <c r="C163" s="29"/>
      <c r="D163" s="29"/>
      <c r="E163" s="29"/>
      <c r="F163" s="30"/>
      <c r="G163" s="29"/>
      <c r="H163" s="29"/>
      <c r="I163" s="29"/>
      <c r="J163" s="29"/>
      <c r="K163" s="29"/>
      <c r="L163" s="29"/>
      <c r="M163" s="29"/>
      <c r="N163" s="29"/>
      <c r="O163" s="29"/>
      <c r="P163" s="29"/>
      <c r="Q163" s="29"/>
      <c r="R163" s="29"/>
      <c r="S163" s="29"/>
      <c r="T163" s="29"/>
      <c r="U163" s="29"/>
      <c r="V163" s="29"/>
      <c r="W163" s="29"/>
      <c r="X163" s="29"/>
      <c r="Y163" s="29"/>
      <c r="Z163" s="29"/>
      <c r="AA163" s="29"/>
      <c r="AB163" s="29"/>
    </row>
    <row r="164" spans="1:28" ht="13.2">
      <c r="A164" s="29"/>
      <c r="B164" s="29"/>
      <c r="C164" s="29"/>
      <c r="D164" s="29"/>
      <c r="E164" s="29"/>
      <c r="F164" s="30"/>
      <c r="G164" s="29"/>
      <c r="H164" s="29"/>
      <c r="I164" s="29"/>
      <c r="J164" s="29"/>
      <c r="K164" s="29"/>
      <c r="L164" s="29"/>
      <c r="M164" s="29"/>
      <c r="N164" s="29"/>
      <c r="O164" s="29"/>
      <c r="P164" s="29"/>
      <c r="Q164" s="29"/>
      <c r="R164" s="29"/>
      <c r="S164" s="29"/>
      <c r="T164" s="29"/>
      <c r="U164" s="29"/>
      <c r="V164" s="29"/>
      <c r="W164" s="29"/>
      <c r="X164" s="29"/>
      <c r="Y164" s="29"/>
      <c r="Z164" s="29"/>
      <c r="AA164" s="29"/>
      <c r="AB164" s="29"/>
    </row>
    <row r="165" spans="1:28" ht="13.2">
      <c r="A165" s="29"/>
      <c r="B165" s="29"/>
      <c r="C165" s="29"/>
      <c r="D165" s="29"/>
      <c r="E165" s="29"/>
      <c r="F165" s="30"/>
      <c r="G165" s="29"/>
      <c r="H165" s="29"/>
      <c r="I165" s="29"/>
      <c r="J165" s="29"/>
      <c r="K165" s="29"/>
      <c r="L165" s="29"/>
      <c r="M165" s="29"/>
      <c r="N165" s="29"/>
      <c r="O165" s="29"/>
      <c r="P165" s="29"/>
      <c r="Q165" s="29"/>
      <c r="R165" s="29"/>
      <c r="S165" s="29"/>
      <c r="T165" s="29"/>
      <c r="U165" s="29"/>
      <c r="V165" s="29"/>
      <c r="W165" s="29"/>
      <c r="X165" s="29"/>
      <c r="Y165" s="29"/>
      <c r="Z165" s="29"/>
      <c r="AA165" s="29"/>
      <c r="AB165" s="29"/>
    </row>
    <row r="166" spans="1:28" ht="13.2">
      <c r="A166" s="29"/>
      <c r="B166" s="29"/>
      <c r="C166" s="29"/>
      <c r="D166" s="29"/>
      <c r="E166" s="29"/>
      <c r="F166" s="30"/>
      <c r="G166" s="29"/>
      <c r="H166" s="29"/>
      <c r="I166" s="29"/>
      <c r="J166" s="29"/>
      <c r="K166" s="29"/>
      <c r="L166" s="29"/>
      <c r="M166" s="29"/>
      <c r="N166" s="29"/>
      <c r="O166" s="29"/>
      <c r="P166" s="29"/>
      <c r="Q166" s="29"/>
      <c r="R166" s="29"/>
      <c r="S166" s="29"/>
      <c r="T166" s="29"/>
      <c r="U166" s="29"/>
      <c r="V166" s="29"/>
      <c r="W166" s="29"/>
      <c r="X166" s="29"/>
      <c r="Y166" s="29"/>
      <c r="Z166" s="29"/>
      <c r="AA166" s="29"/>
      <c r="AB166" s="29"/>
    </row>
    <row r="167" spans="1:28" ht="13.2">
      <c r="A167" s="29"/>
      <c r="B167" s="29"/>
      <c r="C167" s="29"/>
      <c r="D167" s="29"/>
      <c r="E167" s="29"/>
      <c r="F167" s="30"/>
      <c r="G167" s="29"/>
      <c r="H167" s="29"/>
      <c r="I167" s="29"/>
      <c r="J167" s="29"/>
      <c r="K167" s="29"/>
      <c r="L167" s="29"/>
      <c r="M167" s="29"/>
      <c r="N167" s="29"/>
      <c r="O167" s="29"/>
      <c r="P167" s="29"/>
      <c r="Q167" s="29"/>
      <c r="R167" s="29"/>
      <c r="S167" s="29"/>
      <c r="T167" s="29"/>
      <c r="U167" s="29"/>
      <c r="V167" s="29"/>
      <c r="W167" s="29"/>
      <c r="X167" s="29"/>
      <c r="Y167" s="29"/>
      <c r="Z167" s="29"/>
      <c r="AA167" s="29"/>
      <c r="AB167" s="29"/>
    </row>
    <row r="168" spans="1:28" ht="13.2">
      <c r="A168" s="29"/>
      <c r="B168" s="29"/>
      <c r="C168" s="29"/>
      <c r="D168" s="29"/>
      <c r="E168" s="29"/>
      <c r="F168" s="30"/>
      <c r="G168" s="29"/>
      <c r="H168" s="29"/>
      <c r="I168" s="29"/>
      <c r="J168" s="29"/>
      <c r="K168" s="29"/>
      <c r="L168" s="29"/>
      <c r="M168" s="29"/>
      <c r="N168" s="29"/>
      <c r="O168" s="29"/>
      <c r="P168" s="29"/>
      <c r="Q168" s="29"/>
      <c r="R168" s="29"/>
      <c r="S168" s="29"/>
      <c r="T168" s="29"/>
      <c r="U168" s="29"/>
      <c r="V168" s="29"/>
      <c r="W168" s="29"/>
      <c r="X168" s="29"/>
      <c r="Y168" s="29"/>
      <c r="Z168" s="29"/>
      <c r="AA168" s="29"/>
      <c r="AB168" s="29"/>
    </row>
    <row r="169" spans="1:28" ht="13.2">
      <c r="A169" s="29"/>
      <c r="B169" s="29"/>
      <c r="C169" s="29"/>
      <c r="D169" s="29"/>
      <c r="E169" s="29"/>
      <c r="F169" s="30"/>
      <c r="G169" s="29"/>
      <c r="H169" s="29"/>
      <c r="I169" s="29"/>
      <c r="J169" s="29"/>
      <c r="K169" s="29"/>
      <c r="L169" s="29"/>
      <c r="M169" s="29"/>
      <c r="N169" s="29"/>
      <c r="O169" s="29"/>
      <c r="P169" s="29"/>
      <c r="Q169" s="29"/>
      <c r="R169" s="29"/>
      <c r="S169" s="29"/>
      <c r="T169" s="29"/>
      <c r="U169" s="29"/>
      <c r="V169" s="29"/>
      <c r="W169" s="29"/>
      <c r="X169" s="29"/>
      <c r="Y169" s="29"/>
      <c r="Z169" s="29"/>
      <c r="AA169" s="29"/>
      <c r="AB169" s="29"/>
    </row>
    <row r="170" spans="1:28" ht="13.2">
      <c r="A170" s="29"/>
      <c r="B170" s="29"/>
      <c r="C170" s="29"/>
      <c r="D170" s="29"/>
      <c r="E170" s="29"/>
      <c r="F170" s="30"/>
      <c r="G170" s="29"/>
      <c r="H170" s="29"/>
      <c r="I170" s="29"/>
      <c r="J170" s="29"/>
      <c r="K170" s="29"/>
      <c r="L170" s="29"/>
      <c r="M170" s="29"/>
      <c r="N170" s="29"/>
      <c r="O170" s="29"/>
      <c r="P170" s="29"/>
      <c r="Q170" s="29"/>
      <c r="R170" s="29"/>
      <c r="S170" s="29"/>
      <c r="T170" s="29"/>
      <c r="U170" s="29"/>
      <c r="V170" s="29"/>
      <c r="W170" s="29"/>
      <c r="X170" s="29"/>
      <c r="Y170" s="29"/>
      <c r="Z170" s="29"/>
      <c r="AA170" s="29"/>
      <c r="AB170" s="29"/>
    </row>
    <row r="171" spans="1:28" ht="13.2">
      <c r="A171" s="29"/>
      <c r="B171" s="29"/>
      <c r="C171" s="29"/>
      <c r="D171" s="29"/>
      <c r="E171" s="29"/>
      <c r="F171" s="30"/>
      <c r="G171" s="29"/>
      <c r="H171" s="29"/>
      <c r="I171" s="29"/>
      <c r="J171" s="29"/>
      <c r="K171" s="29"/>
      <c r="L171" s="29"/>
      <c r="M171" s="29"/>
      <c r="N171" s="29"/>
      <c r="O171" s="29"/>
      <c r="P171" s="29"/>
      <c r="Q171" s="29"/>
      <c r="R171" s="29"/>
      <c r="S171" s="29"/>
      <c r="T171" s="29"/>
      <c r="U171" s="29"/>
      <c r="V171" s="29"/>
      <c r="W171" s="29"/>
      <c r="X171" s="29"/>
      <c r="Y171" s="29"/>
      <c r="Z171" s="29"/>
      <c r="AA171" s="29"/>
      <c r="AB171" s="29"/>
    </row>
    <row r="172" spans="1:28" ht="13.2">
      <c r="A172" s="29"/>
      <c r="B172" s="29"/>
      <c r="C172" s="29"/>
      <c r="D172" s="29"/>
      <c r="E172" s="29"/>
      <c r="F172" s="30"/>
      <c r="G172" s="29"/>
      <c r="H172" s="29"/>
      <c r="I172" s="29"/>
      <c r="J172" s="29"/>
      <c r="K172" s="29"/>
      <c r="L172" s="29"/>
      <c r="M172" s="29"/>
      <c r="N172" s="29"/>
      <c r="O172" s="29"/>
      <c r="P172" s="29"/>
      <c r="Q172" s="29"/>
      <c r="R172" s="29"/>
      <c r="S172" s="29"/>
      <c r="T172" s="29"/>
      <c r="U172" s="29"/>
      <c r="V172" s="29"/>
      <c r="W172" s="29"/>
      <c r="X172" s="29"/>
      <c r="Y172" s="29"/>
      <c r="Z172" s="29"/>
      <c r="AA172" s="29"/>
      <c r="AB172" s="29"/>
    </row>
    <row r="173" spans="1:28" ht="13.2">
      <c r="A173" s="29"/>
      <c r="B173" s="29"/>
      <c r="C173" s="29"/>
      <c r="D173" s="29"/>
      <c r="E173" s="29"/>
      <c r="F173" s="30"/>
      <c r="G173" s="29"/>
      <c r="H173" s="29"/>
      <c r="I173" s="29"/>
      <c r="J173" s="29"/>
      <c r="K173" s="29"/>
      <c r="L173" s="29"/>
      <c r="M173" s="29"/>
      <c r="N173" s="29"/>
      <c r="O173" s="29"/>
      <c r="P173" s="29"/>
      <c r="Q173" s="29"/>
      <c r="R173" s="29"/>
      <c r="S173" s="29"/>
      <c r="T173" s="29"/>
      <c r="U173" s="29"/>
      <c r="V173" s="29"/>
      <c r="W173" s="29"/>
      <c r="X173" s="29"/>
      <c r="Y173" s="29"/>
      <c r="Z173" s="29"/>
      <c r="AA173" s="29"/>
      <c r="AB173" s="29"/>
    </row>
    <row r="174" spans="1:28" ht="13.2">
      <c r="A174" s="29"/>
      <c r="B174" s="29"/>
      <c r="C174" s="29"/>
      <c r="D174" s="29"/>
      <c r="E174" s="29"/>
      <c r="F174" s="30"/>
      <c r="G174" s="29"/>
      <c r="H174" s="29"/>
      <c r="I174" s="29"/>
      <c r="J174" s="29"/>
      <c r="K174" s="29"/>
      <c r="L174" s="29"/>
      <c r="M174" s="29"/>
      <c r="N174" s="29"/>
      <c r="O174" s="29"/>
      <c r="P174" s="29"/>
      <c r="Q174" s="29"/>
      <c r="R174" s="29"/>
      <c r="S174" s="29"/>
      <c r="T174" s="29"/>
      <c r="U174" s="29"/>
      <c r="V174" s="29"/>
      <c r="W174" s="29"/>
      <c r="X174" s="29"/>
      <c r="Y174" s="29"/>
      <c r="Z174" s="29"/>
      <c r="AA174" s="29"/>
      <c r="AB174" s="29"/>
    </row>
    <row r="175" spans="1:28" ht="13.2">
      <c r="A175" s="29"/>
      <c r="B175" s="29"/>
      <c r="C175" s="29"/>
      <c r="D175" s="29"/>
      <c r="E175" s="29"/>
      <c r="F175" s="30"/>
      <c r="G175" s="29"/>
      <c r="H175" s="29"/>
      <c r="I175" s="29"/>
      <c r="J175" s="29"/>
      <c r="K175" s="29"/>
      <c r="L175" s="29"/>
      <c r="M175" s="29"/>
      <c r="N175" s="29"/>
      <c r="O175" s="29"/>
      <c r="P175" s="29"/>
      <c r="Q175" s="29"/>
      <c r="R175" s="29"/>
      <c r="S175" s="29"/>
      <c r="T175" s="29"/>
      <c r="U175" s="29"/>
      <c r="V175" s="29"/>
      <c r="W175" s="29"/>
      <c r="X175" s="29"/>
      <c r="Y175" s="29"/>
      <c r="Z175" s="29"/>
      <c r="AA175" s="29"/>
      <c r="AB175" s="29"/>
    </row>
    <row r="176" spans="1:28" ht="13.2">
      <c r="A176" s="29"/>
      <c r="B176" s="29"/>
      <c r="C176" s="29"/>
      <c r="D176" s="29"/>
      <c r="E176" s="29"/>
      <c r="F176" s="30"/>
      <c r="G176" s="29"/>
      <c r="H176" s="29"/>
      <c r="I176" s="29"/>
      <c r="J176" s="29"/>
      <c r="K176" s="29"/>
      <c r="L176" s="29"/>
      <c r="M176" s="29"/>
      <c r="N176" s="29"/>
      <c r="O176" s="29"/>
      <c r="P176" s="29"/>
      <c r="Q176" s="29"/>
      <c r="R176" s="29"/>
      <c r="S176" s="29"/>
      <c r="T176" s="29"/>
      <c r="U176" s="29"/>
      <c r="V176" s="29"/>
      <c r="W176" s="29"/>
      <c r="X176" s="29"/>
      <c r="Y176" s="29"/>
      <c r="Z176" s="29"/>
      <c r="AA176" s="29"/>
      <c r="AB176" s="29"/>
    </row>
    <row r="177" spans="1:28" ht="13.2">
      <c r="A177" s="29"/>
      <c r="B177" s="29"/>
      <c r="C177" s="29"/>
      <c r="D177" s="29"/>
      <c r="E177" s="29"/>
      <c r="F177" s="30"/>
      <c r="G177" s="29"/>
      <c r="H177" s="29"/>
      <c r="I177" s="29"/>
      <c r="J177" s="29"/>
      <c r="K177" s="29"/>
      <c r="L177" s="29"/>
      <c r="M177" s="29"/>
      <c r="N177" s="29"/>
      <c r="O177" s="29"/>
      <c r="P177" s="29"/>
      <c r="Q177" s="29"/>
      <c r="R177" s="29"/>
      <c r="S177" s="29"/>
      <c r="T177" s="29"/>
      <c r="U177" s="29"/>
      <c r="V177" s="29"/>
      <c r="W177" s="29"/>
      <c r="X177" s="29"/>
      <c r="Y177" s="29"/>
      <c r="Z177" s="29"/>
      <c r="AA177" s="29"/>
      <c r="AB177" s="29"/>
    </row>
    <row r="178" spans="1:28" ht="13.2">
      <c r="A178" s="29"/>
      <c r="B178" s="29"/>
      <c r="C178" s="29"/>
      <c r="D178" s="29"/>
      <c r="E178" s="29"/>
      <c r="F178" s="30"/>
      <c r="G178" s="29"/>
      <c r="H178" s="29"/>
      <c r="I178" s="29"/>
      <c r="J178" s="29"/>
      <c r="K178" s="29"/>
      <c r="L178" s="29"/>
      <c r="M178" s="29"/>
      <c r="N178" s="29"/>
      <c r="O178" s="29"/>
      <c r="P178" s="29"/>
      <c r="Q178" s="29"/>
      <c r="R178" s="29"/>
      <c r="S178" s="29"/>
      <c r="T178" s="29"/>
      <c r="U178" s="29"/>
      <c r="V178" s="29"/>
      <c r="W178" s="29"/>
      <c r="X178" s="29"/>
      <c r="Y178" s="29"/>
      <c r="Z178" s="29"/>
      <c r="AA178" s="29"/>
      <c r="AB178" s="29"/>
    </row>
    <row r="179" spans="1:28" ht="13.2">
      <c r="A179" s="29"/>
      <c r="B179" s="29"/>
      <c r="C179" s="29"/>
      <c r="D179" s="29"/>
      <c r="E179" s="29"/>
      <c r="F179" s="30"/>
      <c r="G179" s="29"/>
      <c r="H179" s="29"/>
      <c r="I179" s="29"/>
      <c r="J179" s="29"/>
      <c r="K179" s="29"/>
      <c r="L179" s="29"/>
      <c r="M179" s="29"/>
      <c r="N179" s="29"/>
      <c r="O179" s="29"/>
      <c r="P179" s="29"/>
      <c r="Q179" s="29"/>
      <c r="R179" s="29"/>
      <c r="S179" s="29"/>
      <c r="T179" s="29"/>
      <c r="U179" s="29"/>
      <c r="V179" s="29"/>
      <c r="W179" s="29"/>
      <c r="X179" s="29"/>
      <c r="Y179" s="29"/>
      <c r="Z179" s="29"/>
      <c r="AA179" s="29"/>
      <c r="AB179" s="29"/>
    </row>
    <row r="180" spans="1:28" ht="13.2">
      <c r="A180" s="29"/>
      <c r="B180" s="29"/>
      <c r="C180" s="29"/>
      <c r="D180" s="29"/>
      <c r="E180" s="29"/>
      <c r="F180" s="30"/>
      <c r="G180" s="29"/>
      <c r="H180" s="29"/>
      <c r="I180" s="29"/>
      <c r="J180" s="29"/>
      <c r="K180" s="29"/>
      <c r="L180" s="29"/>
      <c r="M180" s="29"/>
      <c r="N180" s="29"/>
      <c r="O180" s="29"/>
      <c r="P180" s="29"/>
      <c r="Q180" s="29"/>
      <c r="R180" s="29"/>
      <c r="S180" s="29"/>
      <c r="T180" s="29"/>
      <c r="U180" s="29"/>
      <c r="V180" s="29"/>
      <c r="W180" s="29"/>
      <c r="X180" s="29"/>
      <c r="Y180" s="29"/>
      <c r="Z180" s="29"/>
      <c r="AA180" s="29"/>
      <c r="AB180" s="29"/>
    </row>
    <row r="181" spans="1:28" ht="13.2">
      <c r="A181" s="29"/>
      <c r="B181" s="29"/>
      <c r="C181" s="29"/>
      <c r="D181" s="29"/>
      <c r="E181" s="29"/>
      <c r="F181" s="30"/>
      <c r="G181" s="29"/>
      <c r="H181" s="29"/>
      <c r="I181" s="29"/>
      <c r="J181" s="29"/>
      <c r="K181" s="29"/>
      <c r="L181" s="29"/>
      <c r="M181" s="29"/>
      <c r="N181" s="29"/>
      <c r="O181" s="29"/>
      <c r="P181" s="29"/>
      <c r="Q181" s="29"/>
      <c r="R181" s="29"/>
      <c r="S181" s="29"/>
      <c r="T181" s="29"/>
      <c r="U181" s="29"/>
      <c r="V181" s="29"/>
      <c r="W181" s="29"/>
      <c r="X181" s="29"/>
      <c r="Y181" s="29"/>
      <c r="Z181" s="29"/>
      <c r="AA181" s="29"/>
      <c r="AB181" s="29"/>
    </row>
    <row r="182" spans="1:28" ht="13.2">
      <c r="A182" s="29"/>
      <c r="B182" s="29"/>
      <c r="C182" s="29"/>
      <c r="D182" s="29"/>
      <c r="E182" s="29"/>
      <c r="F182" s="30"/>
      <c r="G182" s="29"/>
      <c r="H182" s="29"/>
      <c r="I182" s="29"/>
      <c r="J182" s="29"/>
      <c r="K182" s="29"/>
      <c r="L182" s="29"/>
      <c r="M182" s="29"/>
      <c r="N182" s="29"/>
      <c r="O182" s="29"/>
      <c r="P182" s="29"/>
      <c r="Q182" s="29"/>
      <c r="R182" s="29"/>
      <c r="S182" s="29"/>
      <c r="T182" s="29"/>
      <c r="U182" s="29"/>
      <c r="V182" s="29"/>
      <c r="W182" s="29"/>
      <c r="X182" s="29"/>
      <c r="Y182" s="29"/>
      <c r="Z182" s="29"/>
      <c r="AA182" s="29"/>
      <c r="AB182" s="29"/>
    </row>
    <row r="183" spans="1:28" ht="13.2">
      <c r="A183" s="29"/>
      <c r="B183" s="29"/>
      <c r="C183" s="29"/>
      <c r="D183" s="29"/>
      <c r="E183" s="29"/>
      <c r="F183" s="30"/>
      <c r="G183" s="29"/>
      <c r="H183" s="29"/>
      <c r="I183" s="29"/>
      <c r="J183" s="29"/>
      <c r="K183" s="29"/>
      <c r="L183" s="29"/>
      <c r="M183" s="29"/>
      <c r="N183" s="29"/>
      <c r="O183" s="29"/>
      <c r="P183" s="29"/>
      <c r="Q183" s="29"/>
      <c r="R183" s="29"/>
      <c r="S183" s="29"/>
      <c r="T183" s="29"/>
      <c r="U183" s="29"/>
      <c r="V183" s="29"/>
      <c r="W183" s="29"/>
      <c r="X183" s="29"/>
      <c r="Y183" s="29"/>
      <c r="Z183" s="29"/>
      <c r="AA183" s="29"/>
      <c r="AB183" s="29"/>
    </row>
    <row r="184" spans="1:28" ht="13.2">
      <c r="A184" s="29"/>
      <c r="B184" s="29"/>
      <c r="C184" s="29"/>
      <c r="D184" s="29"/>
      <c r="E184" s="29"/>
      <c r="F184" s="30"/>
      <c r="G184" s="29"/>
      <c r="H184" s="29"/>
      <c r="I184" s="29"/>
      <c r="J184" s="29"/>
      <c r="K184" s="29"/>
      <c r="L184" s="29"/>
      <c r="M184" s="29"/>
      <c r="N184" s="29"/>
      <c r="O184" s="29"/>
      <c r="P184" s="29"/>
      <c r="Q184" s="29"/>
      <c r="R184" s="29"/>
      <c r="S184" s="29"/>
      <c r="T184" s="29"/>
      <c r="U184" s="29"/>
      <c r="V184" s="29"/>
      <c r="W184" s="29"/>
      <c r="X184" s="29"/>
      <c r="Y184" s="29"/>
      <c r="Z184" s="29"/>
      <c r="AA184" s="29"/>
      <c r="AB184" s="29"/>
    </row>
    <row r="185" spans="1:28" ht="13.2">
      <c r="A185" s="29"/>
      <c r="B185" s="29"/>
      <c r="C185" s="29"/>
      <c r="D185" s="29"/>
      <c r="E185" s="29"/>
      <c r="F185" s="30"/>
      <c r="G185" s="29"/>
      <c r="H185" s="29"/>
      <c r="I185" s="29"/>
      <c r="J185" s="29"/>
      <c r="K185" s="29"/>
      <c r="L185" s="29"/>
      <c r="M185" s="29"/>
      <c r="N185" s="29"/>
      <c r="O185" s="29"/>
      <c r="P185" s="29"/>
      <c r="Q185" s="29"/>
      <c r="R185" s="29"/>
      <c r="S185" s="29"/>
      <c r="T185" s="29"/>
      <c r="U185" s="29"/>
      <c r="V185" s="29"/>
      <c r="W185" s="29"/>
      <c r="X185" s="29"/>
      <c r="Y185" s="29"/>
      <c r="Z185" s="29"/>
      <c r="AA185" s="29"/>
      <c r="AB185" s="29"/>
    </row>
    <row r="186" spans="1:28" ht="13.2">
      <c r="A186" s="29"/>
      <c r="B186" s="29"/>
      <c r="C186" s="29"/>
      <c r="D186" s="29"/>
      <c r="E186" s="29"/>
      <c r="F186" s="30"/>
      <c r="G186" s="29"/>
      <c r="H186" s="29"/>
      <c r="I186" s="29"/>
      <c r="J186" s="29"/>
      <c r="K186" s="29"/>
      <c r="L186" s="29"/>
      <c r="M186" s="29"/>
      <c r="N186" s="29"/>
      <c r="O186" s="29"/>
      <c r="P186" s="29"/>
      <c r="Q186" s="29"/>
      <c r="R186" s="29"/>
      <c r="S186" s="29"/>
      <c r="T186" s="29"/>
      <c r="U186" s="29"/>
      <c r="V186" s="29"/>
      <c r="W186" s="29"/>
      <c r="X186" s="29"/>
      <c r="Y186" s="29"/>
      <c r="Z186" s="29"/>
      <c r="AA186" s="29"/>
      <c r="AB186" s="29"/>
    </row>
    <row r="187" spans="1:28" ht="13.2">
      <c r="A187" s="29"/>
      <c r="B187" s="29"/>
      <c r="C187" s="29"/>
      <c r="D187" s="29"/>
      <c r="E187" s="29"/>
      <c r="F187" s="30"/>
      <c r="G187" s="29"/>
      <c r="H187" s="29"/>
      <c r="I187" s="29"/>
      <c r="J187" s="29"/>
      <c r="K187" s="29"/>
      <c r="L187" s="29"/>
      <c r="M187" s="29"/>
      <c r="N187" s="29"/>
      <c r="O187" s="29"/>
      <c r="P187" s="29"/>
      <c r="Q187" s="29"/>
      <c r="R187" s="29"/>
      <c r="S187" s="29"/>
      <c r="T187" s="29"/>
      <c r="U187" s="29"/>
      <c r="V187" s="29"/>
      <c r="W187" s="29"/>
      <c r="X187" s="29"/>
      <c r="Y187" s="29"/>
      <c r="Z187" s="29"/>
      <c r="AA187" s="29"/>
      <c r="AB187" s="29"/>
    </row>
    <row r="188" spans="1:28" ht="13.2">
      <c r="A188" s="29"/>
      <c r="B188" s="29"/>
      <c r="C188" s="29"/>
      <c r="D188" s="29"/>
      <c r="E188" s="29"/>
      <c r="F188" s="30"/>
      <c r="G188" s="29"/>
      <c r="H188" s="29"/>
      <c r="I188" s="29"/>
      <c r="J188" s="29"/>
      <c r="K188" s="29"/>
      <c r="L188" s="29"/>
      <c r="M188" s="29"/>
      <c r="N188" s="29"/>
      <c r="O188" s="29"/>
      <c r="P188" s="29"/>
      <c r="Q188" s="29"/>
      <c r="R188" s="29"/>
      <c r="S188" s="29"/>
      <c r="T188" s="29"/>
      <c r="U188" s="29"/>
      <c r="V188" s="29"/>
      <c r="W188" s="29"/>
      <c r="X188" s="29"/>
      <c r="Y188" s="29"/>
      <c r="Z188" s="29"/>
      <c r="AA188" s="29"/>
      <c r="AB188" s="29"/>
    </row>
    <row r="189" spans="1:28" ht="13.2">
      <c r="A189" s="29"/>
      <c r="B189" s="29"/>
      <c r="C189" s="29"/>
      <c r="D189" s="29"/>
      <c r="E189" s="29"/>
      <c r="F189" s="30"/>
      <c r="G189" s="29"/>
      <c r="H189" s="29"/>
      <c r="I189" s="29"/>
      <c r="J189" s="29"/>
      <c r="K189" s="29"/>
      <c r="L189" s="29"/>
      <c r="M189" s="29"/>
      <c r="N189" s="29"/>
      <c r="O189" s="29"/>
      <c r="P189" s="29"/>
      <c r="Q189" s="29"/>
      <c r="R189" s="29"/>
      <c r="S189" s="29"/>
      <c r="T189" s="29"/>
      <c r="U189" s="29"/>
      <c r="V189" s="29"/>
      <c r="W189" s="29"/>
      <c r="X189" s="29"/>
      <c r="Y189" s="29"/>
      <c r="Z189" s="29"/>
      <c r="AA189" s="29"/>
      <c r="AB189" s="29"/>
    </row>
    <row r="190" spans="1:28" ht="13.2">
      <c r="A190" s="29"/>
      <c r="B190" s="29"/>
      <c r="C190" s="29"/>
      <c r="D190" s="29"/>
      <c r="E190" s="29"/>
      <c r="F190" s="30"/>
      <c r="G190" s="29"/>
      <c r="H190" s="29"/>
      <c r="I190" s="29"/>
      <c r="J190" s="29"/>
      <c r="K190" s="29"/>
      <c r="L190" s="29"/>
      <c r="M190" s="29"/>
      <c r="N190" s="29"/>
      <c r="O190" s="29"/>
      <c r="P190" s="29"/>
      <c r="Q190" s="29"/>
      <c r="R190" s="29"/>
      <c r="S190" s="29"/>
      <c r="T190" s="29"/>
      <c r="U190" s="29"/>
      <c r="V190" s="29"/>
      <c r="W190" s="29"/>
      <c r="X190" s="29"/>
      <c r="Y190" s="29"/>
      <c r="Z190" s="29"/>
      <c r="AA190" s="29"/>
      <c r="AB190" s="29"/>
    </row>
    <row r="191" spans="1:28" ht="13.2">
      <c r="A191" s="29"/>
      <c r="B191" s="29"/>
      <c r="C191" s="29"/>
      <c r="D191" s="29"/>
      <c r="E191" s="29"/>
      <c r="F191" s="30"/>
      <c r="G191" s="29"/>
      <c r="H191" s="29"/>
      <c r="I191" s="29"/>
      <c r="J191" s="29"/>
      <c r="K191" s="29"/>
      <c r="L191" s="29"/>
      <c r="M191" s="29"/>
      <c r="N191" s="29"/>
      <c r="O191" s="29"/>
      <c r="P191" s="29"/>
      <c r="Q191" s="29"/>
      <c r="R191" s="29"/>
      <c r="S191" s="29"/>
      <c r="T191" s="29"/>
      <c r="U191" s="29"/>
      <c r="V191" s="29"/>
      <c r="W191" s="29"/>
      <c r="X191" s="29"/>
      <c r="Y191" s="29"/>
      <c r="Z191" s="29"/>
      <c r="AA191" s="29"/>
      <c r="AB191" s="29"/>
    </row>
    <row r="192" spans="1:28" ht="13.2">
      <c r="A192" s="29"/>
      <c r="B192" s="29"/>
      <c r="C192" s="29"/>
      <c r="D192" s="29"/>
      <c r="E192" s="29"/>
      <c r="F192" s="30"/>
      <c r="G192" s="29"/>
      <c r="H192" s="29"/>
      <c r="I192" s="29"/>
      <c r="J192" s="29"/>
      <c r="K192" s="29"/>
      <c r="L192" s="29"/>
      <c r="M192" s="29"/>
      <c r="N192" s="29"/>
      <c r="O192" s="29"/>
      <c r="P192" s="29"/>
      <c r="Q192" s="29"/>
      <c r="R192" s="29"/>
      <c r="S192" s="29"/>
      <c r="T192" s="29"/>
      <c r="U192" s="29"/>
      <c r="V192" s="29"/>
      <c r="W192" s="29"/>
      <c r="X192" s="29"/>
      <c r="Y192" s="29"/>
      <c r="Z192" s="29"/>
      <c r="AA192" s="29"/>
      <c r="AB192" s="29"/>
    </row>
    <row r="193" spans="1:28" ht="13.2">
      <c r="A193" s="29"/>
      <c r="B193" s="29"/>
      <c r="C193" s="29"/>
      <c r="D193" s="29"/>
      <c r="E193" s="29"/>
      <c r="F193" s="30"/>
      <c r="G193" s="29"/>
      <c r="H193" s="29"/>
      <c r="I193" s="29"/>
      <c r="J193" s="29"/>
      <c r="K193" s="29"/>
      <c r="L193" s="29"/>
      <c r="M193" s="29"/>
      <c r="N193" s="29"/>
      <c r="O193" s="29"/>
      <c r="P193" s="29"/>
      <c r="Q193" s="29"/>
      <c r="R193" s="29"/>
      <c r="S193" s="29"/>
      <c r="T193" s="29"/>
      <c r="U193" s="29"/>
      <c r="V193" s="29"/>
      <c r="W193" s="29"/>
      <c r="X193" s="29"/>
      <c r="Y193" s="29"/>
      <c r="Z193" s="29"/>
      <c r="AA193" s="29"/>
      <c r="AB193" s="29"/>
    </row>
    <row r="194" spans="1:28" ht="13.2">
      <c r="A194" s="29"/>
      <c r="B194" s="29"/>
      <c r="C194" s="29"/>
      <c r="D194" s="29"/>
      <c r="E194" s="29"/>
      <c r="F194" s="30"/>
      <c r="G194" s="29"/>
      <c r="H194" s="29"/>
      <c r="I194" s="29"/>
      <c r="J194" s="29"/>
      <c r="K194" s="29"/>
      <c r="L194" s="29"/>
      <c r="M194" s="29"/>
      <c r="N194" s="29"/>
      <c r="O194" s="29"/>
      <c r="P194" s="29"/>
      <c r="Q194" s="29"/>
      <c r="R194" s="29"/>
      <c r="S194" s="29"/>
      <c r="T194" s="29"/>
      <c r="U194" s="29"/>
      <c r="V194" s="29"/>
      <c r="W194" s="29"/>
      <c r="X194" s="29"/>
      <c r="Y194" s="29"/>
      <c r="Z194" s="29"/>
      <c r="AA194" s="29"/>
      <c r="AB194" s="29"/>
    </row>
    <row r="195" spans="1:28" ht="13.2">
      <c r="A195" s="29"/>
      <c r="B195" s="29"/>
      <c r="C195" s="29"/>
      <c r="D195" s="29"/>
      <c r="E195" s="29"/>
      <c r="F195" s="30"/>
      <c r="G195" s="29"/>
      <c r="H195" s="29"/>
      <c r="I195" s="29"/>
      <c r="J195" s="29"/>
      <c r="K195" s="29"/>
      <c r="L195" s="29"/>
      <c r="M195" s="29"/>
      <c r="N195" s="29"/>
      <c r="O195" s="29"/>
      <c r="P195" s="29"/>
      <c r="Q195" s="29"/>
      <c r="R195" s="29"/>
      <c r="S195" s="29"/>
      <c r="T195" s="29"/>
      <c r="U195" s="29"/>
      <c r="V195" s="29"/>
      <c r="W195" s="29"/>
      <c r="X195" s="29"/>
      <c r="Y195" s="29"/>
      <c r="Z195" s="29"/>
      <c r="AA195" s="29"/>
      <c r="AB195" s="29"/>
    </row>
    <row r="196" spans="1:28" ht="13.2">
      <c r="A196" s="29"/>
      <c r="B196" s="29"/>
      <c r="C196" s="29"/>
      <c r="D196" s="29"/>
      <c r="E196" s="29"/>
      <c r="F196" s="30"/>
      <c r="G196" s="29"/>
      <c r="H196" s="29"/>
      <c r="I196" s="29"/>
      <c r="J196" s="29"/>
      <c r="K196" s="29"/>
      <c r="L196" s="29"/>
      <c r="M196" s="29"/>
      <c r="N196" s="29"/>
      <c r="O196" s="29"/>
      <c r="P196" s="29"/>
      <c r="Q196" s="29"/>
      <c r="R196" s="29"/>
      <c r="S196" s="29"/>
      <c r="T196" s="29"/>
      <c r="U196" s="29"/>
      <c r="V196" s="29"/>
      <c r="W196" s="29"/>
      <c r="X196" s="29"/>
      <c r="Y196" s="29"/>
      <c r="Z196" s="29"/>
      <c r="AA196" s="29"/>
      <c r="AB196" s="29"/>
    </row>
    <row r="197" spans="1:28" ht="13.2">
      <c r="A197" s="29"/>
      <c r="B197" s="29"/>
      <c r="C197" s="29"/>
      <c r="D197" s="29"/>
      <c r="E197" s="29"/>
      <c r="F197" s="30"/>
      <c r="G197" s="29"/>
      <c r="H197" s="29"/>
      <c r="I197" s="29"/>
      <c r="J197" s="29"/>
      <c r="K197" s="29"/>
      <c r="L197" s="29"/>
      <c r="M197" s="29"/>
      <c r="N197" s="29"/>
      <c r="O197" s="29"/>
      <c r="P197" s="29"/>
      <c r="Q197" s="29"/>
      <c r="R197" s="29"/>
      <c r="S197" s="29"/>
      <c r="T197" s="29"/>
      <c r="U197" s="29"/>
      <c r="V197" s="29"/>
      <c r="W197" s="29"/>
      <c r="X197" s="29"/>
      <c r="Y197" s="29"/>
      <c r="Z197" s="29"/>
      <c r="AA197" s="29"/>
      <c r="AB197" s="29"/>
    </row>
    <row r="198" spans="1:28" ht="13.2">
      <c r="A198" s="29"/>
      <c r="B198" s="29"/>
      <c r="C198" s="29"/>
      <c r="D198" s="29"/>
      <c r="E198" s="29"/>
      <c r="F198" s="30"/>
      <c r="G198" s="29"/>
      <c r="H198" s="29"/>
      <c r="I198" s="29"/>
      <c r="J198" s="29"/>
      <c r="K198" s="29"/>
      <c r="L198" s="29"/>
      <c r="M198" s="29"/>
      <c r="N198" s="29"/>
      <c r="O198" s="29"/>
      <c r="P198" s="29"/>
      <c r="Q198" s="29"/>
      <c r="R198" s="29"/>
      <c r="S198" s="29"/>
      <c r="T198" s="29"/>
      <c r="U198" s="29"/>
      <c r="V198" s="29"/>
      <c r="W198" s="29"/>
      <c r="X198" s="29"/>
      <c r="Y198" s="29"/>
      <c r="Z198" s="29"/>
      <c r="AA198" s="29"/>
      <c r="AB198" s="29"/>
    </row>
    <row r="199" spans="1:28" ht="13.2">
      <c r="A199" s="29"/>
      <c r="B199" s="29"/>
      <c r="C199" s="29"/>
      <c r="D199" s="29"/>
      <c r="E199" s="29"/>
      <c r="F199" s="30"/>
      <c r="G199" s="29"/>
      <c r="H199" s="29"/>
      <c r="I199" s="29"/>
      <c r="J199" s="29"/>
      <c r="K199" s="29"/>
      <c r="L199" s="29"/>
      <c r="M199" s="29"/>
      <c r="N199" s="29"/>
      <c r="O199" s="29"/>
      <c r="P199" s="29"/>
      <c r="Q199" s="29"/>
      <c r="R199" s="29"/>
      <c r="S199" s="29"/>
      <c r="T199" s="29"/>
      <c r="U199" s="29"/>
      <c r="V199" s="29"/>
      <c r="W199" s="29"/>
      <c r="X199" s="29"/>
      <c r="Y199" s="29"/>
      <c r="Z199" s="29"/>
      <c r="AA199" s="29"/>
      <c r="AB199" s="29"/>
    </row>
    <row r="200" spans="1:28" ht="13.2">
      <c r="A200" s="29"/>
      <c r="B200" s="29"/>
      <c r="C200" s="29"/>
      <c r="D200" s="29"/>
      <c r="E200" s="29"/>
      <c r="F200" s="30"/>
      <c r="G200" s="29"/>
      <c r="H200" s="29"/>
      <c r="I200" s="29"/>
      <c r="J200" s="29"/>
      <c r="K200" s="29"/>
      <c r="L200" s="29"/>
      <c r="M200" s="29"/>
      <c r="N200" s="29"/>
      <c r="O200" s="29"/>
      <c r="P200" s="29"/>
      <c r="Q200" s="29"/>
      <c r="R200" s="29"/>
      <c r="S200" s="29"/>
      <c r="T200" s="29"/>
      <c r="U200" s="29"/>
      <c r="V200" s="29"/>
      <c r="W200" s="29"/>
      <c r="X200" s="29"/>
      <c r="Y200" s="29"/>
      <c r="Z200" s="29"/>
      <c r="AA200" s="29"/>
      <c r="AB200" s="29"/>
    </row>
    <row r="201" spans="1:28" ht="13.2">
      <c r="A201" s="29"/>
      <c r="B201" s="29"/>
      <c r="C201" s="29"/>
      <c r="D201" s="29"/>
      <c r="E201" s="29"/>
      <c r="F201" s="30"/>
      <c r="G201" s="29"/>
      <c r="H201" s="29"/>
      <c r="I201" s="29"/>
      <c r="J201" s="29"/>
      <c r="K201" s="29"/>
      <c r="L201" s="29"/>
      <c r="M201" s="29"/>
      <c r="N201" s="29"/>
      <c r="O201" s="29"/>
      <c r="P201" s="29"/>
      <c r="Q201" s="29"/>
      <c r="R201" s="29"/>
      <c r="S201" s="29"/>
      <c r="T201" s="29"/>
      <c r="U201" s="29"/>
      <c r="V201" s="29"/>
      <c r="W201" s="29"/>
      <c r="X201" s="29"/>
      <c r="Y201" s="29"/>
      <c r="Z201" s="29"/>
      <c r="AA201" s="29"/>
      <c r="AB201" s="29"/>
    </row>
    <row r="202" spans="1:28" ht="13.2">
      <c r="A202" s="29"/>
      <c r="B202" s="29"/>
      <c r="C202" s="29"/>
      <c r="D202" s="29"/>
      <c r="E202" s="29"/>
      <c r="F202" s="30"/>
      <c r="G202" s="29"/>
      <c r="H202" s="29"/>
      <c r="I202" s="29"/>
      <c r="J202" s="29"/>
      <c r="K202" s="29"/>
      <c r="L202" s="29"/>
      <c r="M202" s="29"/>
      <c r="N202" s="29"/>
      <c r="O202" s="29"/>
      <c r="P202" s="29"/>
      <c r="Q202" s="29"/>
      <c r="R202" s="29"/>
      <c r="S202" s="29"/>
      <c r="T202" s="29"/>
      <c r="U202" s="29"/>
      <c r="V202" s="29"/>
      <c r="W202" s="29"/>
      <c r="X202" s="29"/>
      <c r="Y202" s="29"/>
      <c r="Z202" s="29"/>
      <c r="AA202" s="29"/>
      <c r="AB202" s="29"/>
    </row>
    <row r="203" spans="1:28" ht="13.2">
      <c r="A203" s="29"/>
      <c r="B203" s="29"/>
      <c r="C203" s="29"/>
      <c r="D203" s="29"/>
      <c r="E203" s="29"/>
      <c r="F203" s="30"/>
      <c r="G203" s="29"/>
      <c r="H203" s="29"/>
      <c r="I203" s="29"/>
      <c r="J203" s="29"/>
      <c r="K203" s="29"/>
      <c r="L203" s="29"/>
      <c r="M203" s="29"/>
      <c r="N203" s="29"/>
      <c r="O203" s="29"/>
      <c r="P203" s="29"/>
      <c r="Q203" s="29"/>
      <c r="R203" s="29"/>
      <c r="S203" s="29"/>
      <c r="T203" s="29"/>
      <c r="U203" s="29"/>
      <c r="V203" s="29"/>
      <c r="W203" s="29"/>
      <c r="X203" s="29"/>
      <c r="Y203" s="29"/>
      <c r="Z203" s="29"/>
      <c r="AA203" s="29"/>
      <c r="AB203" s="29"/>
    </row>
    <row r="204" spans="1:28" ht="13.2">
      <c r="A204" s="29"/>
      <c r="B204" s="29"/>
      <c r="C204" s="29"/>
      <c r="D204" s="29"/>
      <c r="E204" s="29"/>
      <c r="F204" s="30"/>
      <c r="G204" s="29"/>
      <c r="H204" s="29"/>
      <c r="I204" s="29"/>
      <c r="J204" s="29"/>
      <c r="K204" s="29"/>
      <c r="L204" s="29"/>
      <c r="M204" s="29"/>
      <c r="N204" s="29"/>
      <c r="O204" s="29"/>
      <c r="P204" s="29"/>
      <c r="Q204" s="29"/>
      <c r="R204" s="29"/>
      <c r="S204" s="29"/>
      <c r="T204" s="29"/>
      <c r="U204" s="29"/>
      <c r="V204" s="29"/>
      <c r="W204" s="29"/>
      <c r="X204" s="29"/>
      <c r="Y204" s="29"/>
      <c r="Z204" s="29"/>
      <c r="AA204" s="29"/>
      <c r="AB204" s="29"/>
    </row>
    <row r="205" spans="1:28" ht="13.2">
      <c r="A205" s="29"/>
      <c r="B205" s="29"/>
      <c r="C205" s="29"/>
      <c r="D205" s="29"/>
      <c r="E205" s="29"/>
      <c r="F205" s="30"/>
      <c r="G205" s="29"/>
      <c r="H205" s="29"/>
      <c r="I205" s="29"/>
      <c r="J205" s="29"/>
      <c r="K205" s="29"/>
      <c r="L205" s="29"/>
      <c r="M205" s="29"/>
      <c r="N205" s="29"/>
      <c r="O205" s="29"/>
      <c r="P205" s="29"/>
      <c r="Q205" s="29"/>
      <c r="R205" s="29"/>
      <c r="S205" s="29"/>
      <c r="T205" s="29"/>
      <c r="U205" s="29"/>
      <c r="V205" s="29"/>
      <c r="W205" s="29"/>
      <c r="X205" s="29"/>
      <c r="Y205" s="29"/>
      <c r="Z205" s="29"/>
      <c r="AA205" s="29"/>
      <c r="AB205" s="29"/>
    </row>
    <row r="206" spans="1:28" ht="13.2">
      <c r="A206" s="29"/>
      <c r="B206" s="29"/>
      <c r="C206" s="29"/>
      <c r="D206" s="29"/>
      <c r="E206" s="29"/>
      <c r="F206" s="30"/>
      <c r="G206" s="29"/>
      <c r="H206" s="29"/>
      <c r="I206" s="29"/>
      <c r="J206" s="29"/>
      <c r="K206" s="29"/>
      <c r="L206" s="29"/>
      <c r="M206" s="29"/>
      <c r="N206" s="29"/>
      <c r="O206" s="29"/>
      <c r="P206" s="29"/>
      <c r="Q206" s="29"/>
      <c r="R206" s="29"/>
      <c r="S206" s="29"/>
      <c r="T206" s="29"/>
      <c r="U206" s="29"/>
      <c r="V206" s="29"/>
      <c r="W206" s="29"/>
      <c r="X206" s="29"/>
      <c r="Y206" s="29"/>
      <c r="Z206" s="29"/>
      <c r="AA206" s="29"/>
      <c r="AB206" s="29"/>
    </row>
    <row r="207" spans="1:28" ht="13.2">
      <c r="A207" s="29"/>
      <c r="B207" s="29"/>
      <c r="C207" s="29"/>
      <c r="D207" s="29"/>
      <c r="E207" s="29"/>
      <c r="F207" s="30"/>
      <c r="G207" s="29"/>
      <c r="H207" s="29"/>
      <c r="I207" s="29"/>
      <c r="J207" s="29"/>
      <c r="K207" s="29"/>
      <c r="L207" s="29"/>
      <c r="M207" s="29"/>
      <c r="N207" s="29"/>
      <c r="O207" s="29"/>
      <c r="P207" s="29"/>
      <c r="Q207" s="29"/>
      <c r="R207" s="29"/>
      <c r="S207" s="29"/>
      <c r="T207" s="29"/>
      <c r="U207" s="29"/>
      <c r="V207" s="29"/>
      <c r="W207" s="29"/>
      <c r="X207" s="29"/>
      <c r="Y207" s="29"/>
      <c r="Z207" s="29"/>
      <c r="AA207" s="29"/>
      <c r="AB207" s="29"/>
    </row>
    <row r="208" spans="1:28" ht="13.2">
      <c r="A208" s="29"/>
      <c r="B208" s="29"/>
      <c r="C208" s="29"/>
      <c r="D208" s="29"/>
      <c r="E208" s="29"/>
      <c r="F208" s="30"/>
      <c r="G208" s="29"/>
      <c r="H208" s="29"/>
      <c r="I208" s="29"/>
      <c r="J208" s="29"/>
      <c r="K208" s="29"/>
      <c r="L208" s="29"/>
      <c r="M208" s="29"/>
      <c r="N208" s="29"/>
      <c r="O208" s="29"/>
      <c r="P208" s="29"/>
      <c r="Q208" s="29"/>
      <c r="R208" s="29"/>
      <c r="S208" s="29"/>
      <c r="T208" s="29"/>
      <c r="U208" s="29"/>
      <c r="V208" s="29"/>
      <c r="W208" s="29"/>
      <c r="X208" s="29"/>
      <c r="Y208" s="29"/>
      <c r="Z208" s="29"/>
      <c r="AA208" s="29"/>
      <c r="AB208" s="29"/>
    </row>
    <row r="209" spans="1:28" ht="13.2">
      <c r="A209" s="29"/>
      <c r="B209" s="29"/>
      <c r="C209" s="29"/>
      <c r="D209" s="29"/>
      <c r="E209" s="29"/>
      <c r="F209" s="30"/>
      <c r="G209" s="29"/>
      <c r="H209" s="29"/>
      <c r="I209" s="29"/>
      <c r="J209" s="29"/>
      <c r="K209" s="29"/>
      <c r="L209" s="29"/>
      <c r="M209" s="29"/>
      <c r="N209" s="29"/>
      <c r="O209" s="29"/>
      <c r="P209" s="29"/>
      <c r="Q209" s="29"/>
      <c r="R209" s="29"/>
      <c r="S209" s="29"/>
      <c r="T209" s="29"/>
      <c r="U209" s="29"/>
      <c r="V209" s="29"/>
      <c r="W209" s="29"/>
      <c r="X209" s="29"/>
      <c r="Y209" s="29"/>
      <c r="Z209" s="29"/>
      <c r="AA209" s="29"/>
      <c r="AB209" s="29"/>
    </row>
    <row r="210" spans="1:28" ht="13.2">
      <c r="A210" s="29"/>
      <c r="B210" s="29"/>
      <c r="C210" s="29"/>
      <c r="D210" s="29"/>
      <c r="E210" s="29"/>
      <c r="F210" s="30"/>
      <c r="G210" s="29"/>
      <c r="H210" s="29"/>
      <c r="I210" s="29"/>
      <c r="J210" s="29"/>
      <c r="K210" s="29"/>
      <c r="L210" s="29"/>
      <c r="M210" s="29"/>
      <c r="N210" s="29"/>
      <c r="O210" s="29"/>
      <c r="P210" s="29"/>
      <c r="Q210" s="29"/>
      <c r="R210" s="29"/>
      <c r="S210" s="29"/>
      <c r="T210" s="29"/>
      <c r="U210" s="29"/>
      <c r="V210" s="29"/>
      <c r="W210" s="29"/>
      <c r="X210" s="29"/>
      <c r="Y210" s="29"/>
      <c r="Z210" s="29"/>
      <c r="AA210" s="29"/>
      <c r="AB210" s="29"/>
    </row>
    <row r="211" spans="1:28" ht="13.2">
      <c r="A211" s="29"/>
      <c r="B211" s="29"/>
      <c r="C211" s="29"/>
      <c r="D211" s="29"/>
      <c r="E211" s="29"/>
      <c r="F211" s="30"/>
      <c r="G211" s="29"/>
      <c r="H211" s="29"/>
      <c r="I211" s="29"/>
      <c r="J211" s="29"/>
      <c r="K211" s="29"/>
      <c r="L211" s="29"/>
      <c r="M211" s="29"/>
      <c r="N211" s="29"/>
      <c r="O211" s="29"/>
      <c r="P211" s="29"/>
      <c r="Q211" s="29"/>
      <c r="R211" s="29"/>
      <c r="S211" s="29"/>
      <c r="T211" s="29"/>
      <c r="U211" s="29"/>
      <c r="V211" s="29"/>
      <c r="W211" s="29"/>
      <c r="X211" s="29"/>
      <c r="Y211" s="29"/>
      <c r="Z211" s="29"/>
      <c r="AA211" s="29"/>
      <c r="AB211" s="29"/>
    </row>
    <row r="212" spans="1:28" ht="13.2">
      <c r="A212" s="29"/>
      <c r="B212" s="29"/>
      <c r="C212" s="29"/>
      <c r="D212" s="29"/>
      <c r="E212" s="29"/>
      <c r="F212" s="30"/>
      <c r="G212" s="29"/>
      <c r="H212" s="29"/>
      <c r="I212" s="29"/>
      <c r="J212" s="29"/>
      <c r="K212" s="29"/>
      <c r="L212" s="29"/>
      <c r="M212" s="29"/>
      <c r="N212" s="29"/>
      <c r="O212" s="29"/>
      <c r="P212" s="29"/>
      <c r="Q212" s="29"/>
      <c r="R212" s="29"/>
      <c r="S212" s="29"/>
      <c r="T212" s="29"/>
      <c r="U212" s="29"/>
      <c r="V212" s="29"/>
      <c r="W212" s="29"/>
      <c r="X212" s="29"/>
      <c r="Y212" s="29"/>
      <c r="Z212" s="29"/>
      <c r="AA212" s="29"/>
      <c r="AB212" s="29"/>
    </row>
    <row r="213" spans="1:28" ht="13.2">
      <c r="A213" s="29"/>
      <c r="B213" s="29"/>
      <c r="C213" s="29"/>
      <c r="D213" s="29"/>
      <c r="E213" s="29"/>
      <c r="F213" s="30"/>
      <c r="G213" s="29"/>
      <c r="H213" s="29"/>
      <c r="I213" s="29"/>
      <c r="J213" s="29"/>
      <c r="K213" s="29"/>
      <c r="L213" s="29"/>
      <c r="M213" s="29"/>
      <c r="N213" s="29"/>
      <c r="O213" s="29"/>
      <c r="P213" s="29"/>
      <c r="Q213" s="29"/>
      <c r="R213" s="29"/>
      <c r="S213" s="29"/>
      <c r="T213" s="29"/>
      <c r="U213" s="29"/>
      <c r="V213" s="29"/>
      <c r="W213" s="29"/>
      <c r="X213" s="29"/>
      <c r="Y213" s="29"/>
      <c r="Z213" s="29"/>
      <c r="AA213" s="29"/>
      <c r="AB213" s="29"/>
    </row>
    <row r="214" spans="1:28" ht="13.2">
      <c r="A214" s="29"/>
      <c r="B214" s="29"/>
      <c r="C214" s="29"/>
      <c r="D214" s="29"/>
      <c r="E214" s="29"/>
      <c r="F214" s="30"/>
      <c r="G214" s="29"/>
      <c r="H214" s="29"/>
      <c r="I214" s="29"/>
      <c r="J214" s="29"/>
      <c r="K214" s="29"/>
      <c r="L214" s="29"/>
      <c r="M214" s="29"/>
      <c r="N214" s="29"/>
      <c r="O214" s="29"/>
      <c r="P214" s="29"/>
      <c r="Q214" s="29"/>
      <c r="R214" s="29"/>
      <c r="S214" s="29"/>
      <c r="T214" s="29"/>
      <c r="U214" s="29"/>
      <c r="V214" s="29"/>
      <c r="W214" s="29"/>
      <c r="X214" s="29"/>
      <c r="Y214" s="29"/>
      <c r="Z214" s="29"/>
      <c r="AA214" s="29"/>
      <c r="AB214" s="29"/>
    </row>
    <row r="215" spans="1:28" ht="13.2">
      <c r="A215" s="29"/>
      <c r="B215" s="29"/>
      <c r="C215" s="29"/>
      <c r="D215" s="29"/>
      <c r="E215" s="29"/>
      <c r="F215" s="30"/>
      <c r="G215" s="29"/>
      <c r="H215" s="29"/>
      <c r="I215" s="29"/>
      <c r="J215" s="29"/>
      <c r="K215" s="29"/>
      <c r="L215" s="29"/>
      <c r="M215" s="29"/>
      <c r="N215" s="29"/>
      <c r="O215" s="29"/>
      <c r="P215" s="29"/>
      <c r="Q215" s="29"/>
      <c r="R215" s="29"/>
      <c r="S215" s="29"/>
      <c r="T215" s="29"/>
      <c r="U215" s="29"/>
      <c r="V215" s="29"/>
      <c r="W215" s="29"/>
      <c r="X215" s="29"/>
      <c r="Y215" s="29"/>
      <c r="Z215" s="29"/>
      <c r="AA215" s="29"/>
      <c r="AB215" s="29"/>
    </row>
    <row r="216" spans="1:28" ht="13.2">
      <c r="A216" s="29"/>
      <c r="B216" s="29"/>
      <c r="C216" s="29"/>
      <c r="D216" s="29"/>
      <c r="E216" s="29"/>
      <c r="F216" s="30"/>
      <c r="G216" s="29"/>
      <c r="H216" s="29"/>
      <c r="I216" s="29"/>
      <c r="J216" s="29"/>
      <c r="K216" s="29"/>
      <c r="L216" s="29"/>
      <c r="M216" s="29"/>
      <c r="N216" s="29"/>
      <c r="O216" s="29"/>
      <c r="P216" s="29"/>
      <c r="Q216" s="29"/>
      <c r="R216" s="29"/>
      <c r="S216" s="29"/>
      <c r="T216" s="29"/>
      <c r="U216" s="29"/>
      <c r="V216" s="29"/>
      <c r="W216" s="29"/>
      <c r="X216" s="29"/>
      <c r="Y216" s="29"/>
      <c r="Z216" s="29"/>
      <c r="AA216" s="29"/>
      <c r="AB216" s="29"/>
    </row>
    <row r="217" spans="1:28" ht="13.2">
      <c r="A217" s="29"/>
      <c r="B217" s="29"/>
      <c r="C217" s="29"/>
      <c r="D217" s="29"/>
      <c r="E217" s="29"/>
      <c r="F217" s="30"/>
      <c r="G217" s="29"/>
      <c r="H217" s="29"/>
      <c r="I217" s="29"/>
      <c r="J217" s="29"/>
      <c r="K217" s="29"/>
      <c r="L217" s="29"/>
      <c r="M217" s="29"/>
      <c r="N217" s="29"/>
      <c r="O217" s="29"/>
      <c r="P217" s="29"/>
      <c r="Q217" s="29"/>
      <c r="R217" s="29"/>
      <c r="S217" s="29"/>
      <c r="T217" s="29"/>
      <c r="U217" s="29"/>
      <c r="V217" s="29"/>
      <c r="W217" s="29"/>
      <c r="X217" s="29"/>
      <c r="Y217" s="29"/>
      <c r="Z217" s="29"/>
      <c r="AA217" s="29"/>
      <c r="AB217" s="29"/>
    </row>
    <row r="218" spans="1:28" ht="13.2">
      <c r="A218" s="29"/>
      <c r="B218" s="29"/>
      <c r="C218" s="29"/>
      <c r="D218" s="29"/>
      <c r="E218" s="29"/>
      <c r="F218" s="30"/>
      <c r="G218" s="29"/>
      <c r="H218" s="29"/>
      <c r="I218" s="29"/>
      <c r="J218" s="29"/>
      <c r="K218" s="29"/>
      <c r="L218" s="29"/>
      <c r="M218" s="29"/>
      <c r="N218" s="29"/>
      <c r="O218" s="29"/>
      <c r="P218" s="29"/>
      <c r="Q218" s="29"/>
      <c r="R218" s="29"/>
      <c r="S218" s="29"/>
      <c r="T218" s="29"/>
      <c r="U218" s="29"/>
      <c r="V218" s="29"/>
      <c r="W218" s="29"/>
      <c r="X218" s="29"/>
      <c r="Y218" s="29"/>
      <c r="Z218" s="29"/>
      <c r="AA218" s="29"/>
      <c r="AB218" s="29"/>
    </row>
    <row r="219" spans="1:28" ht="13.2">
      <c r="A219" s="29"/>
      <c r="B219" s="29"/>
      <c r="C219" s="29"/>
      <c r="D219" s="29"/>
      <c r="E219" s="29"/>
      <c r="F219" s="30"/>
      <c r="G219" s="29"/>
      <c r="H219" s="29"/>
      <c r="I219" s="29"/>
      <c r="J219" s="29"/>
      <c r="K219" s="29"/>
      <c r="L219" s="29"/>
      <c r="M219" s="29"/>
      <c r="N219" s="29"/>
      <c r="O219" s="29"/>
      <c r="P219" s="29"/>
      <c r="Q219" s="29"/>
      <c r="R219" s="29"/>
      <c r="S219" s="29"/>
      <c r="T219" s="29"/>
      <c r="U219" s="29"/>
      <c r="V219" s="29"/>
      <c r="W219" s="29"/>
      <c r="X219" s="29"/>
      <c r="Y219" s="29"/>
      <c r="Z219" s="29"/>
      <c r="AA219" s="29"/>
      <c r="AB219" s="29"/>
    </row>
    <row r="220" spans="1:28" ht="13.2">
      <c r="A220" s="29"/>
      <c r="B220" s="29"/>
      <c r="C220" s="29"/>
      <c r="D220" s="29"/>
      <c r="E220" s="29"/>
      <c r="F220" s="30"/>
      <c r="G220" s="29"/>
      <c r="H220" s="29"/>
      <c r="I220" s="29"/>
      <c r="J220" s="29"/>
      <c r="K220" s="29"/>
      <c r="L220" s="29"/>
      <c r="M220" s="29"/>
      <c r="N220" s="29"/>
      <c r="O220" s="29"/>
      <c r="P220" s="29"/>
      <c r="Q220" s="29"/>
      <c r="R220" s="29"/>
      <c r="S220" s="29"/>
      <c r="T220" s="29"/>
      <c r="U220" s="29"/>
      <c r="V220" s="29"/>
      <c r="W220" s="29"/>
      <c r="X220" s="29"/>
      <c r="Y220" s="29"/>
      <c r="Z220" s="29"/>
      <c r="AA220" s="29"/>
      <c r="AB220" s="29"/>
    </row>
    <row r="221" spans="1:28" ht="13.2">
      <c r="A221" s="29"/>
      <c r="B221" s="29"/>
      <c r="C221" s="29"/>
      <c r="D221" s="29"/>
      <c r="E221" s="29"/>
      <c r="F221" s="30"/>
      <c r="G221" s="29"/>
      <c r="H221" s="29"/>
      <c r="I221" s="29"/>
      <c r="J221" s="29"/>
      <c r="K221" s="29"/>
      <c r="L221" s="29"/>
      <c r="M221" s="29"/>
      <c r="N221" s="29"/>
      <c r="O221" s="29"/>
      <c r="P221" s="29"/>
      <c r="Q221" s="29"/>
      <c r="R221" s="29"/>
      <c r="S221" s="29"/>
      <c r="T221" s="29"/>
      <c r="U221" s="29"/>
      <c r="V221" s="29"/>
      <c r="W221" s="29"/>
      <c r="X221" s="29"/>
      <c r="Y221" s="29"/>
      <c r="Z221" s="29"/>
      <c r="AA221" s="29"/>
      <c r="AB221" s="29"/>
    </row>
    <row r="222" spans="1:28" ht="13.2">
      <c r="A222" s="29"/>
      <c r="B222" s="29"/>
      <c r="C222" s="29"/>
      <c r="D222" s="29"/>
      <c r="E222" s="29"/>
      <c r="F222" s="30"/>
      <c r="G222" s="29"/>
      <c r="H222" s="29"/>
      <c r="I222" s="29"/>
      <c r="J222" s="29"/>
      <c r="K222" s="29"/>
      <c r="L222" s="29"/>
      <c r="M222" s="29"/>
      <c r="N222" s="29"/>
      <c r="O222" s="29"/>
      <c r="P222" s="29"/>
      <c r="Q222" s="29"/>
      <c r="R222" s="29"/>
      <c r="S222" s="29"/>
      <c r="T222" s="29"/>
      <c r="U222" s="29"/>
      <c r="V222" s="29"/>
      <c r="W222" s="29"/>
      <c r="X222" s="29"/>
      <c r="Y222" s="29"/>
      <c r="Z222" s="29"/>
      <c r="AA222" s="29"/>
      <c r="AB222" s="29"/>
    </row>
    <row r="223" spans="1:28" ht="13.2">
      <c r="A223" s="29"/>
      <c r="B223" s="29"/>
      <c r="C223" s="29"/>
      <c r="D223" s="29"/>
      <c r="E223" s="29"/>
      <c r="F223" s="30"/>
      <c r="G223" s="29"/>
      <c r="H223" s="29"/>
      <c r="I223" s="29"/>
      <c r="J223" s="29"/>
      <c r="K223" s="29"/>
      <c r="L223" s="29"/>
      <c r="M223" s="29"/>
      <c r="N223" s="29"/>
      <c r="O223" s="29"/>
      <c r="P223" s="29"/>
      <c r="Q223" s="29"/>
      <c r="R223" s="29"/>
      <c r="S223" s="29"/>
      <c r="T223" s="29"/>
      <c r="U223" s="29"/>
      <c r="V223" s="29"/>
      <c r="W223" s="29"/>
      <c r="X223" s="29"/>
      <c r="Y223" s="29"/>
      <c r="Z223" s="29"/>
      <c r="AA223" s="29"/>
      <c r="AB223" s="29"/>
    </row>
    <row r="224" spans="1:28" ht="13.2">
      <c r="A224" s="29"/>
      <c r="B224" s="29"/>
      <c r="C224" s="29"/>
      <c r="D224" s="29"/>
      <c r="E224" s="29"/>
      <c r="F224" s="30"/>
      <c r="G224" s="29"/>
      <c r="H224" s="29"/>
      <c r="I224" s="29"/>
      <c r="J224" s="29"/>
      <c r="K224" s="29"/>
      <c r="L224" s="29"/>
      <c r="M224" s="29"/>
      <c r="N224" s="29"/>
      <c r="O224" s="29"/>
      <c r="P224" s="29"/>
      <c r="Q224" s="29"/>
      <c r="R224" s="29"/>
      <c r="S224" s="29"/>
      <c r="T224" s="29"/>
      <c r="U224" s="29"/>
      <c r="V224" s="29"/>
      <c r="W224" s="29"/>
      <c r="X224" s="29"/>
      <c r="Y224" s="29"/>
      <c r="Z224" s="29"/>
      <c r="AA224" s="29"/>
      <c r="AB224" s="29"/>
    </row>
    <row r="225" spans="1:28" ht="13.2">
      <c r="A225" s="29"/>
      <c r="B225" s="29"/>
      <c r="C225" s="29"/>
      <c r="D225" s="29"/>
      <c r="E225" s="29"/>
      <c r="F225" s="30"/>
      <c r="G225" s="29"/>
      <c r="H225" s="29"/>
      <c r="I225" s="29"/>
      <c r="J225" s="29"/>
      <c r="K225" s="29"/>
      <c r="L225" s="29"/>
      <c r="M225" s="29"/>
      <c r="N225" s="29"/>
      <c r="O225" s="29"/>
      <c r="P225" s="29"/>
      <c r="Q225" s="29"/>
      <c r="R225" s="29"/>
      <c r="S225" s="29"/>
      <c r="T225" s="29"/>
      <c r="U225" s="29"/>
      <c r="V225" s="29"/>
      <c r="W225" s="29"/>
      <c r="X225" s="29"/>
      <c r="Y225" s="29"/>
      <c r="Z225" s="29"/>
      <c r="AA225" s="29"/>
      <c r="AB225" s="29"/>
    </row>
    <row r="226" spans="1:28" ht="13.2">
      <c r="A226" s="29"/>
      <c r="B226" s="29"/>
      <c r="C226" s="29"/>
      <c r="D226" s="29"/>
      <c r="E226" s="29"/>
      <c r="F226" s="30"/>
      <c r="G226" s="29"/>
      <c r="H226" s="29"/>
      <c r="I226" s="29"/>
      <c r="J226" s="29"/>
      <c r="K226" s="29"/>
      <c r="L226" s="29"/>
      <c r="M226" s="29"/>
      <c r="N226" s="29"/>
      <c r="O226" s="29"/>
      <c r="P226" s="29"/>
      <c r="Q226" s="29"/>
      <c r="R226" s="29"/>
      <c r="S226" s="29"/>
      <c r="T226" s="29"/>
      <c r="U226" s="29"/>
      <c r="V226" s="29"/>
      <c r="W226" s="29"/>
      <c r="X226" s="29"/>
      <c r="Y226" s="29"/>
      <c r="Z226" s="29"/>
      <c r="AA226" s="29"/>
      <c r="AB226" s="29"/>
    </row>
    <row r="227" spans="1:28" ht="13.2">
      <c r="A227" s="29"/>
      <c r="B227" s="29"/>
      <c r="C227" s="29"/>
      <c r="D227" s="29"/>
      <c r="E227" s="29"/>
      <c r="F227" s="30"/>
      <c r="G227" s="29"/>
      <c r="H227" s="29"/>
      <c r="I227" s="29"/>
      <c r="J227" s="29"/>
      <c r="K227" s="29"/>
      <c r="L227" s="29"/>
      <c r="M227" s="29"/>
      <c r="N227" s="29"/>
      <c r="O227" s="29"/>
      <c r="P227" s="29"/>
      <c r="Q227" s="29"/>
      <c r="R227" s="29"/>
      <c r="S227" s="29"/>
      <c r="T227" s="29"/>
      <c r="U227" s="29"/>
      <c r="V227" s="29"/>
      <c r="W227" s="29"/>
      <c r="X227" s="29"/>
      <c r="Y227" s="29"/>
      <c r="Z227" s="29"/>
      <c r="AA227" s="29"/>
      <c r="AB227" s="29"/>
    </row>
    <row r="228" spans="1:28" ht="13.2">
      <c r="A228" s="29"/>
      <c r="B228" s="29"/>
      <c r="C228" s="29"/>
      <c r="D228" s="29"/>
      <c r="E228" s="29"/>
      <c r="F228" s="30"/>
      <c r="G228" s="29"/>
      <c r="H228" s="29"/>
      <c r="I228" s="29"/>
      <c r="J228" s="29"/>
      <c r="K228" s="29"/>
      <c r="L228" s="29"/>
      <c r="M228" s="29"/>
      <c r="N228" s="29"/>
      <c r="O228" s="29"/>
      <c r="P228" s="29"/>
      <c r="Q228" s="29"/>
      <c r="R228" s="29"/>
      <c r="S228" s="29"/>
      <c r="T228" s="29"/>
      <c r="U228" s="29"/>
      <c r="V228" s="29"/>
      <c r="W228" s="29"/>
      <c r="X228" s="29"/>
      <c r="Y228" s="29"/>
      <c r="Z228" s="29"/>
      <c r="AA228" s="29"/>
      <c r="AB228" s="29"/>
    </row>
    <row r="229" spans="1:28" ht="13.2">
      <c r="A229" s="29"/>
      <c r="B229" s="29"/>
      <c r="C229" s="29"/>
      <c r="D229" s="29"/>
      <c r="E229" s="29"/>
      <c r="F229" s="30"/>
      <c r="G229" s="29"/>
      <c r="H229" s="29"/>
      <c r="I229" s="29"/>
      <c r="J229" s="29"/>
      <c r="K229" s="29"/>
      <c r="L229" s="29"/>
      <c r="M229" s="29"/>
      <c r="N229" s="29"/>
      <c r="O229" s="29"/>
      <c r="P229" s="29"/>
      <c r="Q229" s="29"/>
      <c r="R229" s="29"/>
      <c r="S229" s="29"/>
      <c r="T229" s="29"/>
      <c r="U229" s="29"/>
      <c r="V229" s="29"/>
      <c r="W229" s="29"/>
      <c r="X229" s="29"/>
      <c r="Y229" s="29"/>
      <c r="Z229" s="29"/>
      <c r="AA229" s="29"/>
      <c r="AB229" s="29"/>
    </row>
    <row r="230" spans="1:28" ht="13.2">
      <c r="A230" s="29"/>
      <c r="B230" s="29"/>
      <c r="C230" s="29"/>
      <c r="D230" s="29"/>
      <c r="E230" s="29"/>
      <c r="F230" s="30"/>
      <c r="G230" s="29"/>
      <c r="H230" s="29"/>
      <c r="I230" s="29"/>
      <c r="J230" s="29"/>
      <c r="K230" s="29"/>
      <c r="L230" s="29"/>
      <c r="M230" s="29"/>
      <c r="N230" s="29"/>
      <c r="O230" s="29"/>
      <c r="P230" s="29"/>
      <c r="Q230" s="29"/>
      <c r="R230" s="29"/>
      <c r="S230" s="29"/>
      <c r="T230" s="29"/>
      <c r="U230" s="29"/>
      <c r="V230" s="29"/>
      <c r="W230" s="29"/>
      <c r="X230" s="29"/>
      <c r="Y230" s="29"/>
      <c r="Z230" s="29"/>
      <c r="AA230" s="29"/>
      <c r="AB230" s="29"/>
    </row>
    <row r="231" spans="1:28" ht="13.2">
      <c r="A231" s="29"/>
      <c r="B231" s="29"/>
      <c r="C231" s="29"/>
      <c r="D231" s="29"/>
      <c r="E231" s="29"/>
      <c r="F231" s="30"/>
      <c r="G231" s="29"/>
      <c r="H231" s="29"/>
      <c r="I231" s="29"/>
      <c r="J231" s="29"/>
      <c r="K231" s="29"/>
      <c r="L231" s="29"/>
      <c r="M231" s="29"/>
      <c r="N231" s="29"/>
      <c r="O231" s="29"/>
      <c r="P231" s="29"/>
      <c r="Q231" s="29"/>
      <c r="R231" s="29"/>
      <c r="S231" s="29"/>
      <c r="T231" s="29"/>
      <c r="U231" s="29"/>
      <c r="V231" s="29"/>
      <c r="W231" s="29"/>
      <c r="X231" s="29"/>
      <c r="Y231" s="29"/>
      <c r="Z231" s="29"/>
      <c r="AA231" s="29"/>
      <c r="AB231" s="29"/>
    </row>
    <row r="232" spans="1:28" ht="13.2">
      <c r="A232" s="29"/>
      <c r="B232" s="29"/>
      <c r="C232" s="29"/>
      <c r="D232" s="29"/>
      <c r="E232" s="29"/>
      <c r="F232" s="30"/>
      <c r="G232" s="29"/>
      <c r="H232" s="29"/>
      <c r="I232" s="29"/>
      <c r="J232" s="29"/>
      <c r="K232" s="29"/>
      <c r="L232" s="29"/>
      <c r="M232" s="29"/>
      <c r="N232" s="29"/>
      <c r="O232" s="29"/>
      <c r="P232" s="29"/>
      <c r="Q232" s="29"/>
      <c r="R232" s="29"/>
      <c r="S232" s="29"/>
      <c r="T232" s="29"/>
      <c r="U232" s="29"/>
      <c r="V232" s="29"/>
      <c r="W232" s="29"/>
      <c r="X232" s="29"/>
      <c r="Y232" s="29"/>
      <c r="Z232" s="29"/>
      <c r="AA232" s="29"/>
      <c r="AB232" s="29"/>
    </row>
    <row r="233" spans="1:28" ht="13.2">
      <c r="A233" s="29"/>
      <c r="B233" s="29"/>
      <c r="C233" s="29"/>
      <c r="D233" s="29"/>
      <c r="E233" s="29"/>
      <c r="F233" s="30"/>
      <c r="G233" s="29"/>
      <c r="H233" s="29"/>
      <c r="I233" s="29"/>
      <c r="J233" s="29"/>
      <c r="K233" s="29"/>
      <c r="L233" s="29"/>
      <c r="M233" s="29"/>
      <c r="N233" s="29"/>
      <c r="O233" s="29"/>
      <c r="P233" s="29"/>
      <c r="Q233" s="29"/>
      <c r="R233" s="29"/>
      <c r="S233" s="29"/>
      <c r="T233" s="29"/>
      <c r="U233" s="29"/>
      <c r="V233" s="29"/>
      <c r="W233" s="29"/>
      <c r="X233" s="29"/>
      <c r="Y233" s="29"/>
      <c r="Z233" s="29"/>
      <c r="AA233" s="29"/>
      <c r="AB233" s="29"/>
    </row>
    <row r="234" spans="1:28" ht="13.2">
      <c r="A234" s="29"/>
      <c r="B234" s="29"/>
      <c r="C234" s="29"/>
      <c r="D234" s="29"/>
      <c r="E234" s="29"/>
      <c r="F234" s="30"/>
      <c r="G234" s="29"/>
      <c r="H234" s="29"/>
      <c r="I234" s="29"/>
      <c r="J234" s="29"/>
      <c r="K234" s="29"/>
      <c r="L234" s="29"/>
      <c r="M234" s="29"/>
      <c r="N234" s="29"/>
      <c r="O234" s="29"/>
      <c r="P234" s="29"/>
      <c r="Q234" s="29"/>
      <c r="R234" s="29"/>
      <c r="S234" s="29"/>
      <c r="T234" s="29"/>
      <c r="U234" s="29"/>
      <c r="V234" s="29"/>
      <c r="W234" s="29"/>
      <c r="X234" s="29"/>
      <c r="Y234" s="29"/>
      <c r="Z234" s="29"/>
      <c r="AA234" s="29"/>
      <c r="AB234" s="29"/>
    </row>
    <row r="235" spans="1:28" ht="13.2">
      <c r="A235" s="29"/>
      <c r="B235" s="29"/>
      <c r="C235" s="29"/>
      <c r="D235" s="29"/>
      <c r="E235" s="29"/>
      <c r="F235" s="30"/>
      <c r="G235" s="29"/>
      <c r="H235" s="29"/>
      <c r="I235" s="29"/>
      <c r="J235" s="29"/>
      <c r="K235" s="29"/>
      <c r="L235" s="29"/>
      <c r="M235" s="29"/>
      <c r="N235" s="29"/>
      <c r="O235" s="29"/>
      <c r="P235" s="29"/>
      <c r="Q235" s="29"/>
      <c r="R235" s="29"/>
      <c r="S235" s="29"/>
      <c r="T235" s="29"/>
      <c r="U235" s="29"/>
      <c r="V235" s="29"/>
      <c r="W235" s="29"/>
      <c r="X235" s="29"/>
      <c r="Y235" s="29"/>
      <c r="Z235" s="29"/>
      <c r="AA235" s="29"/>
      <c r="AB235" s="29"/>
    </row>
    <row r="236" spans="1:28" ht="13.2">
      <c r="A236" s="29"/>
      <c r="B236" s="29"/>
      <c r="C236" s="29"/>
      <c r="D236" s="29"/>
      <c r="E236" s="29"/>
      <c r="F236" s="30"/>
      <c r="G236" s="29"/>
      <c r="H236" s="29"/>
      <c r="I236" s="29"/>
      <c r="J236" s="29"/>
      <c r="K236" s="29"/>
      <c r="L236" s="29"/>
      <c r="M236" s="29"/>
      <c r="N236" s="29"/>
      <c r="O236" s="29"/>
      <c r="P236" s="29"/>
      <c r="Q236" s="29"/>
      <c r="R236" s="29"/>
      <c r="S236" s="29"/>
      <c r="T236" s="29"/>
      <c r="U236" s="29"/>
      <c r="V236" s="29"/>
      <c r="W236" s="29"/>
      <c r="X236" s="29"/>
      <c r="Y236" s="29"/>
      <c r="Z236" s="29"/>
      <c r="AA236" s="29"/>
      <c r="AB236" s="29"/>
    </row>
    <row r="237" spans="1:28" ht="13.2">
      <c r="A237" s="29"/>
      <c r="B237" s="29"/>
      <c r="C237" s="29"/>
      <c r="D237" s="29"/>
      <c r="E237" s="29"/>
      <c r="F237" s="30"/>
      <c r="G237" s="29"/>
      <c r="H237" s="29"/>
      <c r="I237" s="29"/>
      <c r="J237" s="29"/>
      <c r="K237" s="29"/>
      <c r="L237" s="29"/>
      <c r="M237" s="29"/>
      <c r="N237" s="29"/>
      <c r="O237" s="29"/>
      <c r="P237" s="29"/>
      <c r="Q237" s="29"/>
      <c r="R237" s="29"/>
      <c r="S237" s="29"/>
      <c r="T237" s="29"/>
      <c r="U237" s="29"/>
      <c r="V237" s="29"/>
      <c r="W237" s="29"/>
      <c r="X237" s="29"/>
      <c r="Y237" s="29"/>
      <c r="Z237" s="29"/>
      <c r="AA237" s="29"/>
      <c r="AB237" s="29"/>
    </row>
    <row r="238" spans="1:28" ht="13.2">
      <c r="A238" s="29"/>
      <c r="B238" s="29"/>
      <c r="C238" s="29"/>
      <c r="D238" s="29"/>
      <c r="E238" s="29"/>
      <c r="F238" s="30"/>
      <c r="G238" s="29"/>
      <c r="H238" s="29"/>
      <c r="I238" s="29"/>
      <c r="J238" s="29"/>
      <c r="K238" s="29"/>
      <c r="L238" s="29"/>
      <c r="M238" s="29"/>
      <c r="N238" s="29"/>
      <c r="O238" s="29"/>
      <c r="P238" s="29"/>
      <c r="Q238" s="29"/>
      <c r="R238" s="29"/>
      <c r="S238" s="29"/>
      <c r="T238" s="29"/>
      <c r="U238" s="29"/>
      <c r="V238" s="29"/>
      <c r="W238" s="29"/>
      <c r="X238" s="29"/>
      <c r="Y238" s="29"/>
      <c r="Z238" s="29"/>
      <c r="AA238" s="29"/>
      <c r="AB238" s="29"/>
    </row>
    <row r="239" spans="1:28" ht="13.2">
      <c r="A239" s="29"/>
      <c r="B239" s="29"/>
      <c r="C239" s="29"/>
      <c r="D239" s="29"/>
      <c r="E239" s="29"/>
      <c r="F239" s="30"/>
      <c r="G239" s="29"/>
      <c r="H239" s="29"/>
      <c r="I239" s="29"/>
      <c r="J239" s="29"/>
      <c r="K239" s="29"/>
      <c r="L239" s="29"/>
      <c r="M239" s="29"/>
      <c r="N239" s="29"/>
      <c r="O239" s="29"/>
      <c r="P239" s="29"/>
      <c r="Q239" s="29"/>
      <c r="R239" s="29"/>
      <c r="S239" s="29"/>
      <c r="T239" s="29"/>
      <c r="U239" s="29"/>
      <c r="V239" s="29"/>
      <c r="W239" s="29"/>
      <c r="X239" s="29"/>
      <c r="Y239" s="29"/>
      <c r="Z239" s="29"/>
      <c r="AA239" s="29"/>
      <c r="AB239" s="29"/>
    </row>
    <row r="240" spans="1:28" ht="13.2">
      <c r="A240" s="29"/>
      <c r="B240" s="29"/>
      <c r="C240" s="29"/>
      <c r="D240" s="29"/>
      <c r="E240" s="29"/>
      <c r="F240" s="30"/>
      <c r="G240" s="29"/>
      <c r="H240" s="29"/>
      <c r="I240" s="29"/>
      <c r="J240" s="29"/>
      <c r="K240" s="29"/>
      <c r="L240" s="29"/>
      <c r="M240" s="29"/>
      <c r="N240" s="29"/>
      <c r="O240" s="29"/>
      <c r="P240" s="29"/>
      <c r="Q240" s="29"/>
      <c r="R240" s="29"/>
      <c r="S240" s="29"/>
      <c r="T240" s="29"/>
      <c r="U240" s="29"/>
      <c r="V240" s="29"/>
      <c r="W240" s="29"/>
      <c r="X240" s="29"/>
      <c r="Y240" s="29"/>
      <c r="Z240" s="29"/>
      <c r="AA240" s="29"/>
      <c r="AB240" s="29"/>
    </row>
    <row r="241" spans="1:28" ht="13.2">
      <c r="A241" s="29"/>
      <c r="B241" s="29"/>
      <c r="C241" s="29"/>
      <c r="D241" s="29"/>
      <c r="E241" s="29"/>
      <c r="F241" s="30"/>
      <c r="G241" s="29"/>
      <c r="H241" s="29"/>
      <c r="I241" s="29"/>
      <c r="J241" s="29"/>
      <c r="K241" s="29"/>
      <c r="L241" s="29"/>
      <c r="M241" s="29"/>
      <c r="N241" s="29"/>
      <c r="O241" s="29"/>
      <c r="P241" s="29"/>
      <c r="Q241" s="29"/>
      <c r="R241" s="29"/>
      <c r="S241" s="29"/>
      <c r="T241" s="29"/>
      <c r="U241" s="29"/>
      <c r="V241" s="29"/>
      <c r="W241" s="29"/>
      <c r="X241" s="29"/>
      <c r="Y241" s="29"/>
      <c r="Z241" s="29"/>
      <c r="AA241" s="29"/>
      <c r="AB241" s="29"/>
    </row>
    <row r="242" spans="1:28" ht="13.2">
      <c r="A242" s="29"/>
      <c r="B242" s="29"/>
      <c r="C242" s="29"/>
      <c r="D242" s="29"/>
      <c r="E242" s="29"/>
      <c r="F242" s="30"/>
      <c r="G242" s="29"/>
      <c r="H242" s="29"/>
      <c r="I242" s="29"/>
      <c r="J242" s="29"/>
      <c r="K242" s="29"/>
      <c r="L242" s="29"/>
      <c r="M242" s="29"/>
      <c r="N242" s="29"/>
      <c r="O242" s="29"/>
      <c r="P242" s="29"/>
      <c r="Q242" s="29"/>
      <c r="R242" s="29"/>
      <c r="S242" s="29"/>
      <c r="T242" s="29"/>
      <c r="U242" s="29"/>
      <c r="V242" s="29"/>
      <c r="W242" s="29"/>
      <c r="X242" s="29"/>
      <c r="Y242" s="29"/>
      <c r="Z242" s="29"/>
      <c r="AA242" s="29"/>
      <c r="AB242" s="29"/>
    </row>
    <row r="243" spans="1:28" ht="13.2">
      <c r="A243" s="29"/>
      <c r="B243" s="29"/>
      <c r="C243" s="29"/>
      <c r="D243" s="29"/>
      <c r="E243" s="29"/>
      <c r="F243" s="30"/>
      <c r="G243" s="29"/>
      <c r="H243" s="29"/>
      <c r="I243" s="29"/>
      <c r="J243" s="29"/>
      <c r="K243" s="29"/>
      <c r="L243" s="29"/>
      <c r="M243" s="29"/>
      <c r="N243" s="29"/>
      <c r="O243" s="29"/>
      <c r="P243" s="29"/>
      <c r="Q243" s="29"/>
      <c r="R243" s="29"/>
      <c r="S243" s="29"/>
      <c r="T243" s="29"/>
      <c r="U243" s="29"/>
      <c r="V243" s="29"/>
      <c r="W243" s="29"/>
      <c r="X243" s="29"/>
      <c r="Y243" s="29"/>
      <c r="Z243" s="29"/>
      <c r="AA243" s="29"/>
      <c r="AB243" s="29"/>
    </row>
    <row r="244" spans="1:28" ht="13.2">
      <c r="A244" s="29"/>
      <c r="B244" s="29"/>
      <c r="C244" s="29"/>
      <c r="D244" s="29"/>
      <c r="E244" s="29"/>
      <c r="F244" s="30"/>
      <c r="G244" s="29"/>
      <c r="H244" s="29"/>
      <c r="I244" s="29"/>
      <c r="J244" s="29"/>
      <c r="K244" s="29"/>
      <c r="L244" s="29"/>
      <c r="M244" s="29"/>
      <c r="N244" s="29"/>
      <c r="O244" s="29"/>
      <c r="P244" s="29"/>
      <c r="Q244" s="29"/>
      <c r="R244" s="29"/>
      <c r="S244" s="29"/>
      <c r="T244" s="29"/>
      <c r="U244" s="29"/>
      <c r="V244" s="29"/>
      <c r="W244" s="29"/>
      <c r="X244" s="29"/>
      <c r="Y244" s="29"/>
      <c r="Z244" s="29"/>
      <c r="AA244" s="29"/>
      <c r="AB244" s="29"/>
    </row>
    <row r="245" spans="1:28" ht="13.2">
      <c r="A245" s="29"/>
      <c r="B245" s="29"/>
      <c r="C245" s="29"/>
      <c r="D245" s="29"/>
      <c r="E245" s="29"/>
      <c r="F245" s="30"/>
      <c r="G245" s="29"/>
      <c r="H245" s="29"/>
      <c r="I245" s="29"/>
      <c r="J245" s="29"/>
      <c r="K245" s="29"/>
      <c r="L245" s="29"/>
      <c r="M245" s="29"/>
      <c r="N245" s="29"/>
      <c r="O245" s="29"/>
      <c r="P245" s="29"/>
      <c r="Q245" s="29"/>
      <c r="R245" s="29"/>
      <c r="S245" s="29"/>
      <c r="T245" s="29"/>
      <c r="U245" s="29"/>
      <c r="V245" s="29"/>
      <c r="W245" s="29"/>
      <c r="X245" s="29"/>
      <c r="Y245" s="29"/>
      <c r="Z245" s="29"/>
      <c r="AA245" s="29"/>
      <c r="AB245" s="29"/>
    </row>
    <row r="246" spans="1:28" ht="13.2">
      <c r="A246" s="29"/>
      <c r="B246" s="29"/>
      <c r="C246" s="29"/>
      <c r="D246" s="29"/>
      <c r="E246" s="29"/>
      <c r="F246" s="30"/>
      <c r="G246" s="29"/>
      <c r="H246" s="29"/>
      <c r="I246" s="29"/>
      <c r="J246" s="29"/>
      <c r="K246" s="29"/>
      <c r="L246" s="29"/>
      <c r="M246" s="29"/>
      <c r="N246" s="29"/>
      <c r="O246" s="29"/>
      <c r="P246" s="29"/>
      <c r="Q246" s="29"/>
      <c r="R246" s="29"/>
      <c r="S246" s="29"/>
      <c r="T246" s="29"/>
      <c r="U246" s="29"/>
      <c r="V246" s="29"/>
      <c r="W246" s="29"/>
      <c r="X246" s="29"/>
      <c r="Y246" s="29"/>
      <c r="Z246" s="29"/>
      <c r="AA246" s="29"/>
      <c r="AB246" s="29"/>
    </row>
    <row r="247" spans="1:28" ht="13.2">
      <c r="A247" s="29"/>
      <c r="B247" s="29"/>
      <c r="C247" s="29"/>
      <c r="D247" s="29"/>
      <c r="E247" s="29"/>
      <c r="F247" s="30"/>
      <c r="G247" s="29"/>
      <c r="H247" s="29"/>
      <c r="I247" s="29"/>
      <c r="J247" s="29"/>
      <c r="K247" s="29"/>
      <c r="L247" s="29"/>
      <c r="M247" s="29"/>
      <c r="N247" s="29"/>
      <c r="O247" s="29"/>
      <c r="P247" s="29"/>
      <c r="Q247" s="29"/>
      <c r="R247" s="29"/>
      <c r="S247" s="29"/>
      <c r="T247" s="29"/>
      <c r="U247" s="29"/>
      <c r="V247" s="29"/>
      <c r="W247" s="29"/>
      <c r="X247" s="29"/>
      <c r="Y247" s="29"/>
      <c r="Z247" s="29"/>
      <c r="AA247" s="29"/>
      <c r="AB247" s="29"/>
    </row>
    <row r="248" spans="1:28" ht="13.2">
      <c r="A248" s="29"/>
      <c r="B248" s="29"/>
      <c r="C248" s="29"/>
      <c r="D248" s="29"/>
      <c r="E248" s="29"/>
      <c r="F248" s="30"/>
      <c r="G248" s="29"/>
      <c r="H248" s="29"/>
      <c r="I248" s="29"/>
      <c r="J248" s="29"/>
      <c r="K248" s="29"/>
      <c r="L248" s="29"/>
      <c r="M248" s="29"/>
      <c r="N248" s="29"/>
      <c r="O248" s="29"/>
      <c r="P248" s="29"/>
      <c r="Q248" s="29"/>
      <c r="R248" s="29"/>
      <c r="S248" s="29"/>
      <c r="T248" s="29"/>
      <c r="U248" s="29"/>
      <c r="V248" s="29"/>
      <c r="W248" s="29"/>
      <c r="X248" s="29"/>
      <c r="Y248" s="29"/>
      <c r="Z248" s="29"/>
      <c r="AA248" s="29"/>
      <c r="AB248" s="29"/>
    </row>
    <row r="249" spans="1:28" ht="13.2">
      <c r="A249" s="29"/>
      <c r="B249" s="29"/>
      <c r="C249" s="29"/>
      <c r="D249" s="29"/>
      <c r="E249" s="29"/>
      <c r="F249" s="30"/>
      <c r="G249" s="29"/>
      <c r="H249" s="29"/>
      <c r="I249" s="29"/>
      <c r="J249" s="29"/>
      <c r="K249" s="29"/>
      <c r="L249" s="29"/>
      <c r="M249" s="29"/>
      <c r="N249" s="29"/>
      <c r="O249" s="29"/>
      <c r="P249" s="29"/>
      <c r="Q249" s="29"/>
      <c r="R249" s="29"/>
      <c r="S249" s="29"/>
      <c r="T249" s="29"/>
      <c r="U249" s="29"/>
      <c r="V249" s="29"/>
      <c r="W249" s="29"/>
      <c r="X249" s="29"/>
      <c r="Y249" s="29"/>
      <c r="Z249" s="29"/>
      <c r="AA249" s="29"/>
      <c r="AB249" s="29"/>
    </row>
    <row r="250" spans="1:28" ht="13.2">
      <c r="A250" s="29"/>
      <c r="B250" s="29"/>
      <c r="C250" s="29"/>
      <c r="D250" s="29"/>
      <c r="E250" s="29"/>
      <c r="F250" s="30"/>
      <c r="G250" s="29"/>
      <c r="H250" s="29"/>
      <c r="I250" s="29"/>
      <c r="J250" s="29"/>
      <c r="K250" s="29"/>
      <c r="L250" s="29"/>
      <c r="M250" s="29"/>
      <c r="N250" s="29"/>
      <c r="O250" s="29"/>
      <c r="P250" s="29"/>
      <c r="Q250" s="29"/>
      <c r="R250" s="29"/>
      <c r="S250" s="29"/>
      <c r="T250" s="29"/>
      <c r="U250" s="29"/>
      <c r="V250" s="29"/>
      <c r="W250" s="29"/>
      <c r="X250" s="29"/>
      <c r="Y250" s="29"/>
      <c r="Z250" s="29"/>
      <c r="AA250" s="29"/>
      <c r="AB250" s="29"/>
    </row>
    <row r="251" spans="1:28" ht="13.2">
      <c r="A251" s="29"/>
      <c r="B251" s="29"/>
      <c r="C251" s="29"/>
      <c r="D251" s="29"/>
      <c r="E251" s="29"/>
      <c r="F251" s="30"/>
      <c r="G251" s="29"/>
      <c r="H251" s="29"/>
      <c r="I251" s="29"/>
      <c r="J251" s="29"/>
      <c r="K251" s="29"/>
      <c r="L251" s="29"/>
      <c r="M251" s="29"/>
      <c r="N251" s="29"/>
      <c r="O251" s="29"/>
      <c r="P251" s="29"/>
      <c r="Q251" s="29"/>
      <c r="R251" s="29"/>
      <c r="S251" s="29"/>
      <c r="T251" s="29"/>
      <c r="U251" s="29"/>
      <c r="V251" s="29"/>
      <c r="W251" s="29"/>
      <c r="X251" s="29"/>
      <c r="Y251" s="29"/>
      <c r="Z251" s="29"/>
      <c r="AA251" s="29"/>
      <c r="AB251" s="29"/>
    </row>
    <row r="252" spans="1:28" ht="13.2">
      <c r="A252" s="29"/>
      <c r="B252" s="29"/>
      <c r="C252" s="29"/>
      <c r="D252" s="29"/>
      <c r="E252" s="29"/>
      <c r="F252" s="30"/>
      <c r="G252" s="29"/>
      <c r="H252" s="29"/>
      <c r="I252" s="29"/>
      <c r="J252" s="29"/>
      <c r="K252" s="29"/>
      <c r="L252" s="29"/>
      <c r="M252" s="29"/>
      <c r="N252" s="29"/>
      <c r="O252" s="29"/>
      <c r="P252" s="29"/>
      <c r="Q252" s="29"/>
      <c r="R252" s="29"/>
      <c r="S252" s="29"/>
      <c r="T252" s="29"/>
      <c r="U252" s="29"/>
      <c r="V252" s="29"/>
      <c r="W252" s="29"/>
      <c r="X252" s="29"/>
      <c r="Y252" s="29"/>
      <c r="Z252" s="29"/>
      <c r="AA252" s="29"/>
      <c r="AB252" s="29"/>
    </row>
    <row r="253" spans="1:28" ht="13.2">
      <c r="A253" s="29"/>
      <c r="B253" s="29"/>
      <c r="C253" s="29"/>
      <c r="D253" s="29"/>
      <c r="E253" s="29"/>
      <c r="F253" s="30"/>
      <c r="G253" s="29"/>
      <c r="H253" s="29"/>
      <c r="I253" s="29"/>
      <c r="J253" s="29"/>
      <c r="K253" s="29"/>
      <c r="L253" s="29"/>
      <c r="M253" s="29"/>
      <c r="N253" s="29"/>
      <c r="O253" s="29"/>
      <c r="P253" s="29"/>
      <c r="Q253" s="29"/>
      <c r="R253" s="29"/>
      <c r="S253" s="29"/>
      <c r="T253" s="29"/>
      <c r="U253" s="29"/>
      <c r="V253" s="29"/>
      <c r="W253" s="29"/>
      <c r="X253" s="29"/>
      <c r="Y253" s="29"/>
      <c r="Z253" s="29"/>
      <c r="AA253" s="29"/>
      <c r="AB253" s="29"/>
    </row>
    <row r="254" spans="1:28" ht="13.2">
      <c r="A254" s="29"/>
      <c r="B254" s="29"/>
      <c r="C254" s="29"/>
      <c r="D254" s="29"/>
      <c r="E254" s="29"/>
      <c r="F254" s="30"/>
      <c r="G254" s="29"/>
      <c r="H254" s="29"/>
      <c r="I254" s="29"/>
      <c r="J254" s="29"/>
      <c r="K254" s="29"/>
      <c r="L254" s="29"/>
      <c r="M254" s="29"/>
      <c r="N254" s="29"/>
      <c r="O254" s="29"/>
      <c r="P254" s="29"/>
      <c r="Q254" s="29"/>
      <c r="R254" s="29"/>
      <c r="S254" s="29"/>
      <c r="T254" s="29"/>
      <c r="U254" s="29"/>
      <c r="V254" s="29"/>
      <c r="W254" s="29"/>
      <c r="X254" s="29"/>
      <c r="Y254" s="29"/>
      <c r="Z254" s="29"/>
      <c r="AA254" s="29"/>
      <c r="AB254" s="29"/>
    </row>
    <row r="255" spans="1:28" ht="13.2">
      <c r="A255" s="29"/>
      <c r="B255" s="29"/>
      <c r="C255" s="29"/>
      <c r="D255" s="29"/>
      <c r="E255" s="29"/>
      <c r="F255" s="30"/>
      <c r="G255" s="29"/>
      <c r="H255" s="29"/>
      <c r="I255" s="29"/>
      <c r="J255" s="29"/>
      <c r="K255" s="29"/>
      <c r="L255" s="29"/>
      <c r="M255" s="29"/>
      <c r="N255" s="29"/>
      <c r="O255" s="29"/>
      <c r="P255" s="29"/>
      <c r="Q255" s="29"/>
      <c r="R255" s="29"/>
      <c r="S255" s="29"/>
      <c r="T255" s="29"/>
      <c r="U255" s="29"/>
      <c r="V255" s="29"/>
      <c r="W255" s="29"/>
      <c r="X255" s="29"/>
      <c r="Y255" s="29"/>
      <c r="Z255" s="29"/>
      <c r="AA255" s="29"/>
      <c r="AB255" s="29"/>
    </row>
    <row r="256" spans="1:28" ht="13.2">
      <c r="A256" s="29"/>
      <c r="B256" s="29"/>
      <c r="C256" s="29"/>
      <c r="D256" s="29"/>
      <c r="E256" s="29"/>
      <c r="F256" s="30"/>
      <c r="G256" s="29"/>
      <c r="H256" s="29"/>
      <c r="I256" s="29"/>
      <c r="J256" s="29"/>
      <c r="K256" s="29"/>
      <c r="L256" s="29"/>
      <c r="M256" s="29"/>
      <c r="N256" s="29"/>
      <c r="O256" s="29"/>
      <c r="P256" s="29"/>
      <c r="Q256" s="29"/>
      <c r="R256" s="29"/>
      <c r="S256" s="29"/>
      <c r="T256" s="29"/>
      <c r="U256" s="29"/>
      <c r="V256" s="29"/>
      <c r="W256" s="29"/>
      <c r="X256" s="29"/>
      <c r="Y256" s="29"/>
      <c r="Z256" s="29"/>
      <c r="AA256" s="29"/>
      <c r="AB256" s="29"/>
    </row>
    <row r="257" spans="1:28" ht="13.2">
      <c r="A257" s="29"/>
      <c r="B257" s="29"/>
      <c r="C257" s="29"/>
      <c r="D257" s="29"/>
      <c r="E257" s="29"/>
      <c r="F257" s="30"/>
      <c r="G257" s="29"/>
      <c r="H257" s="29"/>
      <c r="I257" s="29"/>
      <c r="J257" s="29"/>
      <c r="K257" s="29"/>
      <c r="L257" s="29"/>
      <c r="M257" s="29"/>
      <c r="N257" s="29"/>
      <c r="O257" s="29"/>
      <c r="P257" s="29"/>
      <c r="Q257" s="29"/>
      <c r="R257" s="29"/>
      <c r="S257" s="29"/>
      <c r="T257" s="29"/>
      <c r="U257" s="29"/>
      <c r="V257" s="29"/>
      <c r="W257" s="29"/>
      <c r="X257" s="29"/>
      <c r="Y257" s="29"/>
      <c r="Z257" s="29"/>
      <c r="AA257" s="29"/>
      <c r="AB257" s="29"/>
    </row>
    <row r="258" spans="1:28" ht="13.2">
      <c r="A258" s="29"/>
      <c r="B258" s="29"/>
      <c r="C258" s="29"/>
      <c r="D258" s="29"/>
      <c r="E258" s="29"/>
      <c r="F258" s="30"/>
      <c r="G258" s="29"/>
      <c r="H258" s="29"/>
      <c r="I258" s="29"/>
      <c r="J258" s="29"/>
      <c r="K258" s="29"/>
      <c r="L258" s="29"/>
      <c r="M258" s="29"/>
      <c r="N258" s="29"/>
      <c r="O258" s="29"/>
      <c r="P258" s="29"/>
      <c r="Q258" s="29"/>
      <c r="R258" s="29"/>
      <c r="S258" s="29"/>
      <c r="T258" s="29"/>
      <c r="U258" s="29"/>
      <c r="V258" s="29"/>
      <c r="W258" s="29"/>
      <c r="X258" s="29"/>
      <c r="Y258" s="29"/>
      <c r="Z258" s="29"/>
      <c r="AA258" s="29"/>
      <c r="AB258" s="29"/>
    </row>
    <row r="259" spans="1:28" ht="13.2">
      <c r="A259" s="29"/>
      <c r="B259" s="29"/>
      <c r="C259" s="29"/>
      <c r="D259" s="29"/>
      <c r="E259" s="29"/>
      <c r="F259" s="30"/>
      <c r="G259" s="29"/>
      <c r="H259" s="29"/>
      <c r="I259" s="29"/>
      <c r="J259" s="29"/>
      <c r="K259" s="29"/>
      <c r="L259" s="29"/>
      <c r="M259" s="29"/>
      <c r="N259" s="29"/>
      <c r="O259" s="29"/>
      <c r="P259" s="29"/>
      <c r="Q259" s="29"/>
      <c r="R259" s="29"/>
      <c r="S259" s="29"/>
      <c r="T259" s="29"/>
      <c r="U259" s="29"/>
      <c r="V259" s="29"/>
      <c r="W259" s="29"/>
      <c r="X259" s="29"/>
      <c r="Y259" s="29"/>
      <c r="Z259" s="29"/>
      <c r="AA259" s="29"/>
      <c r="AB259" s="29"/>
    </row>
    <row r="260" spans="1:28" ht="13.2">
      <c r="A260" s="29"/>
      <c r="B260" s="29"/>
      <c r="C260" s="29"/>
      <c r="D260" s="29"/>
      <c r="E260" s="29"/>
      <c r="F260" s="30"/>
      <c r="G260" s="29"/>
      <c r="H260" s="29"/>
      <c r="I260" s="29"/>
      <c r="J260" s="29"/>
      <c r="K260" s="29"/>
      <c r="L260" s="29"/>
      <c r="M260" s="29"/>
      <c r="N260" s="29"/>
      <c r="O260" s="29"/>
      <c r="P260" s="29"/>
      <c r="Q260" s="29"/>
      <c r="R260" s="29"/>
      <c r="S260" s="29"/>
      <c r="T260" s="29"/>
      <c r="U260" s="29"/>
      <c r="V260" s="29"/>
      <c r="W260" s="29"/>
      <c r="X260" s="29"/>
      <c r="Y260" s="29"/>
      <c r="Z260" s="29"/>
      <c r="AA260" s="29"/>
      <c r="AB260" s="29"/>
    </row>
    <row r="261" spans="1:28" ht="13.2">
      <c r="A261" s="29"/>
      <c r="B261" s="29"/>
      <c r="C261" s="29"/>
      <c r="D261" s="29"/>
      <c r="E261" s="29"/>
      <c r="F261" s="30"/>
      <c r="G261" s="29"/>
      <c r="H261" s="29"/>
      <c r="I261" s="29"/>
      <c r="J261" s="29"/>
      <c r="K261" s="29"/>
      <c r="L261" s="29"/>
      <c r="M261" s="29"/>
      <c r="N261" s="29"/>
      <c r="O261" s="29"/>
      <c r="P261" s="29"/>
      <c r="Q261" s="29"/>
      <c r="R261" s="29"/>
      <c r="S261" s="29"/>
      <c r="T261" s="29"/>
      <c r="U261" s="29"/>
      <c r="V261" s="29"/>
      <c r="W261" s="29"/>
      <c r="X261" s="29"/>
      <c r="Y261" s="29"/>
      <c r="Z261" s="29"/>
      <c r="AA261" s="29"/>
      <c r="AB261" s="29"/>
    </row>
    <row r="262" spans="1:28" ht="13.2">
      <c r="A262" s="29"/>
      <c r="B262" s="29"/>
      <c r="C262" s="29"/>
      <c r="D262" s="29"/>
      <c r="E262" s="29"/>
      <c r="F262" s="30"/>
      <c r="G262" s="29"/>
      <c r="H262" s="29"/>
      <c r="I262" s="29"/>
      <c r="J262" s="29"/>
      <c r="K262" s="29"/>
      <c r="L262" s="29"/>
      <c r="M262" s="29"/>
      <c r="N262" s="29"/>
      <c r="O262" s="29"/>
      <c r="P262" s="29"/>
      <c r="Q262" s="29"/>
      <c r="R262" s="29"/>
      <c r="S262" s="29"/>
      <c r="T262" s="29"/>
      <c r="U262" s="29"/>
      <c r="V262" s="29"/>
      <c r="W262" s="29"/>
      <c r="X262" s="29"/>
      <c r="Y262" s="29"/>
      <c r="Z262" s="29"/>
      <c r="AA262" s="29"/>
      <c r="AB262" s="29"/>
    </row>
    <row r="263" spans="1:28" ht="13.2">
      <c r="A263" s="29"/>
      <c r="B263" s="29"/>
      <c r="C263" s="29"/>
      <c r="D263" s="29"/>
      <c r="E263" s="29"/>
      <c r="F263" s="30"/>
      <c r="G263" s="29"/>
      <c r="H263" s="29"/>
      <c r="I263" s="29"/>
      <c r="J263" s="29"/>
      <c r="K263" s="29"/>
      <c r="L263" s="29"/>
      <c r="M263" s="29"/>
      <c r="N263" s="29"/>
      <c r="O263" s="29"/>
      <c r="P263" s="29"/>
      <c r="Q263" s="29"/>
      <c r="R263" s="29"/>
      <c r="S263" s="29"/>
      <c r="T263" s="29"/>
      <c r="U263" s="29"/>
      <c r="V263" s="29"/>
      <c r="W263" s="29"/>
      <c r="X263" s="29"/>
      <c r="Y263" s="29"/>
      <c r="Z263" s="29"/>
      <c r="AA263" s="29"/>
      <c r="AB263" s="29"/>
    </row>
    <row r="264" spans="1:28" ht="13.2">
      <c r="A264" s="29"/>
      <c r="B264" s="29"/>
      <c r="C264" s="29"/>
      <c r="D264" s="29"/>
      <c r="E264" s="29"/>
      <c r="F264" s="30"/>
      <c r="G264" s="29"/>
      <c r="H264" s="29"/>
      <c r="I264" s="29"/>
      <c r="J264" s="29"/>
      <c r="K264" s="29"/>
      <c r="L264" s="29"/>
      <c r="M264" s="29"/>
      <c r="N264" s="29"/>
      <c r="O264" s="29"/>
      <c r="P264" s="29"/>
      <c r="Q264" s="29"/>
      <c r="R264" s="29"/>
      <c r="S264" s="29"/>
      <c r="T264" s="29"/>
      <c r="U264" s="29"/>
      <c r="V264" s="29"/>
      <c r="W264" s="29"/>
      <c r="X264" s="29"/>
      <c r="Y264" s="29"/>
      <c r="Z264" s="29"/>
      <c r="AA264" s="29"/>
      <c r="AB264" s="29"/>
    </row>
    <row r="265" spans="1:28" ht="13.2">
      <c r="A265" s="29"/>
      <c r="B265" s="29"/>
      <c r="C265" s="29"/>
      <c r="D265" s="29"/>
      <c r="E265" s="29"/>
      <c r="F265" s="30"/>
      <c r="G265" s="29"/>
      <c r="H265" s="29"/>
      <c r="I265" s="29"/>
      <c r="J265" s="29"/>
      <c r="K265" s="29"/>
      <c r="L265" s="29"/>
      <c r="M265" s="29"/>
      <c r="N265" s="29"/>
      <c r="O265" s="29"/>
      <c r="P265" s="29"/>
      <c r="Q265" s="29"/>
      <c r="R265" s="29"/>
      <c r="S265" s="29"/>
      <c r="T265" s="29"/>
      <c r="U265" s="29"/>
      <c r="V265" s="29"/>
      <c r="W265" s="29"/>
      <c r="X265" s="29"/>
      <c r="Y265" s="29"/>
      <c r="Z265" s="29"/>
      <c r="AA265" s="29"/>
      <c r="AB265" s="29"/>
    </row>
    <row r="266" spans="1:28" ht="13.2">
      <c r="A266" s="29"/>
      <c r="B266" s="29"/>
      <c r="C266" s="29"/>
      <c r="D266" s="29"/>
      <c r="E266" s="29"/>
      <c r="F266" s="30"/>
      <c r="G266" s="29"/>
      <c r="H266" s="29"/>
      <c r="I266" s="29"/>
      <c r="J266" s="29"/>
      <c r="K266" s="29"/>
      <c r="L266" s="29"/>
      <c r="M266" s="29"/>
      <c r="N266" s="29"/>
      <c r="O266" s="29"/>
      <c r="P266" s="29"/>
      <c r="Q266" s="29"/>
      <c r="R266" s="29"/>
      <c r="S266" s="29"/>
      <c r="T266" s="29"/>
      <c r="U266" s="29"/>
      <c r="V266" s="29"/>
      <c r="W266" s="29"/>
      <c r="X266" s="29"/>
      <c r="Y266" s="29"/>
      <c r="Z266" s="29"/>
      <c r="AA266" s="29"/>
      <c r="AB266" s="29"/>
    </row>
    <row r="267" spans="1:28" ht="13.2">
      <c r="A267" s="29"/>
      <c r="B267" s="29"/>
      <c r="C267" s="29"/>
      <c r="D267" s="29"/>
      <c r="E267" s="29"/>
      <c r="F267" s="30"/>
      <c r="G267" s="29"/>
      <c r="H267" s="29"/>
      <c r="I267" s="29"/>
      <c r="J267" s="29"/>
      <c r="K267" s="29"/>
      <c r="L267" s="29"/>
      <c r="M267" s="29"/>
      <c r="N267" s="29"/>
      <c r="O267" s="29"/>
      <c r="P267" s="29"/>
      <c r="Q267" s="29"/>
      <c r="R267" s="29"/>
      <c r="S267" s="29"/>
      <c r="T267" s="29"/>
      <c r="U267" s="29"/>
      <c r="V267" s="29"/>
      <c r="W267" s="29"/>
      <c r="X267" s="29"/>
      <c r="Y267" s="29"/>
      <c r="Z267" s="29"/>
      <c r="AA267" s="29"/>
      <c r="AB267" s="29"/>
    </row>
    <row r="268" spans="1:28" ht="13.2">
      <c r="A268" s="29"/>
      <c r="B268" s="29"/>
      <c r="C268" s="29"/>
      <c r="D268" s="29"/>
      <c r="E268" s="29"/>
      <c r="F268" s="30"/>
      <c r="G268" s="29"/>
      <c r="H268" s="29"/>
      <c r="I268" s="29"/>
      <c r="J268" s="29"/>
      <c r="K268" s="29"/>
      <c r="L268" s="29"/>
      <c r="M268" s="29"/>
      <c r="N268" s="29"/>
      <c r="O268" s="29"/>
      <c r="P268" s="29"/>
      <c r="Q268" s="29"/>
      <c r="R268" s="29"/>
      <c r="S268" s="29"/>
      <c r="T268" s="29"/>
      <c r="U268" s="29"/>
      <c r="V268" s="29"/>
      <c r="W268" s="29"/>
      <c r="X268" s="29"/>
      <c r="Y268" s="29"/>
      <c r="Z268" s="29"/>
      <c r="AA268" s="29"/>
      <c r="AB268" s="29"/>
    </row>
    <row r="269" spans="1:28" ht="13.2">
      <c r="A269" s="29"/>
      <c r="B269" s="29"/>
      <c r="C269" s="29"/>
      <c r="D269" s="29"/>
      <c r="E269" s="29"/>
      <c r="F269" s="30"/>
      <c r="G269" s="29"/>
      <c r="H269" s="29"/>
      <c r="I269" s="29"/>
      <c r="J269" s="29"/>
      <c r="K269" s="29"/>
      <c r="L269" s="29"/>
      <c r="M269" s="29"/>
      <c r="N269" s="29"/>
      <c r="O269" s="29"/>
      <c r="P269" s="29"/>
      <c r="Q269" s="29"/>
      <c r="R269" s="29"/>
      <c r="S269" s="29"/>
      <c r="T269" s="29"/>
      <c r="U269" s="29"/>
      <c r="V269" s="29"/>
      <c r="W269" s="29"/>
      <c r="X269" s="29"/>
      <c r="Y269" s="29"/>
      <c r="Z269" s="29"/>
      <c r="AA269" s="29"/>
      <c r="AB269" s="29"/>
    </row>
    <row r="270" spans="1:28" ht="13.2">
      <c r="A270" s="29"/>
      <c r="B270" s="29"/>
      <c r="C270" s="29"/>
      <c r="D270" s="29"/>
      <c r="E270" s="29"/>
      <c r="F270" s="30"/>
      <c r="G270" s="29"/>
      <c r="H270" s="29"/>
      <c r="I270" s="29"/>
      <c r="J270" s="29"/>
      <c r="K270" s="29"/>
      <c r="L270" s="29"/>
      <c r="M270" s="29"/>
      <c r="N270" s="29"/>
      <c r="O270" s="29"/>
      <c r="P270" s="29"/>
      <c r="Q270" s="29"/>
      <c r="R270" s="29"/>
      <c r="S270" s="29"/>
      <c r="T270" s="29"/>
      <c r="U270" s="29"/>
      <c r="V270" s="29"/>
      <c r="W270" s="29"/>
      <c r="X270" s="29"/>
      <c r="Y270" s="29"/>
      <c r="Z270" s="29"/>
      <c r="AA270" s="29"/>
      <c r="AB270" s="29"/>
    </row>
    <row r="271" spans="1:28" ht="13.2">
      <c r="A271" s="29"/>
      <c r="B271" s="29"/>
      <c r="C271" s="29"/>
      <c r="D271" s="29"/>
      <c r="E271" s="29"/>
      <c r="F271" s="30"/>
      <c r="G271" s="29"/>
      <c r="H271" s="29"/>
      <c r="I271" s="29"/>
      <c r="J271" s="29"/>
      <c r="K271" s="29"/>
      <c r="L271" s="29"/>
      <c r="M271" s="29"/>
      <c r="N271" s="29"/>
      <c r="O271" s="29"/>
      <c r="P271" s="29"/>
      <c r="Q271" s="29"/>
      <c r="R271" s="29"/>
      <c r="S271" s="29"/>
      <c r="T271" s="29"/>
      <c r="U271" s="29"/>
      <c r="V271" s="29"/>
      <c r="W271" s="29"/>
      <c r="X271" s="29"/>
      <c r="Y271" s="29"/>
      <c r="Z271" s="29"/>
      <c r="AA271" s="29"/>
      <c r="AB271" s="29"/>
    </row>
    <row r="272" spans="1:28" ht="13.2">
      <c r="A272" s="29"/>
      <c r="B272" s="29"/>
      <c r="C272" s="29"/>
      <c r="D272" s="29"/>
      <c r="E272" s="29"/>
      <c r="F272" s="30"/>
      <c r="G272" s="29"/>
      <c r="H272" s="29"/>
      <c r="I272" s="29"/>
      <c r="J272" s="29"/>
      <c r="K272" s="29"/>
      <c r="L272" s="29"/>
      <c r="M272" s="29"/>
      <c r="N272" s="29"/>
      <c r="O272" s="29"/>
      <c r="P272" s="29"/>
      <c r="Q272" s="29"/>
      <c r="R272" s="29"/>
      <c r="S272" s="29"/>
      <c r="T272" s="29"/>
      <c r="U272" s="29"/>
      <c r="V272" s="29"/>
      <c r="W272" s="29"/>
      <c r="X272" s="29"/>
      <c r="Y272" s="29"/>
      <c r="Z272" s="29"/>
      <c r="AA272" s="29"/>
      <c r="AB272" s="29"/>
    </row>
    <row r="273" spans="1:28" ht="13.2">
      <c r="A273" s="29"/>
      <c r="B273" s="29"/>
      <c r="C273" s="29"/>
      <c r="D273" s="29"/>
      <c r="E273" s="29"/>
      <c r="F273" s="30"/>
      <c r="G273" s="29"/>
      <c r="H273" s="29"/>
      <c r="I273" s="29"/>
      <c r="J273" s="29"/>
      <c r="K273" s="29"/>
      <c r="L273" s="29"/>
      <c r="M273" s="29"/>
      <c r="N273" s="29"/>
      <c r="O273" s="29"/>
      <c r="P273" s="29"/>
      <c r="Q273" s="29"/>
      <c r="R273" s="29"/>
      <c r="S273" s="29"/>
      <c r="T273" s="29"/>
      <c r="U273" s="29"/>
      <c r="V273" s="29"/>
      <c r="W273" s="29"/>
      <c r="X273" s="29"/>
      <c r="Y273" s="29"/>
      <c r="Z273" s="29"/>
      <c r="AA273" s="29"/>
      <c r="AB273" s="29"/>
    </row>
    <row r="274" spans="1:28" ht="13.2">
      <c r="A274" s="29"/>
      <c r="B274" s="29"/>
      <c r="C274" s="29"/>
      <c r="D274" s="29"/>
      <c r="E274" s="29"/>
      <c r="F274" s="30"/>
      <c r="G274" s="29"/>
      <c r="H274" s="29"/>
      <c r="I274" s="29"/>
      <c r="J274" s="29"/>
      <c r="K274" s="29"/>
      <c r="L274" s="29"/>
      <c r="M274" s="29"/>
      <c r="N274" s="29"/>
      <c r="O274" s="29"/>
      <c r="P274" s="29"/>
      <c r="Q274" s="29"/>
      <c r="R274" s="29"/>
      <c r="S274" s="29"/>
      <c r="T274" s="29"/>
      <c r="U274" s="29"/>
      <c r="V274" s="29"/>
      <c r="W274" s="29"/>
      <c r="X274" s="29"/>
      <c r="Y274" s="29"/>
      <c r="Z274" s="29"/>
      <c r="AA274" s="29"/>
      <c r="AB274" s="29"/>
    </row>
    <row r="275" spans="1:28" ht="13.2">
      <c r="A275" s="29"/>
      <c r="B275" s="29"/>
      <c r="C275" s="29"/>
      <c r="D275" s="29"/>
      <c r="E275" s="29"/>
      <c r="F275" s="30"/>
      <c r="G275" s="29"/>
      <c r="H275" s="29"/>
      <c r="I275" s="29"/>
      <c r="J275" s="29"/>
      <c r="K275" s="29"/>
      <c r="L275" s="29"/>
      <c r="M275" s="29"/>
      <c r="N275" s="29"/>
      <c r="O275" s="29"/>
      <c r="P275" s="29"/>
      <c r="Q275" s="29"/>
      <c r="R275" s="29"/>
      <c r="S275" s="29"/>
      <c r="T275" s="29"/>
      <c r="U275" s="29"/>
      <c r="V275" s="29"/>
      <c r="W275" s="29"/>
      <c r="X275" s="29"/>
      <c r="Y275" s="29"/>
      <c r="Z275" s="29"/>
      <c r="AA275" s="29"/>
      <c r="AB275" s="29"/>
    </row>
    <row r="276" spans="1:28" ht="13.2">
      <c r="A276" s="29"/>
      <c r="B276" s="29"/>
      <c r="C276" s="29"/>
      <c r="D276" s="29"/>
      <c r="E276" s="29"/>
      <c r="F276" s="30"/>
      <c r="G276" s="29"/>
      <c r="H276" s="29"/>
      <c r="I276" s="29"/>
      <c r="J276" s="29"/>
      <c r="K276" s="29"/>
      <c r="L276" s="29"/>
      <c r="M276" s="29"/>
      <c r="N276" s="29"/>
      <c r="O276" s="29"/>
      <c r="P276" s="29"/>
      <c r="Q276" s="29"/>
      <c r="R276" s="29"/>
      <c r="S276" s="29"/>
      <c r="T276" s="29"/>
      <c r="U276" s="29"/>
      <c r="V276" s="29"/>
      <c r="W276" s="29"/>
      <c r="X276" s="29"/>
      <c r="Y276" s="29"/>
      <c r="Z276" s="29"/>
      <c r="AA276" s="29"/>
      <c r="AB276" s="29"/>
    </row>
    <row r="277" spans="1:28" ht="13.2">
      <c r="A277" s="29"/>
      <c r="B277" s="29"/>
      <c r="C277" s="29"/>
      <c r="D277" s="29"/>
      <c r="E277" s="29"/>
      <c r="F277" s="30"/>
      <c r="G277" s="29"/>
      <c r="H277" s="29"/>
      <c r="I277" s="29"/>
      <c r="J277" s="29"/>
      <c r="K277" s="29"/>
      <c r="L277" s="29"/>
      <c r="M277" s="29"/>
      <c r="N277" s="29"/>
      <c r="O277" s="29"/>
      <c r="P277" s="29"/>
      <c r="Q277" s="29"/>
      <c r="R277" s="29"/>
      <c r="S277" s="29"/>
      <c r="T277" s="29"/>
      <c r="U277" s="29"/>
      <c r="V277" s="29"/>
      <c r="W277" s="29"/>
      <c r="X277" s="29"/>
      <c r="Y277" s="29"/>
      <c r="Z277" s="29"/>
      <c r="AA277" s="29"/>
      <c r="AB277" s="29"/>
    </row>
    <row r="278" spans="1:28" ht="13.2">
      <c r="A278" s="29"/>
      <c r="B278" s="29"/>
      <c r="C278" s="29"/>
      <c r="D278" s="29"/>
      <c r="E278" s="29"/>
      <c r="F278" s="30"/>
      <c r="G278" s="29"/>
      <c r="H278" s="29"/>
      <c r="I278" s="29"/>
      <c r="J278" s="29"/>
      <c r="K278" s="29"/>
      <c r="L278" s="29"/>
      <c r="M278" s="29"/>
      <c r="N278" s="29"/>
      <c r="O278" s="29"/>
      <c r="P278" s="29"/>
      <c r="Q278" s="29"/>
      <c r="R278" s="29"/>
      <c r="S278" s="29"/>
      <c r="T278" s="29"/>
      <c r="U278" s="29"/>
      <c r="V278" s="29"/>
      <c r="W278" s="29"/>
      <c r="X278" s="29"/>
      <c r="Y278" s="29"/>
      <c r="Z278" s="29"/>
      <c r="AA278" s="29"/>
      <c r="AB278" s="29"/>
    </row>
    <row r="279" spans="1:28" ht="13.2">
      <c r="A279" s="29"/>
      <c r="B279" s="29"/>
      <c r="C279" s="29"/>
      <c r="D279" s="29"/>
      <c r="E279" s="29"/>
      <c r="F279" s="30"/>
      <c r="G279" s="29"/>
      <c r="H279" s="29"/>
      <c r="I279" s="29"/>
      <c r="J279" s="29"/>
      <c r="K279" s="29"/>
      <c r="L279" s="29"/>
      <c r="M279" s="29"/>
      <c r="N279" s="29"/>
      <c r="O279" s="29"/>
      <c r="P279" s="29"/>
      <c r="Q279" s="29"/>
      <c r="R279" s="29"/>
      <c r="S279" s="29"/>
      <c r="T279" s="29"/>
      <c r="U279" s="29"/>
      <c r="V279" s="29"/>
      <c r="W279" s="29"/>
      <c r="X279" s="29"/>
      <c r="Y279" s="29"/>
      <c r="Z279" s="29"/>
      <c r="AA279" s="29"/>
      <c r="AB279" s="29"/>
    </row>
    <row r="280" spans="1:28" ht="13.2">
      <c r="A280" s="29"/>
      <c r="B280" s="29"/>
      <c r="C280" s="29"/>
      <c r="D280" s="29"/>
      <c r="E280" s="29"/>
      <c r="F280" s="30"/>
      <c r="G280" s="29"/>
      <c r="H280" s="29"/>
      <c r="I280" s="29"/>
      <c r="J280" s="29"/>
      <c r="K280" s="29"/>
      <c r="L280" s="29"/>
      <c r="M280" s="29"/>
      <c r="N280" s="29"/>
      <c r="O280" s="29"/>
      <c r="P280" s="29"/>
      <c r="Q280" s="29"/>
      <c r="R280" s="29"/>
      <c r="S280" s="29"/>
      <c r="T280" s="29"/>
      <c r="U280" s="29"/>
      <c r="V280" s="29"/>
      <c r="W280" s="29"/>
      <c r="X280" s="29"/>
      <c r="Y280" s="29"/>
      <c r="Z280" s="29"/>
      <c r="AA280" s="29"/>
      <c r="AB280" s="29"/>
    </row>
    <row r="281" spans="1:28" ht="13.2">
      <c r="A281" s="29"/>
      <c r="B281" s="29"/>
      <c r="C281" s="29"/>
      <c r="D281" s="29"/>
      <c r="E281" s="29"/>
      <c r="F281" s="30"/>
      <c r="G281" s="29"/>
      <c r="H281" s="29"/>
      <c r="I281" s="29"/>
      <c r="J281" s="29"/>
      <c r="K281" s="29"/>
      <c r="L281" s="29"/>
      <c r="M281" s="29"/>
      <c r="N281" s="29"/>
      <c r="O281" s="29"/>
      <c r="P281" s="29"/>
      <c r="Q281" s="29"/>
      <c r="R281" s="29"/>
      <c r="S281" s="29"/>
      <c r="T281" s="29"/>
      <c r="U281" s="29"/>
      <c r="V281" s="29"/>
      <c r="W281" s="29"/>
      <c r="X281" s="29"/>
      <c r="Y281" s="29"/>
      <c r="Z281" s="29"/>
      <c r="AA281" s="29"/>
      <c r="AB281" s="29"/>
    </row>
    <row r="282" spans="1:28" ht="13.2">
      <c r="A282" s="29"/>
      <c r="B282" s="29"/>
      <c r="C282" s="29"/>
      <c r="D282" s="29"/>
      <c r="E282" s="29"/>
      <c r="F282" s="30"/>
      <c r="G282" s="29"/>
      <c r="H282" s="29"/>
      <c r="I282" s="29"/>
      <c r="J282" s="29"/>
      <c r="K282" s="29"/>
      <c r="L282" s="29"/>
      <c r="M282" s="29"/>
      <c r="N282" s="29"/>
      <c r="O282" s="29"/>
      <c r="P282" s="29"/>
      <c r="Q282" s="29"/>
      <c r="R282" s="29"/>
      <c r="S282" s="29"/>
      <c r="T282" s="29"/>
      <c r="U282" s="29"/>
      <c r="V282" s="29"/>
      <c r="W282" s="29"/>
      <c r="X282" s="29"/>
      <c r="Y282" s="29"/>
      <c r="Z282" s="29"/>
      <c r="AA282" s="29"/>
      <c r="AB282" s="29"/>
    </row>
    <row r="283" spans="1:28" ht="13.2">
      <c r="A283" s="29"/>
      <c r="B283" s="29"/>
      <c r="C283" s="29"/>
      <c r="D283" s="29"/>
      <c r="E283" s="29"/>
      <c r="F283" s="30"/>
      <c r="G283" s="29"/>
      <c r="H283" s="29"/>
      <c r="I283" s="29"/>
      <c r="J283" s="29"/>
      <c r="K283" s="29"/>
      <c r="L283" s="29"/>
      <c r="M283" s="29"/>
      <c r="N283" s="29"/>
      <c r="O283" s="29"/>
      <c r="P283" s="29"/>
      <c r="Q283" s="29"/>
      <c r="R283" s="29"/>
      <c r="S283" s="29"/>
      <c r="T283" s="29"/>
      <c r="U283" s="29"/>
      <c r="V283" s="29"/>
      <c r="W283" s="29"/>
      <c r="X283" s="29"/>
      <c r="Y283" s="29"/>
      <c r="Z283" s="29"/>
      <c r="AA283" s="29"/>
      <c r="AB283" s="29"/>
    </row>
    <row r="284" spans="1:28" ht="13.2">
      <c r="A284" s="29"/>
      <c r="B284" s="29"/>
      <c r="C284" s="29"/>
      <c r="D284" s="29"/>
      <c r="E284" s="29"/>
      <c r="F284" s="30"/>
      <c r="G284" s="29"/>
      <c r="H284" s="29"/>
      <c r="I284" s="29"/>
      <c r="J284" s="29"/>
      <c r="K284" s="29"/>
      <c r="L284" s="29"/>
      <c r="M284" s="29"/>
      <c r="N284" s="29"/>
      <c r="O284" s="29"/>
      <c r="P284" s="29"/>
      <c r="Q284" s="29"/>
      <c r="R284" s="29"/>
      <c r="S284" s="29"/>
      <c r="T284" s="29"/>
      <c r="U284" s="29"/>
      <c r="V284" s="29"/>
      <c r="W284" s="29"/>
      <c r="X284" s="29"/>
      <c r="Y284" s="29"/>
      <c r="Z284" s="29"/>
      <c r="AA284" s="29"/>
      <c r="AB284" s="29"/>
    </row>
    <row r="285" spans="1:28" ht="13.2">
      <c r="A285" s="29"/>
      <c r="B285" s="29"/>
      <c r="C285" s="29"/>
      <c r="D285" s="29"/>
      <c r="E285" s="29"/>
      <c r="F285" s="30"/>
      <c r="G285" s="29"/>
      <c r="H285" s="29"/>
      <c r="I285" s="29"/>
      <c r="J285" s="29"/>
      <c r="K285" s="29"/>
      <c r="L285" s="29"/>
      <c r="M285" s="29"/>
      <c r="N285" s="29"/>
      <c r="O285" s="29"/>
      <c r="P285" s="29"/>
      <c r="Q285" s="29"/>
      <c r="R285" s="29"/>
      <c r="S285" s="29"/>
      <c r="T285" s="29"/>
      <c r="U285" s="29"/>
      <c r="V285" s="29"/>
      <c r="W285" s="29"/>
      <c r="X285" s="29"/>
      <c r="Y285" s="29"/>
      <c r="Z285" s="29"/>
      <c r="AA285" s="29"/>
      <c r="AB285" s="29"/>
    </row>
    <row r="286" spans="1:28" ht="13.2">
      <c r="A286" s="29"/>
      <c r="B286" s="29"/>
      <c r="C286" s="29"/>
      <c r="D286" s="29"/>
      <c r="E286" s="29"/>
      <c r="F286" s="30"/>
      <c r="G286" s="29"/>
      <c r="H286" s="29"/>
      <c r="I286" s="29"/>
      <c r="J286" s="29"/>
      <c r="K286" s="29"/>
      <c r="L286" s="29"/>
      <c r="M286" s="29"/>
      <c r="N286" s="29"/>
      <c r="O286" s="29"/>
      <c r="P286" s="29"/>
      <c r="Q286" s="29"/>
      <c r="R286" s="29"/>
      <c r="S286" s="29"/>
      <c r="T286" s="29"/>
      <c r="U286" s="29"/>
      <c r="V286" s="29"/>
      <c r="W286" s="29"/>
      <c r="X286" s="29"/>
      <c r="Y286" s="29"/>
      <c r="Z286" s="29"/>
      <c r="AA286" s="29"/>
      <c r="AB286" s="29"/>
    </row>
    <row r="287" spans="1:28" ht="13.2">
      <c r="A287" s="29"/>
      <c r="B287" s="29"/>
      <c r="C287" s="29"/>
      <c r="D287" s="29"/>
      <c r="E287" s="29"/>
      <c r="F287" s="30"/>
      <c r="G287" s="29"/>
      <c r="H287" s="29"/>
      <c r="I287" s="29"/>
      <c r="J287" s="29"/>
      <c r="K287" s="29"/>
      <c r="L287" s="29"/>
      <c r="M287" s="29"/>
      <c r="N287" s="29"/>
      <c r="O287" s="29"/>
      <c r="P287" s="29"/>
      <c r="Q287" s="29"/>
      <c r="R287" s="29"/>
      <c r="S287" s="29"/>
      <c r="T287" s="29"/>
      <c r="U287" s="29"/>
      <c r="V287" s="29"/>
      <c r="W287" s="29"/>
      <c r="X287" s="29"/>
      <c r="Y287" s="29"/>
      <c r="Z287" s="29"/>
      <c r="AA287" s="29"/>
      <c r="AB287" s="29"/>
    </row>
    <row r="288" spans="1:28" ht="13.2">
      <c r="A288" s="29"/>
      <c r="B288" s="29"/>
      <c r="C288" s="29"/>
      <c r="D288" s="29"/>
      <c r="E288" s="29"/>
      <c r="F288" s="30"/>
      <c r="G288" s="29"/>
      <c r="H288" s="29"/>
      <c r="I288" s="29"/>
      <c r="J288" s="29"/>
      <c r="K288" s="29"/>
      <c r="L288" s="29"/>
      <c r="M288" s="29"/>
      <c r="N288" s="29"/>
      <c r="O288" s="29"/>
      <c r="P288" s="29"/>
      <c r="Q288" s="29"/>
      <c r="R288" s="29"/>
      <c r="S288" s="29"/>
      <c r="T288" s="29"/>
      <c r="U288" s="29"/>
      <c r="V288" s="29"/>
      <c r="W288" s="29"/>
      <c r="X288" s="29"/>
      <c r="Y288" s="29"/>
      <c r="Z288" s="29"/>
      <c r="AA288" s="29"/>
      <c r="AB288" s="29"/>
    </row>
    <row r="289" spans="1:28" ht="13.2">
      <c r="A289" s="29"/>
      <c r="B289" s="29"/>
      <c r="C289" s="29"/>
      <c r="D289" s="29"/>
      <c r="E289" s="29"/>
      <c r="F289" s="30"/>
      <c r="G289" s="29"/>
      <c r="H289" s="29"/>
      <c r="I289" s="29"/>
      <c r="J289" s="29"/>
      <c r="K289" s="29"/>
      <c r="L289" s="29"/>
      <c r="M289" s="29"/>
      <c r="N289" s="29"/>
      <c r="O289" s="29"/>
      <c r="P289" s="29"/>
      <c r="Q289" s="29"/>
      <c r="R289" s="29"/>
      <c r="S289" s="29"/>
      <c r="T289" s="29"/>
      <c r="U289" s="29"/>
      <c r="V289" s="29"/>
      <c r="W289" s="29"/>
      <c r="X289" s="29"/>
      <c r="Y289" s="29"/>
      <c r="Z289" s="29"/>
      <c r="AA289" s="29"/>
      <c r="AB289" s="29"/>
    </row>
    <row r="290" spans="1:28" ht="13.2">
      <c r="A290" s="29"/>
      <c r="B290" s="29"/>
      <c r="C290" s="29"/>
      <c r="D290" s="29"/>
      <c r="E290" s="29"/>
      <c r="F290" s="30"/>
      <c r="G290" s="29"/>
      <c r="H290" s="29"/>
      <c r="I290" s="29"/>
      <c r="J290" s="29"/>
      <c r="K290" s="29"/>
      <c r="L290" s="29"/>
      <c r="M290" s="29"/>
      <c r="N290" s="29"/>
      <c r="O290" s="29"/>
      <c r="P290" s="29"/>
      <c r="Q290" s="29"/>
      <c r="R290" s="29"/>
      <c r="S290" s="29"/>
      <c r="T290" s="29"/>
      <c r="U290" s="29"/>
      <c r="V290" s="29"/>
      <c r="W290" s="29"/>
      <c r="X290" s="29"/>
      <c r="Y290" s="29"/>
      <c r="Z290" s="29"/>
      <c r="AA290" s="29"/>
      <c r="AB290" s="29"/>
    </row>
    <row r="291" spans="1:28" ht="13.2">
      <c r="A291" s="29"/>
      <c r="B291" s="29"/>
      <c r="C291" s="29"/>
      <c r="D291" s="29"/>
      <c r="E291" s="29"/>
      <c r="F291" s="30"/>
      <c r="G291" s="29"/>
      <c r="H291" s="29"/>
      <c r="I291" s="29"/>
      <c r="J291" s="29"/>
      <c r="K291" s="29"/>
      <c r="L291" s="29"/>
      <c r="M291" s="29"/>
      <c r="N291" s="29"/>
      <c r="O291" s="29"/>
      <c r="P291" s="29"/>
      <c r="Q291" s="29"/>
      <c r="R291" s="29"/>
      <c r="S291" s="29"/>
      <c r="T291" s="29"/>
      <c r="U291" s="29"/>
      <c r="V291" s="29"/>
      <c r="W291" s="29"/>
      <c r="X291" s="29"/>
      <c r="Y291" s="29"/>
      <c r="Z291" s="29"/>
      <c r="AA291" s="29"/>
      <c r="AB291" s="29"/>
    </row>
    <row r="292" spans="1:28" ht="13.2">
      <c r="A292" s="29"/>
      <c r="B292" s="29"/>
      <c r="C292" s="29"/>
      <c r="D292" s="29"/>
      <c r="E292" s="29"/>
      <c r="F292" s="30"/>
      <c r="G292" s="29"/>
      <c r="H292" s="29"/>
      <c r="I292" s="29"/>
      <c r="J292" s="29"/>
      <c r="K292" s="29"/>
      <c r="L292" s="29"/>
      <c r="M292" s="29"/>
      <c r="N292" s="29"/>
      <c r="O292" s="29"/>
      <c r="P292" s="29"/>
      <c r="Q292" s="29"/>
      <c r="R292" s="29"/>
      <c r="S292" s="29"/>
      <c r="T292" s="29"/>
      <c r="U292" s="29"/>
      <c r="V292" s="29"/>
      <c r="W292" s="29"/>
      <c r="X292" s="29"/>
      <c r="Y292" s="29"/>
      <c r="Z292" s="29"/>
      <c r="AA292" s="29"/>
      <c r="AB292" s="29"/>
    </row>
    <row r="293" spans="1:28" ht="13.2">
      <c r="A293" s="29"/>
      <c r="B293" s="29"/>
      <c r="C293" s="29"/>
      <c r="D293" s="29"/>
      <c r="E293" s="29"/>
      <c r="F293" s="30"/>
      <c r="G293" s="29"/>
      <c r="H293" s="29"/>
      <c r="I293" s="29"/>
      <c r="J293" s="29"/>
      <c r="K293" s="29"/>
      <c r="L293" s="29"/>
      <c r="M293" s="29"/>
      <c r="N293" s="29"/>
      <c r="O293" s="29"/>
      <c r="P293" s="29"/>
      <c r="Q293" s="29"/>
      <c r="R293" s="29"/>
      <c r="S293" s="29"/>
      <c r="T293" s="29"/>
      <c r="U293" s="29"/>
      <c r="V293" s="29"/>
      <c r="W293" s="29"/>
      <c r="X293" s="29"/>
      <c r="Y293" s="29"/>
      <c r="Z293" s="29"/>
      <c r="AA293" s="29"/>
      <c r="AB293" s="29"/>
    </row>
    <row r="294" spans="1:28" ht="13.2">
      <c r="A294" s="29"/>
      <c r="B294" s="29"/>
      <c r="C294" s="29"/>
      <c r="D294" s="29"/>
      <c r="E294" s="29"/>
      <c r="F294" s="30"/>
      <c r="G294" s="29"/>
      <c r="H294" s="29"/>
      <c r="I294" s="29"/>
      <c r="J294" s="29"/>
      <c r="K294" s="29"/>
      <c r="L294" s="29"/>
      <c r="M294" s="29"/>
      <c r="N294" s="29"/>
      <c r="O294" s="29"/>
      <c r="P294" s="29"/>
      <c r="Q294" s="29"/>
      <c r="R294" s="29"/>
      <c r="S294" s="29"/>
      <c r="T294" s="29"/>
      <c r="U294" s="29"/>
      <c r="V294" s="29"/>
      <c r="W294" s="29"/>
      <c r="X294" s="29"/>
      <c r="Y294" s="29"/>
      <c r="Z294" s="29"/>
      <c r="AA294" s="29"/>
      <c r="AB294" s="29"/>
    </row>
    <row r="295" spans="1:28" ht="13.2">
      <c r="A295" s="29"/>
      <c r="B295" s="29"/>
      <c r="C295" s="29"/>
      <c r="D295" s="29"/>
      <c r="E295" s="29"/>
      <c r="F295" s="30"/>
      <c r="G295" s="29"/>
      <c r="H295" s="29"/>
      <c r="I295" s="29"/>
      <c r="J295" s="29"/>
      <c r="K295" s="29"/>
      <c r="L295" s="29"/>
      <c r="M295" s="29"/>
      <c r="N295" s="29"/>
      <c r="O295" s="29"/>
      <c r="P295" s="29"/>
      <c r="Q295" s="29"/>
      <c r="R295" s="29"/>
      <c r="S295" s="29"/>
      <c r="T295" s="29"/>
      <c r="U295" s="29"/>
      <c r="V295" s="29"/>
      <c r="W295" s="29"/>
      <c r="X295" s="29"/>
      <c r="Y295" s="29"/>
      <c r="Z295" s="29"/>
      <c r="AA295" s="29"/>
      <c r="AB295" s="29"/>
    </row>
    <row r="296" spans="1:28" ht="13.2">
      <c r="A296" s="29"/>
      <c r="B296" s="29"/>
      <c r="C296" s="29"/>
      <c r="D296" s="29"/>
      <c r="E296" s="29"/>
      <c r="F296" s="30"/>
      <c r="G296" s="29"/>
      <c r="H296" s="29"/>
      <c r="I296" s="29"/>
      <c r="J296" s="29"/>
      <c r="K296" s="29"/>
      <c r="L296" s="29"/>
      <c r="M296" s="29"/>
      <c r="N296" s="29"/>
      <c r="O296" s="29"/>
      <c r="P296" s="29"/>
      <c r="Q296" s="29"/>
      <c r="R296" s="29"/>
      <c r="S296" s="29"/>
      <c r="T296" s="29"/>
      <c r="U296" s="29"/>
      <c r="V296" s="29"/>
      <c r="W296" s="29"/>
      <c r="X296" s="29"/>
      <c r="Y296" s="29"/>
      <c r="Z296" s="29"/>
      <c r="AA296" s="29"/>
      <c r="AB296" s="29"/>
    </row>
    <row r="297" spans="1:28" ht="13.2">
      <c r="A297" s="29"/>
      <c r="B297" s="29"/>
      <c r="C297" s="29"/>
      <c r="D297" s="29"/>
      <c r="E297" s="29"/>
      <c r="F297" s="30"/>
      <c r="G297" s="29"/>
      <c r="H297" s="29"/>
      <c r="I297" s="29"/>
      <c r="J297" s="29"/>
      <c r="K297" s="29"/>
      <c r="L297" s="29"/>
      <c r="M297" s="29"/>
      <c r="N297" s="29"/>
      <c r="O297" s="29"/>
      <c r="P297" s="29"/>
      <c r="Q297" s="29"/>
      <c r="R297" s="29"/>
      <c r="S297" s="29"/>
      <c r="T297" s="29"/>
      <c r="U297" s="29"/>
      <c r="V297" s="29"/>
      <c r="W297" s="29"/>
      <c r="X297" s="29"/>
      <c r="Y297" s="29"/>
      <c r="Z297" s="29"/>
      <c r="AA297" s="29"/>
      <c r="AB297" s="29"/>
    </row>
    <row r="298" spans="1:28" ht="13.2">
      <c r="A298" s="29"/>
      <c r="B298" s="29"/>
      <c r="C298" s="29"/>
      <c r="D298" s="29"/>
      <c r="E298" s="29"/>
      <c r="F298" s="30"/>
      <c r="G298" s="29"/>
      <c r="H298" s="29"/>
      <c r="I298" s="29"/>
      <c r="J298" s="29"/>
      <c r="K298" s="29"/>
      <c r="L298" s="29"/>
      <c r="M298" s="29"/>
      <c r="N298" s="29"/>
      <c r="O298" s="29"/>
      <c r="P298" s="29"/>
      <c r="Q298" s="29"/>
      <c r="R298" s="29"/>
      <c r="S298" s="29"/>
      <c r="T298" s="29"/>
      <c r="U298" s="29"/>
      <c r="V298" s="29"/>
      <c r="W298" s="29"/>
      <c r="X298" s="29"/>
      <c r="Y298" s="29"/>
      <c r="Z298" s="29"/>
      <c r="AA298" s="29"/>
      <c r="AB298" s="29"/>
    </row>
    <row r="299" spans="1:28" ht="13.2">
      <c r="A299" s="29"/>
      <c r="B299" s="29"/>
      <c r="C299" s="29"/>
      <c r="D299" s="29"/>
      <c r="E299" s="29"/>
      <c r="F299" s="30"/>
      <c r="G299" s="29"/>
      <c r="H299" s="29"/>
      <c r="I299" s="29"/>
      <c r="J299" s="29"/>
      <c r="K299" s="29"/>
      <c r="L299" s="29"/>
      <c r="M299" s="29"/>
      <c r="N299" s="29"/>
      <c r="O299" s="29"/>
      <c r="P299" s="29"/>
      <c r="Q299" s="29"/>
      <c r="R299" s="29"/>
      <c r="S299" s="29"/>
      <c r="T299" s="29"/>
      <c r="U299" s="29"/>
      <c r="V299" s="29"/>
      <c r="W299" s="29"/>
      <c r="X299" s="29"/>
      <c r="Y299" s="29"/>
      <c r="Z299" s="29"/>
      <c r="AA299" s="29"/>
      <c r="AB299" s="29"/>
    </row>
    <row r="300" spans="1:28" ht="13.2">
      <c r="A300" s="29"/>
      <c r="B300" s="29"/>
      <c r="C300" s="29"/>
      <c r="D300" s="29"/>
      <c r="E300" s="29"/>
      <c r="F300" s="30"/>
      <c r="G300" s="29"/>
      <c r="H300" s="29"/>
      <c r="I300" s="29"/>
      <c r="J300" s="29"/>
      <c r="K300" s="29"/>
      <c r="L300" s="29"/>
      <c r="M300" s="29"/>
      <c r="N300" s="29"/>
      <c r="O300" s="29"/>
      <c r="P300" s="29"/>
      <c r="Q300" s="29"/>
      <c r="R300" s="29"/>
      <c r="S300" s="29"/>
      <c r="T300" s="29"/>
      <c r="U300" s="29"/>
      <c r="V300" s="29"/>
      <c r="W300" s="29"/>
      <c r="X300" s="29"/>
      <c r="Y300" s="29"/>
      <c r="Z300" s="29"/>
      <c r="AA300" s="29"/>
      <c r="AB300" s="29"/>
    </row>
    <row r="301" spans="1:28" ht="13.2">
      <c r="A301" s="29"/>
      <c r="B301" s="29"/>
      <c r="C301" s="29"/>
      <c r="D301" s="29"/>
      <c r="E301" s="29"/>
      <c r="F301" s="30"/>
      <c r="G301" s="29"/>
      <c r="H301" s="29"/>
      <c r="I301" s="29"/>
      <c r="J301" s="29"/>
      <c r="K301" s="29"/>
      <c r="L301" s="29"/>
      <c r="M301" s="29"/>
      <c r="N301" s="29"/>
      <c r="O301" s="29"/>
      <c r="P301" s="29"/>
      <c r="Q301" s="29"/>
      <c r="R301" s="29"/>
      <c r="S301" s="29"/>
      <c r="T301" s="29"/>
      <c r="U301" s="29"/>
      <c r="V301" s="29"/>
      <c r="W301" s="29"/>
      <c r="X301" s="29"/>
      <c r="Y301" s="29"/>
      <c r="Z301" s="29"/>
      <c r="AA301" s="29"/>
      <c r="AB301" s="29"/>
    </row>
    <row r="302" spans="1:28" ht="13.2">
      <c r="A302" s="29"/>
      <c r="B302" s="29"/>
      <c r="C302" s="29"/>
      <c r="D302" s="29"/>
      <c r="E302" s="29"/>
      <c r="F302" s="30"/>
      <c r="G302" s="29"/>
      <c r="H302" s="29"/>
      <c r="I302" s="29"/>
      <c r="J302" s="29"/>
      <c r="K302" s="29"/>
      <c r="L302" s="29"/>
      <c r="M302" s="29"/>
      <c r="N302" s="29"/>
      <c r="O302" s="29"/>
      <c r="P302" s="29"/>
      <c r="Q302" s="29"/>
      <c r="R302" s="29"/>
      <c r="S302" s="29"/>
      <c r="T302" s="29"/>
      <c r="U302" s="29"/>
      <c r="V302" s="29"/>
      <c r="W302" s="29"/>
      <c r="X302" s="29"/>
      <c r="Y302" s="29"/>
      <c r="Z302" s="29"/>
      <c r="AA302" s="29"/>
      <c r="AB302" s="29"/>
    </row>
    <row r="303" spans="1:28" ht="13.2">
      <c r="A303" s="29"/>
      <c r="B303" s="29"/>
      <c r="C303" s="29"/>
      <c r="D303" s="29"/>
      <c r="E303" s="29"/>
      <c r="F303" s="30"/>
      <c r="G303" s="29"/>
      <c r="H303" s="29"/>
      <c r="I303" s="29"/>
      <c r="J303" s="29"/>
      <c r="K303" s="29"/>
      <c r="L303" s="29"/>
      <c r="M303" s="29"/>
      <c r="N303" s="29"/>
      <c r="O303" s="29"/>
      <c r="P303" s="29"/>
      <c r="Q303" s="29"/>
      <c r="R303" s="29"/>
      <c r="S303" s="29"/>
      <c r="T303" s="29"/>
      <c r="U303" s="29"/>
      <c r="V303" s="29"/>
      <c r="W303" s="29"/>
      <c r="X303" s="29"/>
      <c r="Y303" s="29"/>
      <c r="Z303" s="29"/>
      <c r="AA303" s="29"/>
      <c r="AB303" s="29"/>
    </row>
    <row r="304" spans="1:28" ht="13.2">
      <c r="A304" s="29"/>
      <c r="B304" s="29"/>
      <c r="C304" s="29"/>
      <c r="D304" s="29"/>
      <c r="E304" s="29"/>
      <c r="F304" s="30"/>
      <c r="G304" s="29"/>
      <c r="H304" s="29"/>
      <c r="I304" s="29"/>
      <c r="J304" s="29"/>
      <c r="K304" s="29"/>
      <c r="L304" s="29"/>
      <c r="M304" s="29"/>
      <c r="N304" s="29"/>
      <c r="O304" s="29"/>
      <c r="P304" s="29"/>
      <c r="Q304" s="29"/>
      <c r="R304" s="29"/>
      <c r="S304" s="29"/>
      <c r="T304" s="29"/>
      <c r="U304" s="29"/>
      <c r="V304" s="29"/>
      <c r="W304" s="29"/>
      <c r="X304" s="29"/>
      <c r="Y304" s="29"/>
      <c r="Z304" s="29"/>
      <c r="AA304" s="29"/>
      <c r="AB304" s="29"/>
    </row>
    <row r="305" spans="1:28" ht="13.2">
      <c r="A305" s="29"/>
      <c r="B305" s="29"/>
      <c r="C305" s="29"/>
      <c r="D305" s="29"/>
      <c r="E305" s="29"/>
      <c r="F305" s="30"/>
      <c r="G305" s="29"/>
      <c r="H305" s="29"/>
      <c r="I305" s="29"/>
      <c r="J305" s="29"/>
      <c r="K305" s="29"/>
      <c r="L305" s="29"/>
      <c r="M305" s="29"/>
      <c r="N305" s="29"/>
      <c r="O305" s="29"/>
      <c r="P305" s="29"/>
      <c r="Q305" s="29"/>
      <c r="R305" s="29"/>
      <c r="S305" s="29"/>
      <c r="T305" s="29"/>
      <c r="U305" s="29"/>
      <c r="V305" s="29"/>
      <c r="W305" s="29"/>
      <c r="X305" s="29"/>
      <c r="Y305" s="29"/>
      <c r="Z305" s="29"/>
      <c r="AA305" s="29"/>
      <c r="AB305" s="29"/>
    </row>
    <row r="306" spans="1:28" ht="13.2">
      <c r="A306" s="29"/>
      <c r="B306" s="29"/>
      <c r="C306" s="29"/>
      <c r="D306" s="29"/>
      <c r="E306" s="29"/>
      <c r="F306" s="30"/>
      <c r="G306" s="29"/>
      <c r="H306" s="29"/>
      <c r="I306" s="29"/>
      <c r="J306" s="29"/>
      <c r="K306" s="29"/>
      <c r="L306" s="29"/>
      <c r="M306" s="29"/>
      <c r="N306" s="29"/>
      <c r="O306" s="29"/>
      <c r="P306" s="29"/>
      <c r="Q306" s="29"/>
      <c r="R306" s="29"/>
      <c r="S306" s="29"/>
      <c r="T306" s="29"/>
      <c r="U306" s="29"/>
      <c r="V306" s="29"/>
      <c r="W306" s="29"/>
      <c r="X306" s="29"/>
      <c r="Y306" s="29"/>
      <c r="Z306" s="29"/>
      <c r="AA306" s="29"/>
      <c r="AB306" s="29"/>
    </row>
    <row r="307" spans="1:28" ht="13.2">
      <c r="A307" s="29"/>
      <c r="B307" s="29"/>
      <c r="C307" s="29"/>
      <c r="D307" s="29"/>
      <c r="E307" s="29"/>
      <c r="F307" s="30"/>
      <c r="G307" s="29"/>
      <c r="H307" s="29"/>
      <c r="I307" s="29"/>
      <c r="J307" s="29"/>
      <c r="K307" s="29"/>
      <c r="L307" s="29"/>
      <c r="M307" s="29"/>
      <c r="N307" s="29"/>
      <c r="O307" s="29"/>
      <c r="P307" s="29"/>
      <c r="Q307" s="29"/>
      <c r="R307" s="29"/>
      <c r="S307" s="29"/>
      <c r="T307" s="29"/>
      <c r="U307" s="29"/>
      <c r="V307" s="29"/>
      <c r="W307" s="29"/>
      <c r="X307" s="29"/>
      <c r="Y307" s="29"/>
      <c r="Z307" s="29"/>
      <c r="AA307" s="29"/>
      <c r="AB307" s="29"/>
    </row>
    <row r="308" spans="1:28" ht="13.2">
      <c r="A308" s="29"/>
      <c r="B308" s="29"/>
      <c r="C308" s="29"/>
      <c r="D308" s="29"/>
      <c r="E308" s="29"/>
      <c r="F308" s="30"/>
      <c r="G308" s="29"/>
      <c r="H308" s="29"/>
      <c r="I308" s="29"/>
      <c r="J308" s="29"/>
      <c r="K308" s="29"/>
      <c r="L308" s="29"/>
      <c r="M308" s="29"/>
      <c r="N308" s="29"/>
      <c r="O308" s="29"/>
      <c r="P308" s="29"/>
      <c r="Q308" s="29"/>
      <c r="R308" s="29"/>
      <c r="S308" s="29"/>
      <c r="T308" s="29"/>
      <c r="U308" s="29"/>
      <c r="V308" s="29"/>
      <c r="W308" s="29"/>
      <c r="X308" s="29"/>
      <c r="Y308" s="29"/>
      <c r="Z308" s="29"/>
      <c r="AA308" s="29"/>
      <c r="AB308" s="29"/>
    </row>
    <row r="309" spans="1:28" ht="13.2">
      <c r="A309" s="29"/>
      <c r="B309" s="29"/>
      <c r="C309" s="29"/>
      <c r="D309" s="29"/>
      <c r="E309" s="29"/>
      <c r="F309" s="30"/>
      <c r="G309" s="29"/>
      <c r="H309" s="29"/>
      <c r="I309" s="29"/>
      <c r="J309" s="29"/>
      <c r="K309" s="29"/>
      <c r="L309" s="29"/>
      <c r="M309" s="29"/>
      <c r="N309" s="29"/>
      <c r="O309" s="29"/>
      <c r="P309" s="29"/>
      <c r="Q309" s="29"/>
      <c r="R309" s="29"/>
      <c r="S309" s="29"/>
      <c r="T309" s="29"/>
      <c r="U309" s="29"/>
      <c r="V309" s="29"/>
      <c r="W309" s="29"/>
      <c r="X309" s="29"/>
      <c r="Y309" s="29"/>
      <c r="Z309" s="29"/>
      <c r="AA309" s="29"/>
      <c r="AB309" s="29"/>
    </row>
    <row r="310" spans="1:28" ht="13.2">
      <c r="A310" s="29"/>
      <c r="B310" s="29"/>
      <c r="C310" s="29"/>
      <c r="D310" s="29"/>
      <c r="E310" s="29"/>
      <c r="F310" s="30"/>
      <c r="G310" s="29"/>
      <c r="H310" s="29"/>
      <c r="I310" s="29"/>
      <c r="J310" s="29"/>
      <c r="K310" s="29"/>
      <c r="L310" s="29"/>
      <c r="M310" s="29"/>
      <c r="N310" s="29"/>
      <c r="O310" s="29"/>
      <c r="P310" s="29"/>
      <c r="Q310" s="29"/>
      <c r="R310" s="29"/>
      <c r="S310" s="29"/>
      <c r="T310" s="29"/>
      <c r="U310" s="29"/>
      <c r="V310" s="29"/>
      <c r="W310" s="29"/>
      <c r="X310" s="29"/>
      <c r="Y310" s="29"/>
      <c r="Z310" s="29"/>
      <c r="AA310" s="29"/>
      <c r="AB310" s="29"/>
    </row>
    <row r="311" spans="1:28" ht="13.2">
      <c r="A311" s="29"/>
      <c r="B311" s="29"/>
      <c r="C311" s="29"/>
      <c r="D311" s="29"/>
      <c r="E311" s="29"/>
      <c r="F311" s="30"/>
      <c r="G311" s="29"/>
      <c r="H311" s="29"/>
      <c r="I311" s="29"/>
      <c r="J311" s="29"/>
      <c r="K311" s="29"/>
      <c r="L311" s="29"/>
      <c r="M311" s="29"/>
      <c r="N311" s="29"/>
      <c r="O311" s="29"/>
      <c r="P311" s="29"/>
      <c r="Q311" s="29"/>
      <c r="R311" s="29"/>
      <c r="S311" s="29"/>
      <c r="T311" s="29"/>
      <c r="U311" s="29"/>
      <c r="V311" s="29"/>
      <c r="W311" s="29"/>
      <c r="X311" s="29"/>
      <c r="Y311" s="29"/>
      <c r="Z311" s="29"/>
      <c r="AA311" s="29"/>
      <c r="AB311" s="29"/>
    </row>
    <row r="312" spans="1:28" ht="13.2">
      <c r="A312" s="29"/>
      <c r="B312" s="29"/>
      <c r="C312" s="29"/>
      <c r="D312" s="29"/>
      <c r="E312" s="29"/>
      <c r="F312" s="30"/>
      <c r="G312" s="29"/>
      <c r="H312" s="29"/>
      <c r="I312" s="29"/>
      <c r="J312" s="29"/>
      <c r="K312" s="29"/>
      <c r="L312" s="29"/>
      <c r="M312" s="29"/>
      <c r="N312" s="29"/>
      <c r="O312" s="29"/>
      <c r="P312" s="29"/>
      <c r="Q312" s="29"/>
      <c r="R312" s="29"/>
      <c r="S312" s="29"/>
      <c r="T312" s="29"/>
      <c r="U312" s="29"/>
      <c r="V312" s="29"/>
      <c r="W312" s="29"/>
      <c r="X312" s="29"/>
      <c r="Y312" s="29"/>
      <c r="Z312" s="29"/>
      <c r="AA312" s="29"/>
      <c r="AB312" s="29"/>
    </row>
    <row r="313" spans="1:28" ht="13.2">
      <c r="A313" s="29"/>
      <c r="B313" s="29"/>
      <c r="C313" s="29"/>
      <c r="D313" s="29"/>
      <c r="E313" s="29"/>
      <c r="F313" s="30"/>
      <c r="G313" s="29"/>
      <c r="H313" s="29"/>
      <c r="I313" s="29"/>
      <c r="J313" s="29"/>
      <c r="K313" s="29"/>
      <c r="L313" s="29"/>
      <c r="M313" s="29"/>
      <c r="N313" s="29"/>
      <c r="O313" s="29"/>
      <c r="P313" s="29"/>
      <c r="Q313" s="29"/>
      <c r="R313" s="29"/>
      <c r="S313" s="29"/>
      <c r="T313" s="29"/>
      <c r="U313" s="29"/>
      <c r="V313" s="29"/>
      <c r="W313" s="29"/>
      <c r="X313" s="29"/>
      <c r="Y313" s="29"/>
      <c r="Z313" s="29"/>
      <c r="AA313" s="29"/>
      <c r="AB313" s="29"/>
    </row>
    <row r="314" spans="1:28" ht="13.2">
      <c r="A314" s="29"/>
      <c r="B314" s="29"/>
      <c r="C314" s="29"/>
      <c r="D314" s="29"/>
      <c r="E314" s="29"/>
      <c r="F314" s="30"/>
      <c r="G314" s="29"/>
      <c r="H314" s="29"/>
      <c r="I314" s="29"/>
      <c r="J314" s="29"/>
      <c r="K314" s="29"/>
      <c r="L314" s="29"/>
      <c r="M314" s="29"/>
      <c r="N314" s="29"/>
      <c r="O314" s="29"/>
      <c r="P314" s="29"/>
      <c r="Q314" s="29"/>
      <c r="R314" s="29"/>
      <c r="S314" s="29"/>
      <c r="T314" s="29"/>
      <c r="U314" s="29"/>
      <c r="V314" s="29"/>
      <c r="W314" s="29"/>
      <c r="X314" s="29"/>
      <c r="Y314" s="29"/>
      <c r="Z314" s="29"/>
      <c r="AA314" s="29"/>
      <c r="AB314" s="29"/>
    </row>
    <row r="315" spans="1:28" ht="13.2">
      <c r="A315" s="29"/>
      <c r="B315" s="29"/>
      <c r="C315" s="29"/>
      <c r="D315" s="29"/>
      <c r="E315" s="29"/>
      <c r="F315" s="30"/>
      <c r="G315" s="29"/>
      <c r="H315" s="29"/>
      <c r="I315" s="29"/>
      <c r="J315" s="29"/>
      <c r="K315" s="29"/>
      <c r="L315" s="29"/>
      <c r="M315" s="29"/>
      <c r="N315" s="29"/>
      <c r="O315" s="29"/>
      <c r="P315" s="29"/>
      <c r="Q315" s="29"/>
      <c r="R315" s="29"/>
      <c r="S315" s="29"/>
      <c r="T315" s="29"/>
      <c r="U315" s="29"/>
      <c r="V315" s="29"/>
      <c r="W315" s="29"/>
      <c r="X315" s="29"/>
      <c r="Y315" s="29"/>
      <c r="Z315" s="29"/>
      <c r="AA315" s="29"/>
      <c r="AB315" s="29"/>
    </row>
    <row r="316" spans="1:28" ht="13.2">
      <c r="A316" s="29"/>
      <c r="B316" s="29"/>
      <c r="C316" s="29"/>
      <c r="D316" s="29"/>
      <c r="E316" s="29"/>
      <c r="F316" s="30"/>
      <c r="G316" s="29"/>
      <c r="H316" s="29"/>
      <c r="I316" s="29"/>
      <c r="J316" s="29"/>
      <c r="K316" s="29"/>
      <c r="L316" s="29"/>
      <c r="M316" s="29"/>
      <c r="N316" s="29"/>
      <c r="O316" s="29"/>
      <c r="P316" s="29"/>
      <c r="Q316" s="29"/>
      <c r="R316" s="29"/>
      <c r="S316" s="29"/>
      <c r="T316" s="29"/>
      <c r="U316" s="29"/>
      <c r="V316" s="29"/>
      <c r="W316" s="29"/>
      <c r="X316" s="29"/>
      <c r="Y316" s="29"/>
      <c r="Z316" s="29"/>
      <c r="AA316" s="29"/>
      <c r="AB316" s="29"/>
    </row>
    <row r="317" spans="1:28" ht="13.2">
      <c r="A317" s="29"/>
      <c r="B317" s="29"/>
      <c r="C317" s="29"/>
      <c r="D317" s="29"/>
      <c r="E317" s="29"/>
      <c r="F317" s="30"/>
      <c r="G317" s="29"/>
      <c r="H317" s="29"/>
      <c r="I317" s="29"/>
      <c r="J317" s="29"/>
      <c r="K317" s="29"/>
      <c r="L317" s="29"/>
      <c r="M317" s="29"/>
      <c r="N317" s="29"/>
      <c r="O317" s="29"/>
      <c r="P317" s="29"/>
      <c r="Q317" s="29"/>
      <c r="R317" s="29"/>
      <c r="S317" s="29"/>
      <c r="T317" s="29"/>
      <c r="U317" s="29"/>
      <c r="V317" s="29"/>
      <c r="W317" s="29"/>
      <c r="X317" s="29"/>
      <c r="Y317" s="29"/>
      <c r="Z317" s="29"/>
      <c r="AA317" s="29"/>
      <c r="AB317" s="29"/>
    </row>
    <row r="318" spans="1:28" ht="13.2">
      <c r="A318" s="29"/>
      <c r="B318" s="29"/>
      <c r="C318" s="29"/>
      <c r="D318" s="29"/>
      <c r="E318" s="29"/>
      <c r="F318" s="30"/>
      <c r="G318" s="29"/>
      <c r="H318" s="29"/>
      <c r="I318" s="29"/>
      <c r="J318" s="29"/>
      <c r="K318" s="29"/>
      <c r="L318" s="29"/>
      <c r="M318" s="29"/>
      <c r="N318" s="29"/>
      <c r="O318" s="29"/>
      <c r="P318" s="29"/>
      <c r="Q318" s="29"/>
      <c r="R318" s="29"/>
      <c r="S318" s="29"/>
      <c r="T318" s="29"/>
      <c r="U318" s="29"/>
      <c r="V318" s="29"/>
      <c r="W318" s="29"/>
      <c r="X318" s="29"/>
      <c r="Y318" s="29"/>
      <c r="Z318" s="29"/>
      <c r="AA318" s="29"/>
      <c r="AB318" s="29"/>
    </row>
    <row r="319" spans="1:28" ht="13.2">
      <c r="A319" s="29"/>
      <c r="B319" s="29"/>
      <c r="C319" s="29"/>
      <c r="D319" s="29"/>
      <c r="E319" s="29"/>
      <c r="F319" s="30"/>
      <c r="G319" s="29"/>
      <c r="H319" s="29"/>
      <c r="I319" s="29"/>
      <c r="J319" s="29"/>
      <c r="K319" s="29"/>
      <c r="L319" s="29"/>
      <c r="M319" s="29"/>
      <c r="N319" s="29"/>
      <c r="O319" s="29"/>
      <c r="P319" s="29"/>
      <c r="Q319" s="29"/>
      <c r="R319" s="29"/>
      <c r="S319" s="29"/>
      <c r="T319" s="29"/>
      <c r="U319" s="29"/>
      <c r="V319" s="29"/>
      <c r="W319" s="29"/>
      <c r="X319" s="29"/>
      <c r="Y319" s="29"/>
      <c r="Z319" s="29"/>
      <c r="AA319" s="29"/>
      <c r="AB319" s="29"/>
    </row>
    <row r="320" spans="1:28" ht="13.2">
      <c r="A320" s="29"/>
      <c r="B320" s="29"/>
      <c r="C320" s="29"/>
      <c r="D320" s="29"/>
      <c r="E320" s="29"/>
      <c r="F320" s="30"/>
      <c r="G320" s="29"/>
      <c r="H320" s="29"/>
      <c r="I320" s="29"/>
      <c r="J320" s="29"/>
      <c r="K320" s="29"/>
      <c r="L320" s="29"/>
      <c r="M320" s="29"/>
      <c r="N320" s="29"/>
      <c r="O320" s="29"/>
      <c r="P320" s="29"/>
      <c r="Q320" s="29"/>
      <c r="R320" s="29"/>
      <c r="S320" s="29"/>
      <c r="T320" s="29"/>
      <c r="U320" s="29"/>
      <c r="V320" s="29"/>
      <c r="W320" s="29"/>
      <c r="X320" s="29"/>
      <c r="Y320" s="29"/>
      <c r="Z320" s="29"/>
      <c r="AA320" s="29"/>
      <c r="AB320" s="29"/>
    </row>
    <row r="321" spans="1:28" ht="13.2">
      <c r="A321" s="29"/>
      <c r="B321" s="29"/>
      <c r="C321" s="29"/>
      <c r="D321" s="29"/>
      <c r="E321" s="29"/>
      <c r="F321" s="30"/>
      <c r="G321" s="29"/>
      <c r="H321" s="29"/>
      <c r="I321" s="29"/>
      <c r="J321" s="29"/>
      <c r="K321" s="29"/>
      <c r="L321" s="29"/>
      <c r="M321" s="29"/>
      <c r="N321" s="29"/>
      <c r="O321" s="29"/>
      <c r="P321" s="29"/>
      <c r="Q321" s="29"/>
      <c r="R321" s="29"/>
      <c r="S321" s="29"/>
      <c r="T321" s="29"/>
      <c r="U321" s="29"/>
      <c r="V321" s="29"/>
      <c r="W321" s="29"/>
      <c r="X321" s="29"/>
      <c r="Y321" s="29"/>
      <c r="Z321" s="29"/>
      <c r="AA321" s="29"/>
      <c r="AB321" s="29"/>
    </row>
    <row r="322" spans="1:28" ht="13.2">
      <c r="A322" s="29"/>
      <c r="B322" s="29"/>
      <c r="C322" s="29"/>
      <c r="D322" s="29"/>
      <c r="E322" s="29"/>
      <c r="F322" s="30"/>
      <c r="G322" s="29"/>
      <c r="H322" s="29"/>
      <c r="I322" s="29"/>
      <c r="J322" s="29"/>
      <c r="K322" s="29"/>
      <c r="L322" s="29"/>
      <c r="M322" s="29"/>
      <c r="N322" s="29"/>
      <c r="O322" s="29"/>
      <c r="P322" s="29"/>
      <c r="Q322" s="29"/>
      <c r="R322" s="29"/>
      <c r="S322" s="29"/>
      <c r="T322" s="29"/>
      <c r="U322" s="29"/>
      <c r="V322" s="29"/>
      <c r="W322" s="29"/>
      <c r="X322" s="29"/>
      <c r="Y322" s="29"/>
      <c r="Z322" s="29"/>
      <c r="AA322" s="29"/>
      <c r="AB322" s="29"/>
    </row>
    <row r="323" spans="1:28" ht="13.2">
      <c r="A323" s="29"/>
      <c r="B323" s="29"/>
      <c r="C323" s="29"/>
      <c r="D323" s="29"/>
      <c r="E323" s="29"/>
      <c r="F323" s="30"/>
      <c r="G323" s="29"/>
      <c r="H323" s="29"/>
      <c r="I323" s="29"/>
      <c r="J323" s="29"/>
      <c r="K323" s="29"/>
      <c r="L323" s="29"/>
      <c r="M323" s="29"/>
      <c r="N323" s="29"/>
      <c r="O323" s="29"/>
      <c r="P323" s="29"/>
      <c r="Q323" s="29"/>
      <c r="R323" s="29"/>
      <c r="S323" s="29"/>
      <c r="T323" s="29"/>
      <c r="U323" s="29"/>
      <c r="V323" s="29"/>
      <c r="W323" s="29"/>
      <c r="X323" s="29"/>
      <c r="Y323" s="29"/>
      <c r="Z323" s="29"/>
      <c r="AA323" s="29"/>
      <c r="AB323" s="29"/>
    </row>
    <row r="324" spans="1:28" ht="13.2">
      <c r="A324" s="29"/>
      <c r="B324" s="29"/>
      <c r="C324" s="29"/>
      <c r="D324" s="29"/>
      <c r="E324" s="29"/>
      <c r="F324" s="30"/>
      <c r="G324" s="29"/>
      <c r="H324" s="29"/>
      <c r="I324" s="29"/>
      <c r="J324" s="29"/>
      <c r="K324" s="29"/>
      <c r="L324" s="29"/>
      <c r="M324" s="29"/>
      <c r="N324" s="29"/>
      <c r="O324" s="29"/>
      <c r="P324" s="29"/>
      <c r="Q324" s="29"/>
      <c r="R324" s="29"/>
      <c r="S324" s="29"/>
      <c r="T324" s="29"/>
      <c r="U324" s="29"/>
      <c r="V324" s="29"/>
      <c r="W324" s="29"/>
      <c r="X324" s="29"/>
      <c r="Y324" s="29"/>
      <c r="Z324" s="29"/>
      <c r="AA324" s="29"/>
      <c r="AB324" s="29"/>
    </row>
    <row r="325" spans="1:28" ht="13.2">
      <c r="A325" s="29"/>
      <c r="B325" s="29"/>
      <c r="C325" s="29"/>
      <c r="D325" s="29"/>
      <c r="E325" s="29"/>
      <c r="F325" s="30"/>
      <c r="G325" s="29"/>
      <c r="H325" s="29"/>
      <c r="I325" s="29"/>
      <c r="J325" s="29"/>
      <c r="K325" s="29"/>
      <c r="L325" s="29"/>
      <c r="M325" s="29"/>
      <c r="N325" s="29"/>
      <c r="O325" s="29"/>
      <c r="P325" s="29"/>
      <c r="Q325" s="29"/>
      <c r="R325" s="29"/>
      <c r="S325" s="29"/>
      <c r="T325" s="29"/>
      <c r="U325" s="29"/>
      <c r="V325" s="29"/>
      <c r="W325" s="29"/>
      <c r="X325" s="29"/>
      <c r="Y325" s="29"/>
      <c r="Z325" s="29"/>
      <c r="AA325" s="29"/>
      <c r="AB325" s="29"/>
    </row>
    <row r="326" spans="1:28" ht="13.2">
      <c r="A326" s="29"/>
      <c r="B326" s="29"/>
      <c r="C326" s="29"/>
      <c r="D326" s="29"/>
      <c r="E326" s="29"/>
      <c r="F326" s="30"/>
      <c r="G326" s="29"/>
      <c r="H326" s="29"/>
      <c r="I326" s="29"/>
      <c r="J326" s="29"/>
      <c r="K326" s="29"/>
      <c r="L326" s="29"/>
      <c r="M326" s="29"/>
      <c r="N326" s="29"/>
      <c r="O326" s="29"/>
      <c r="P326" s="29"/>
      <c r="Q326" s="29"/>
      <c r="R326" s="29"/>
      <c r="S326" s="29"/>
      <c r="T326" s="29"/>
      <c r="U326" s="29"/>
      <c r="V326" s="29"/>
      <c r="W326" s="29"/>
      <c r="X326" s="29"/>
      <c r="Y326" s="29"/>
      <c r="Z326" s="29"/>
      <c r="AA326" s="29"/>
      <c r="AB326" s="29"/>
    </row>
    <row r="327" spans="1:28" ht="13.2">
      <c r="A327" s="29"/>
      <c r="B327" s="29"/>
      <c r="C327" s="29"/>
      <c r="D327" s="29"/>
      <c r="E327" s="29"/>
      <c r="F327" s="30"/>
      <c r="G327" s="29"/>
      <c r="H327" s="29"/>
      <c r="I327" s="29"/>
      <c r="J327" s="29"/>
      <c r="K327" s="29"/>
      <c r="L327" s="29"/>
      <c r="M327" s="29"/>
      <c r="N327" s="29"/>
      <c r="O327" s="29"/>
      <c r="P327" s="29"/>
      <c r="Q327" s="29"/>
      <c r="R327" s="29"/>
      <c r="S327" s="29"/>
      <c r="T327" s="29"/>
      <c r="U327" s="29"/>
      <c r="V327" s="29"/>
      <c r="W327" s="29"/>
      <c r="X327" s="29"/>
      <c r="Y327" s="29"/>
      <c r="Z327" s="29"/>
      <c r="AA327" s="29"/>
      <c r="AB327" s="29"/>
    </row>
    <row r="328" spans="1:28" ht="13.2">
      <c r="A328" s="29"/>
      <c r="B328" s="29"/>
      <c r="C328" s="29"/>
      <c r="D328" s="29"/>
      <c r="E328" s="29"/>
      <c r="F328" s="30"/>
      <c r="G328" s="29"/>
      <c r="H328" s="29"/>
      <c r="I328" s="29"/>
      <c r="J328" s="29"/>
      <c r="K328" s="29"/>
      <c r="L328" s="29"/>
      <c r="M328" s="29"/>
      <c r="N328" s="29"/>
      <c r="O328" s="29"/>
      <c r="P328" s="29"/>
      <c r="Q328" s="29"/>
      <c r="R328" s="29"/>
      <c r="S328" s="29"/>
      <c r="T328" s="29"/>
      <c r="U328" s="29"/>
      <c r="V328" s="29"/>
      <c r="W328" s="29"/>
      <c r="X328" s="29"/>
      <c r="Y328" s="29"/>
      <c r="Z328" s="29"/>
      <c r="AA328" s="29"/>
      <c r="AB328" s="29"/>
    </row>
    <row r="329" spans="1:28" ht="13.2">
      <c r="A329" s="29"/>
      <c r="B329" s="29"/>
      <c r="C329" s="29"/>
      <c r="D329" s="29"/>
      <c r="E329" s="29"/>
      <c r="F329" s="30"/>
      <c r="G329" s="29"/>
      <c r="H329" s="29"/>
      <c r="I329" s="29"/>
      <c r="J329" s="29"/>
      <c r="K329" s="29"/>
      <c r="L329" s="29"/>
      <c r="M329" s="29"/>
      <c r="N329" s="29"/>
      <c r="O329" s="29"/>
      <c r="P329" s="29"/>
      <c r="Q329" s="29"/>
      <c r="R329" s="29"/>
      <c r="S329" s="29"/>
      <c r="T329" s="29"/>
      <c r="U329" s="29"/>
      <c r="V329" s="29"/>
      <c r="W329" s="29"/>
      <c r="X329" s="29"/>
      <c r="Y329" s="29"/>
      <c r="Z329" s="29"/>
      <c r="AA329" s="29"/>
      <c r="AB329" s="29"/>
    </row>
    <row r="330" spans="1:28" ht="13.2">
      <c r="A330" s="29"/>
      <c r="B330" s="29"/>
      <c r="C330" s="29"/>
      <c r="D330" s="29"/>
      <c r="E330" s="29"/>
      <c r="F330" s="30"/>
      <c r="G330" s="29"/>
      <c r="H330" s="29"/>
      <c r="I330" s="29"/>
      <c r="J330" s="29"/>
      <c r="K330" s="29"/>
      <c r="L330" s="29"/>
      <c r="M330" s="29"/>
      <c r="N330" s="29"/>
      <c r="O330" s="29"/>
      <c r="P330" s="29"/>
      <c r="Q330" s="29"/>
      <c r="R330" s="29"/>
      <c r="S330" s="29"/>
      <c r="T330" s="29"/>
      <c r="U330" s="29"/>
      <c r="V330" s="29"/>
      <c r="W330" s="29"/>
      <c r="X330" s="29"/>
      <c r="Y330" s="29"/>
      <c r="Z330" s="29"/>
      <c r="AA330" s="29"/>
      <c r="AB330" s="29"/>
    </row>
    <row r="331" spans="1:28" ht="13.2">
      <c r="A331" s="29"/>
      <c r="B331" s="29"/>
      <c r="C331" s="29"/>
      <c r="D331" s="29"/>
      <c r="E331" s="29"/>
      <c r="F331" s="30"/>
      <c r="G331" s="29"/>
      <c r="H331" s="29"/>
      <c r="I331" s="29"/>
      <c r="J331" s="29"/>
      <c r="K331" s="29"/>
      <c r="L331" s="29"/>
      <c r="M331" s="29"/>
      <c r="N331" s="29"/>
      <c r="O331" s="29"/>
      <c r="P331" s="29"/>
      <c r="Q331" s="29"/>
      <c r="R331" s="29"/>
      <c r="S331" s="29"/>
      <c r="T331" s="29"/>
      <c r="U331" s="29"/>
      <c r="V331" s="29"/>
      <c r="W331" s="29"/>
      <c r="X331" s="29"/>
      <c r="Y331" s="29"/>
      <c r="Z331" s="29"/>
      <c r="AA331" s="29"/>
      <c r="AB331" s="29"/>
    </row>
    <row r="332" spans="1:28" ht="13.2">
      <c r="A332" s="29"/>
      <c r="B332" s="29"/>
      <c r="C332" s="29"/>
      <c r="D332" s="29"/>
      <c r="E332" s="29"/>
      <c r="F332" s="30"/>
      <c r="G332" s="29"/>
      <c r="H332" s="29"/>
      <c r="I332" s="29"/>
      <c r="J332" s="29"/>
      <c r="K332" s="29"/>
      <c r="L332" s="29"/>
      <c r="M332" s="29"/>
      <c r="N332" s="29"/>
      <c r="O332" s="29"/>
      <c r="P332" s="29"/>
      <c r="Q332" s="29"/>
      <c r="R332" s="29"/>
      <c r="S332" s="29"/>
      <c r="T332" s="29"/>
      <c r="U332" s="29"/>
      <c r="V332" s="29"/>
      <c r="W332" s="29"/>
      <c r="X332" s="29"/>
      <c r="Y332" s="29"/>
      <c r="Z332" s="29"/>
      <c r="AA332" s="29"/>
      <c r="AB332" s="29"/>
    </row>
    <row r="333" spans="1:28" ht="13.2">
      <c r="A333" s="29"/>
      <c r="B333" s="29"/>
      <c r="C333" s="29"/>
      <c r="D333" s="29"/>
      <c r="E333" s="29"/>
      <c r="F333" s="30"/>
      <c r="G333" s="29"/>
      <c r="H333" s="29"/>
      <c r="I333" s="29"/>
      <c r="J333" s="29"/>
      <c r="K333" s="29"/>
      <c r="L333" s="29"/>
      <c r="M333" s="29"/>
      <c r="N333" s="29"/>
      <c r="O333" s="29"/>
      <c r="P333" s="29"/>
      <c r="Q333" s="29"/>
      <c r="R333" s="29"/>
      <c r="S333" s="29"/>
      <c r="T333" s="29"/>
      <c r="U333" s="29"/>
      <c r="V333" s="29"/>
      <c r="W333" s="29"/>
      <c r="X333" s="29"/>
      <c r="Y333" s="29"/>
      <c r="Z333" s="29"/>
      <c r="AA333" s="29"/>
      <c r="AB333" s="29"/>
    </row>
    <row r="334" spans="1:28" ht="13.2">
      <c r="A334" s="29"/>
      <c r="B334" s="29"/>
      <c r="C334" s="29"/>
      <c r="D334" s="29"/>
      <c r="E334" s="29"/>
      <c r="F334" s="30"/>
      <c r="G334" s="29"/>
      <c r="H334" s="29"/>
      <c r="I334" s="29"/>
      <c r="J334" s="29"/>
      <c r="K334" s="29"/>
      <c r="L334" s="29"/>
      <c r="M334" s="29"/>
      <c r="N334" s="29"/>
      <c r="O334" s="29"/>
      <c r="P334" s="29"/>
      <c r="Q334" s="29"/>
      <c r="R334" s="29"/>
      <c r="S334" s="29"/>
      <c r="T334" s="29"/>
      <c r="U334" s="29"/>
      <c r="V334" s="29"/>
      <c r="W334" s="29"/>
      <c r="X334" s="29"/>
      <c r="Y334" s="29"/>
      <c r="Z334" s="29"/>
      <c r="AA334" s="29"/>
      <c r="AB334" s="29"/>
    </row>
    <row r="335" spans="1:28" ht="13.2">
      <c r="A335" s="29"/>
      <c r="B335" s="29"/>
      <c r="C335" s="29"/>
      <c r="D335" s="29"/>
      <c r="E335" s="29"/>
      <c r="F335" s="30"/>
      <c r="G335" s="29"/>
      <c r="H335" s="29"/>
      <c r="I335" s="29"/>
      <c r="J335" s="29"/>
      <c r="K335" s="29"/>
      <c r="L335" s="29"/>
      <c r="M335" s="29"/>
      <c r="N335" s="29"/>
      <c r="O335" s="29"/>
      <c r="P335" s="29"/>
      <c r="Q335" s="29"/>
      <c r="R335" s="29"/>
      <c r="S335" s="29"/>
      <c r="T335" s="29"/>
      <c r="U335" s="29"/>
      <c r="V335" s="29"/>
      <c r="W335" s="29"/>
      <c r="X335" s="29"/>
      <c r="Y335" s="29"/>
      <c r="Z335" s="29"/>
      <c r="AA335" s="29"/>
      <c r="AB335" s="29"/>
    </row>
    <row r="336" spans="1:28" ht="13.2">
      <c r="A336" s="29"/>
      <c r="B336" s="29"/>
      <c r="C336" s="29"/>
      <c r="D336" s="29"/>
      <c r="E336" s="29"/>
      <c r="F336" s="30"/>
      <c r="G336" s="29"/>
      <c r="H336" s="29"/>
      <c r="I336" s="29"/>
      <c r="J336" s="29"/>
      <c r="K336" s="29"/>
      <c r="L336" s="29"/>
      <c r="M336" s="29"/>
      <c r="N336" s="29"/>
      <c r="O336" s="29"/>
      <c r="P336" s="29"/>
      <c r="Q336" s="29"/>
      <c r="R336" s="29"/>
      <c r="S336" s="29"/>
      <c r="T336" s="29"/>
      <c r="U336" s="29"/>
      <c r="V336" s="29"/>
      <c r="W336" s="29"/>
      <c r="X336" s="29"/>
      <c r="Y336" s="29"/>
      <c r="Z336" s="29"/>
      <c r="AA336" s="29"/>
      <c r="AB336" s="29"/>
    </row>
    <row r="337" spans="1:28" ht="13.2">
      <c r="A337" s="29"/>
      <c r="B337" s="29"/>
      <c r="C337" s="29"/>
      <c r="D337" s="29"/>
      <c r="E337" s="29"/>
      <c r="F337" s="30"/>
      <c r="G337" s="29"/>
      <c r="H337" s="29"/>
      <c r="I337" s="29"/>
      <c r="J337" s="29"/>
      <c r="K337" s="29"/>
      <c r="L337" s="29"/>
      <c r="M337" s="29"/>
      <c r="N337" s="29"/>
      <c r="O337" s="29"/>
      <c r="P337" s="29"/>
      <c r="Q337" s="29"/>
      <c r="R337" s="29"/>
      <c r="S337" s="29"/>
      <c r="T337" s="29"/>
      <c r="U337" s="29"/>
      <c r="V337" s="29"/>
      <c r="W337" s="29"/>
      <c r="X337" s="29"/>
      <c r="Y337" s="29"/>
      <c r="Z337" s="29"/>
      <c r="AA337" s="29"/>
      <c r="AB337" s="29"/>
    </row>
    <row r="338" spans="1:28" ht="13.2">
      <c r="A338" s="29"/>
      <c r="B338" s="29"/>
      <c r="C338" s="29"/>
      <c r="D338" s="29"/>
      <c r="E338" s="29"/>
      <c r="F338" s="30"/>
      <c r="G338" s="29"/>
      <c r="H338" s="29"/>
      <c r="I338" s="29"/>
      <c r="J338" s="29"/>
      <c r="K338" s="29"/>
      <c r="L338" s="29"/>
      <c r="M338" s="29"/>
      <c r="N338" s="29"/>
      <c r="O338" s="29"/>
      <c r="P338" s="29"/>
      <c r="Q338" s="29"/>
      <c r="R338" s="29"/>
      <c r="S338" s="29"/>
      <c r="T338" s="29"/>
      <c r="U338" s="29"/>
      <c r="V338" s="29"/>
      <c r="W338" s="29"/>
      <c r="X338" s="29"/>
      <c r="Y338" s="29"/>
      <c r="Z338" s="29"/>
      <c r="AA338" s="29"/>
      <c r="AB338" s="29"/>
    </row>
    <row r="339" spans="1:28" ht="13.2">
      <c r="A339" s="29"/>
      <c r="B339" s="29"/>
      <c r="C339" s="29"/>
      <c r="D339" s="29"/>
      <c r="E339" s="29"/>
      <c r="F339" s="30"/>
      <c r="G339" s="29"/>
      <c r="H339" s="29"/>
      <c r="I339" s="29"/>
      <c r="J339" s="29"/>
      <c r="K339" s="29"/>
      <c r="L339" s="29"/>
      <c r="M339" s="29"/>
      <c r="N339" s="29"/>
      <c r="O339" s="29"/>
      <c r="P339" s="29"/>
      <c r="Q339" s="29"/>
      <c r="R339" s="29"/>
      <c r="S339" s="29"/>
      <c r="T339" s="29"/>
      <c r="U339" s="29"/>
      <c r="V339" s="29"/>
      <c r="W339" s="29"/>
      <c r="X339" s="29"/>
      <c r="Y339" s="29"/>
      <c r="Z339" s="29"/>
      <c r="AA339" s="29"/>
      <c r="AB339" s="29"/>
    </row>
    <row r="340" spans="1:28" ht="13.2">
      <c r="A340" s="29"/>
      <c r="B340" s="29"/>
      <c r="C340" s="29"/>
      <c r="D340" s="29"/>
      <c r="E340" s="29"/>
      <c r="F340" s="30"/>
      <c r="G340" s="29"/>
      <c r="H340" s="29"/>
      <c r="I340" s="29"/>
      <c r="J340" s="29"/>
      <c r="K340" s="29"/>
      <c r="L340" s="29"/>
      <c r="M340" s="29"/>
      <c r="N340" s="29"/>
      <c r="O340" s="29"/>
      <c r="P340" s="29"/>
      <c r="Q340" s="29"/>
      <c r="R340" s="29"/>
      <c r="S340" s="29"/>
      <c r="T340" s="29"/>
      <c r="U340" s="29"/>
      <c r="V340" s="29"/>
      <c r="W340" s="29"/>
      <c r="X340" s="29"/>
      <c r="Y340" s="29"/>
      <c r="Z340" s="29"/>
      <c r="AA340" s="29"/>
      <c r="AB340" s="29"/>
    </row>
    <row r="341" spans="1:28" ht="13.2">
      <c r="A341" s="29"/>
      <c r="B341" s="29"/>
      <c r="C341" s="29"/>
      <c r="D341" s="29"/>
      <c r="E341" s="29"/>
      <c r="F341" s="30"/>
      <c r="G341" s="29"/>
      <c r="H341" s="29"/>
      <c r="I341" s="29"/>
      <c r="J341" s="29"/>
      <c r="K341" s="29"/>
      <c r="L341" s="29"/>
      <c r="M341" s="29"/>
      <c r="N341" s="29"/>
      <c r="O341" s="29"/>
      <c r="P341" s="29"/>
      <c r="Q341" s="29"/>
      <c r="R341" s="29"/>
      <c r="S341" s="29"/>
      <c r="T341" s="29"/>
      <c r="U341" s="29"/>
      <c r="V341" s="29"/>
      <c r="W341" s="29"/>
      <c r="X341" s="29"/>
      <c r="Y341" s="29"/>
      <c r="Z341" s="29"/>
      <c r="AA341" s="29"/>
      <c r="AB341" s="29"/>
    </row>
    <row r="342" spans="1:28" ht="13.2">
      <c r="A342" s="29"/>
      <c r="B342" s="29"/>
      <c r="C342" s="29"/>
      <c r="D342" s="29"/>
      <c r="E342" s="29"/>
      <c r="F342" s="30"/>
      <c r="G342" s="29"/>
      <c r="H342" s="29"/>
      <c r="I342" s="29"/>
      <c r="J342" s="29"/>
      <c r="K342" s="29"/>
      <c r="L342" s="29"/>
      <c r="M342" s="29"/>
      <c r="N342" s="29"/>
      <c r="O342" s="29"/>
      <c r="P342" s="29"/>
      <c r="Q342" s="29"/>
      <c r="R342" s="29"/>
      <c r="S342" s="29"/>
      <c r="T342" s="29"/>
      <c r="U342" s="29"/>
      <c r="V342" s="29"/>
      <c r="W342" s="29"/>
      <c r="X342" s="29"/>
      <c r="Y342" s="29"/>
      <c r="Z342" s="29"/>
      <c r="AA342" s="29"/>
      <c r="AB342" s="29"/>
    </row>
    <row r="343" spans="1:28" ht="13.2">
      <c r="A343" s="29"/>
      <c r="B343" s="29"/>
      <c r="C343" s="29"/>
      <c r="D343" s="29"/>
      <c r="E343" s="29"/>
      <c r="F343" s="30"/>
      <c r="G343" s="29"/>
      <c r="H343" s="29"/>
      <c r="I343" s="29"/>
      <c r="J343" s="29"/>
      <c r="K343" s="29"/>
      <c r="L343" s="29"/>
      <c r="M343" s="29"/>
      <c r="N343" s="29"/>
      <c r="O343" s="29"/>
      <c r="P343" s="29"/>
      <c r="Q343" s="29"/>
      <c r="R343" s="29"/>
      <c r="S343" s="29"/>
      <c r="T343" s="29"/>
      <c r="U343" s="29"/>
      <c r="V343" s="29"/>
      <c r="W343" s="29"/>
      <c r="X343" s="29"/>
      <c r="Y343" s="29"/>
      <c r="Z343" s="29"/>
      <c r="AA343" s="29"/>
      <c r="AB343" s="29"/>
    </row>
    <row r="344" spans="1:28" ht="13.2">
      <c r="A344" s="29"/>
      <c r="B344" s="29"/>
      <c r="C344" s="29"/>
      <c r="D344" s="29"/>
      <c r="E344" s="29"/>
      <c r="F344" s="30"/>
      <c r="G344" s="29"/>
      <c r="H344" s="29"/>
      <c r="I344" s="29"/>
      <c r="J344" s="29"/>
      <c r="K344" s="29"/>
      <c r="L344" s="29"/>
      <c r="M344" s="29"/>
      <c r="N344" s="29"/>
      <c r="O344" s="29"/>
      <c r="P344" s="29"/>
      <c r="Q344" s="29"/>
      <c r="R344" s="29"/>
      <c r="S344" s="29"/>
      <c r="T344" s="29"/>
      <c r="U344" s="29"/>
      <c r="V344" s="29"/>
      <c r="W344" s="29"/>
      <c r="X344" s="29"/>
      <c r="Y344" s="29"/>
      <c r="Z344" s="29"/>
      <c r="AA344" s="29"/>
      <c r="AB344" s="29"/>
    </row>
    <row r="345" spans="1:28" ht="13.2">
      <c r="A345" s="29"/>
      <c r="B345" s="29"/>
      <c r="C345" s="29"/>
      <c r="D345" s="29"/>
      <c r="E345" s="29"/>
      <c r="F345" s="30"/>
      <c r="G345" s="29"/>
      <c r="H345" s="29"/>
      <c r="I345" s="29"/>
      <c r="J345" s="29"/>
      <c r="K345" s="29"/>
      <c r="L345" s="29"/>
      <c r="M345" s="29"/>
      <c r="N345" s="29"/>
      <c r="O345" s="29"/>
      <c r="P345" s="29"/>
      <c r="Q345" s="29"/>
      <c r="R345" s="29"/>
      <c r="S345" s="29"/>
      <c r="T345" s="29"/>
      <c r="U345" s="29"/>
      <c r="V345" s="29"/>
      <c r="W345" s="29"/>
      <c r="X345" s="29"/>
      <c r="Y345" s="29"/>
      <c r="Z345" s="29"/>
      <c r="AA345" s="29"/>
      <c r="AB345" s="29"/>
    </row>
    <row r="346" spans="1:28" ht="13.2">
      <c r="A346" s="29"/>
      <c r="B346" s="29"/>
      <c r="C346" s="29"/>
      <c r="D346" s="29"/>
      <c r="E346" s="29"/>
      <c r="F346" s="30"/>
      <c r="G346" s="29"/>
      <c r="H346" s="29"/>
      <c r="I346" s="29"/>
      <c r="J346" s="29"/>
      <c r="K346" s="29"/>
      <c r="L346" s="29"/>
      <c r="M346" s="29"/>
      <c r="N346" s="29"/>
      <c r="O346" s="29"/>
      <c r="P346" s="29"/>
      <c r="Q346" s="29"/>
      <c r="R346" s="29"/>
      <c r="S346" s="29"/>
      <c r="T346" s="29"/>
      <c r="U346" s="29"/>
      <c r="V346" s="29"/>
      <c r="W346" s="29"/>
      <c r="X346" s="29"/>
      <c r="Y346" s="29"/>
      <c r="Z346" s="29"/>
      <c r="AA346" s="29"/>
      <c r="AB346" s="29"/>
    </row>
    <row r="347" spans="1:28" ht="13.2">
      <c r="A347" s="29"/>
      <c r="B347" s="29"/>
      <c r="C347" s="29"/>
      <c r="D347" s="29"/>
      <c r="E347" s="29"/>
      <c r="F347" s="30"/>
      <c r="G347" s="29"/>
      <c r="H347" s="29"/>
      <c r="I347" s="29"/>
      <c r="J347" s="29"/>
      <c r="K347" s="29"/>
      <c r="L347" s="29"/>
      <c r="M347" s="29"/>
      <c r="N347" s="29"/>
      <c r="O347" s="29"/>
      <c r="P347" s="29"/>
      <c r="Q347" s="29"/>
      <c r="R347" s="29"/>
      <c r="S347" s="29"/>
      <c r="T347" s="29"/>
      <c r="U347" s="29"/>
      <c r="V347" s="29"/>
      <c r="W347" s="29"/>
      <c r="X347" s="29"/>
      <c r="Y347" s="29"/>
      <c r="Z347" s="29"/>
      <c r="AA347" s="29"/>
      <c r="AB347" s="29"/>
    </row>
    <row r="348" spans="1:28" ht="13.2">
      <c r="A348" s="29"/>
      <c r="B348" s="29"/>
      <c r="C348" s="29"/>
      <c r="D348" s="29"/>
      <c r="E348" s="29"/>
      <c r="F348" s="30"/>
      <c r="G348" s="29"/>
      <c r="H348" s="29"/>
      <c r="I348" s="29"/>
      <c r="J348" s="29"/>
      <c r="K348" s="29"/>
      <c r="L348" s="29"/>
      <c r="M348" s="29"/>
      <c r="N348" s="29"/>
      <c r="O348" s="29"/>
      <c r="P348" s="29"/>
      <c r="Q348" s="29"/>
      <c r="R348" s="29"/>
      <c r="S348" s="29"/>
      <c r="T348" s="29"/>
      <c r="U348" s="29"/>
      <c r="V348" s="29"/>
      <c r="W348" s="29"/>
      <c r="X348" s="29"/>
      <c r="Y348" s="29"/>
      <c r="Z348" s="29"/>
      <c r="AA348" s="29"/>
      <c r="AB348" s="29"/>
    </row>
    <row r="349" spans="1:28" ht="13.2">
      <c r="A349" s="29"/>
      <c r="B349" s="29"/>
      <c r="C349" s="29"/>
      <c r="D349" s="29"/>
      <c r="E349" s="29"/>
      <c r="F349" s="30"/>
      <c r="G349" s="29"/>
      <c r="H349" s="29"/>
      <c r="I349" s="29"/>
      <c r="J349" s="29"/>
      <c r="K349" s="29"/>
      <c r="L349" s="29"/>
      <c r="M349" s="29"/>
      <c r="N349" s="29"/>
      <c r="O349" s="29"/>
      <c r="P349" s="29"/>
      <c r="Q349" s="29"/>
      <c r="R349" s="29"/>
      <c r="S349" s="29"/>
      <c r="T349" s="29"/>
      <c r="U349" s="29"/>
      <c r="V349" s="29"/>
      <c r="W349" s="29"/>
      <c r="X349" s="29"/>
      <c r="Y349" s="29"/>
      <c r="Z349" s="29"/>
      <c r="AA349" s="29"/>
      <c r="AB349" s="29"/>
    </row>
    <row r="350" spans="1:28" ht="13.2">
      <c r="A350" s="29"/>
      <c r="B350" s="29"/>
      <c r="C350" s="29"/>
      <c r="D350" s="29"/>
      <c r="E350" s="29"/>
      <c r="F350" s="30"/>
      <c r="G350" s="29"/>
      <c r="H350" s="29"/>
      <c r="I350" s="29"/>
      <c r="J350" s="29"/>
      <c r="K350" s="29"/>
      <c r="L350" s="29"/>
      <c r="M350" s="29"/>
      <c r="N350" s="29"/>
      <c r="O350" s="29"/>
      <c r="P350" s="29"/>
      <c r="Q350" s="29"/>
      <c r="R350" s="29"/>
      <c r="S350" s="29"/>
      <c r="T350" s="29"/>
      <c r="U350" s="29"/>
      <c r="V350" s="29"/>
      <c r="W350" s="29"/>
      <c r="X350" s="29"/>
      <c r="Y350" s="29"/>
      <c r="Z350" s="29"/>
      <c r="AA350" s="29"/>
      <c r="AB350" s="29"/>
    </row>
    <row r="351" spans="1:28" ht="13.2">
      <c r="A351" s="29"/>
      <c r="B351" s="29"/>
      <c r="C351" s="29"/>
      <c r="D351" s="29"/>
      <c r="E351" s="29"/>
      <c r="F351" s="30"/>
      <c r="G351" s="29"/>
      <c r="H351" s="29"/>
      <c r="I351" s="29"/>
      <c r="J351" s="29"/>
      <c r="K351" s="29"/>
      <c r="L351" s="29"/>
      <c r="M351" s="29"/>
      <c r="N351" s="29"/>
      <c r="O351" s="29"/>
      <c r="P351" s="29"/>
      <c r="Q351" s="29"/>
      <c r="R351" s="29"/>
      <c r="S351" s="29"/>
      <c r="T351" s="29"/>
      <c r="U351" s="29"/>
      <c r="V351" s="29"/>
      <c r="W351" s="29"/>
      <c r="X351" s="29"/>
      <c r="Y351" s="29"/>
      <c r="Z351" s="29"/>
      <c r="AA351" s="29"/>
      <c r="AB351" s="29"/>
    </row>
    <row r="352" spans="1:28" ht="13.2">
      <c r="A352" s="29"/>
      <c r="B352" s="29"/>
      <c r="C352" s="29"/>
      <c r="D352" s="29"/>
      <c r="E352" s="29"/>
      <c r="F352" s="30"/>
      <c r="G352" s="29"/>
      <c r="H352" s="29"/>
      <c r="I352" s="29"/>
      <c r="J352" s="29"/>
      <c r="K352" s="29"/>
      <c r="L352" s="29"/>
      <c r="M352" s="29"/>
      <c r="N352" s="29"/>
      <c r="O352" s="29"/>
      <c r="P352" s="29"/>
      <c r="Q352" s="29"/>
      <c r="R352" s="29"/>
      <c r="S352" s="29"/>
      <c r="T352" s="29"/>
      <c r="U352" s="29"/>
      <c r="V352" s="29"/>
      <c r="W352" s="29"/>
      <c r="X352" s="29"/>
      <c r="Y352" s="29"/>
      <c r="Z352" s="29"/>
      <c r="AA352" s="29"/>
      <c r="AB352" s="29"/>
    </row>
    <row r="353" spans="1:28" ht="13.2">
      <c r="A353" s="29"/>
      <c r="B353" s="29"/>
      <c r="C353" s="29"/>
      <c r="D353" s="29"/>
      <c r="E353" s="29"/>
      <c r="F353" s="30"/>
      <c r="G353" s="29"/>
      <c r="H353" s="29"/>
      <c r="I353" s="29"/>
      <c r="J353" s="29"/>
      <c r="K353" s="29"/>
      <c r="L353" s="29"/>
      <c r="M353" s="29"/>
      <c r="N353" s="29"/>
      <c r="O353" s="29"/>
      <c r="P353" s="29"/>
      <c r="Q353" s="29"/>
      <c r="R353" s="29"/>
      <c r="S353" s="29"/>
      <c r="T353" s="29"/>
      <c r="U353" s="29"/>
      <c r="V353" s="29"/>
      <c r="W353" s="29"/>
      <c r="X353" s="29"/>
      <c r="Y353" s="29"/>
      <c r="Z353" s="29"/>
      <c r="AA353" s="29"/>
      <c r="AB353" s="29"/>
    </row>
    <row r="354" spans="1:28" ht="13.2">
      <c r="A354" s="29"/>
      <c r="B354" s="29"/>
      <c r="C354" s="29"/>
      <c r="D354" s="29"/>
      <c r="E354" s="29"/>
      <c r="F354" s="30"/>
      <c r="G354" s="29"/>
      <c r="H354" s="29"/>
      <c r="I354" s="29"/>
      <c r="J354" s="29"/>
      <c r="K354" s="29"/>
      <c r="L354" s="29"/>
      <c r="M354" s="29"/>
      <c r="N354" s="29"/>
      <c r="O354" s="29"/>
      <c r="P354" s="29"/>
      <c r="Q354" s="29"/>
      <c r="R354" s="29"/>
      <c r="S354" s="29"/>
      <c r="T354" s="29"/>
      <c r="U354" s="29"/>
      <c r="V354" s="29"/>
      <c r="W354" s="29"/>
      <c r="X354" s="29"/>
      <c r="Y354" s="29"/>
      <c r="Z354" s="29"/>
      <c r="AA354" s="29"/>
      <c r="AB354" s="29"/>
    </row>
    <row r="355" spans="1:28" ht="13.2">
      <c r="A355" s="29"/>
      <c r="B355" s="29"/>
      <c r="C355" s="29"/>
      <c r="D355" s="29"/>
      <c r="E355" s="29"/>
      <c r="F355" s="30"/>
      <c r="G355" s="29"/>
      <c r="H355" s="29"/>
      <c r="I355" s="29"/>
      <c r="J355" s="29"/>
      <c r="K355" s="29"/>
      <c r="L355" s="29"/>
      <c r="M355" s="29"/>
      <c r="N355" s="29"/>
      <c r="O355" s="29"/>
      <c r="P355" s="29"/>
      <c r="Q355" s="29"/>
      <c r="R355" s="29"/>
      <c r="S355" s="29"/>
      <c r="T355" s="29"/>
      <c r="U355" s="29"/>
      <c r="V355" s="29"/>
      <c r="W355" s="29"/>
      <c r="X355" s="29"/>
      <c r="Y355" s="29"/>
      <c r="Z355" s="29"/>
      <c r="AA355" s="29"/>
      <c r="AB355" s="29"/>
    </row>
    <row r="356" spans="1:28" ht="13.2">
      <c r="A356" s="29"/>
      <c r="B356" s="29"/>
      <c r="C356" s="29"/>
      <c r="D356" s="29"/>
      <c r="E356" s="29"/>
      <c r="F356" s="30"/>
      <c r="G356" s="29"/>
      <c r="H356" s="29"/>
      <c r="I356" s="29"/>
      <c r="J356" s="29"/>
      <c r="K356" s="29"/>
      <c r="L356" s="29"/>
      <c r="M356" s="29"/>
      <c r="N356" s="29"/>
      <c r="O356" s="29"/>
      <c r="P356" s="29"/>
      <c r="Q356" s="29"/>
      <c r="R356" s="29"/>
      <c r="S356" s="29"/>
      <c r="T356" s="29"/>
      <c r="U356" s="29"/>
      <c r="V356" s="29"/>
      <c r="W356" s="29"/>
      <c r="X356" s="29"/>
      <c r="Y356" s="29"/>
      <c r="Z356" s="29"/>
      <c r="AA356" s="29"/>
      <c r="AB356" s="29"/>
    </row>
    <row r="357" spans="1:28" ht="13.2">
      <c r="A357" s="29"/>
      <c r="B357" s="29"/>
      <c r="C357" s="29"/>
      <c r="D357" s="29"/>
      <c r="E357" s="29"/>
      <c r="F357" s="30"/>
      <c r="G357" s="29"/>
      <c r="H357" s="29"/>
      <c r="I357" s="29"/>
      <c r="J357" s="29"/>
      <c r="K357" s="29"/>
      <c r="L357" s="29"/>
      <c r="M357" s="29"/>
      <c r="N357" s="29"/>
      <c r="O357" s="29"/>
      <c r="P357" s="29"/>
      <c r="Q357" s="29"/>
      <c r="R357" s="29"/>
      <c r="S357" s="29"/>
      <c r="T357" s="29"/>
      <c r="U357" s="29"/>
      <c r="V357" s="29"/>
      <c r="W357" s="29"/>
      <c r="X357" s="29"/>
      <c r="Y357" s="29"/>
      <c r="Z357" s="29"/>
      <c r="AA357" s="29"/>
      <c r="AB357" s="29"/>
    </row>
    <row r="358" spans="1:28" ht="13.2">
      <c r="A358" s="29"/>
      <c r="B358" s="29"/>
      <c r="C358" s="29"/>
      <c r="D358" s="29"/>
      <c r="E358" s="29"/>
      <c r="F358" s="30"/>
      <c r="G358" s="29"/>
      <c r="H358" s="29"/>
      <c r="I358" s="29"/>
      <c r="J358" s="29"/>
      <c r="K358" s="29"/>
      <c r="L358" s="29"/>
      <c r="M358" s="29"/>
      <c r="N358" s="29"/>
      <c r="O358" s="29"/>
      <c r="P358" s="29"/>
      <c r="Q358" s="29"/>
      <c r="R358" s="29"/>
      <c r="S358" s="29"/>
      <c r="T358" s="29"/>
      <c r="U358" s="29"/>
      <c r="V358" s="29"/>
      <c r="W358" s="29"/>
      <c r="X358" s="29"/>
      <c r="Y358" s="29"/>
      <c r="Z358" s="29"/>
      <c r="AA358" s="29"/>
      <c r="AB358" s="29"/>
    </row>
    <row r="359" spans="1:28" ht="13.2">
      <c r="A359" s="29"/>
      <c r="B359" s="29"/>
      <c r="C359" s="29"/>
      <c r="D359" s="29"/>
      <c r="E359" s="29"/>
      <c r="F359" s="30"/>
      <c r="G359" s="29"/>
      <c r="H359" s="29"/>
      <c r="I359" s="29"/>
      <c r="J359" s="29"/>
      <c r="K359" s="29"/>
      <c r="L359" s="29"/>
      <c r="M359" s="29"/>
      <c r="N359" s="29"/>
      <c r="O359" s="29"/>
      <c r="P359" s="29"/>
      <c r="Q359" s="29"/>
      <c r="R359" s="29"/>
      <c r="S359" s="29"/>
      <c r="T359" s="29"/>
      <c r="U359" s="29"/>
      <c r="V359" s="29"/>
      <c r="W359" s="29"/>
      <c r="X359" s="29"/>
      <c r="Y359" s="29"/>
      <c r="Z359" s="29"/>
      <c r="AA359" s="29"/>
      <c r="AB359" s="29"/>
    </row>
    <row r="360" spans="1:28" ht="13.2">
      <c r="A360" s="29"/>
      <c r="B360" s="29"/>
      <c r="C360" s="29"/>
      <c r="D360" s="29"/>
      <c r="E360" s="29"/>
      <c r="F360" s="30"/>
      <c r="G360" s="29"/>
      <c r="H360" s="29"/>
      <c r="I360" s="29"/>
      <c r="J360" s="29"/>
      <c r="K360" s="29"/>
      <c r="L360" s="29"/>
      <c r="M360" s="29"/>
      <c r="N360" s="29"/>
      <c r="O360" s="29"/>
      <c r="P360" s="29"/>
      <c r="Q360" s="29"/>
      <c r="R360" s="29"/>
      <c r="S360" s="29"/>
      <c r="T360" s="29"/>
      <c r="U360" s="29"/>
      <c r="V360" s="29"/>
      <c r="W360" s="29"/>
      <c r="X360" s="29"/>
      <c r="Y360" s="29"/>
      <c r="Z360" s="29"/>
      <c r="AA360" s="29"/>
      <c r="AB360" s="29"/>
    </row>
    <row r="361" spans="1:28" ht="13.2">
      <c r="A361" s="29"/>
      <c r="B361" s="29"/>
      <c r="C361" s="29"/>
      <c r="D361" s="29"/>
      <c r="E361" s="29"/>
      <c r="F361" s="30"/>
      <c r="G361" s="29"/>
      <c r="H361" s="29"/>
      <c r="I361" s="29"/>
      <c r="J361" s="29"/>
      <c r="K361" s="29"/>
      <c r="L361" s="29"/>
      <c r="M361" s="29"/>
      <c r="N361" s="29"/>
      <c r="O361" s="29"/>
      <c r="P361" s="29"/>
      <c r="Q361" s="29"/>
      <c r="R361" s="29"/>
      <c r="S361" s="29"/>
      <c r="T361" s="29"/>
      <c r="U361" s="29"/>
      <c r="V361" s="29"/>
      <c r="W361" s="29"/>
      <c r="X361" s="29"/>
      <c r="Y361" s="29"/>
      <c r="Z361" s="29"/>
      <c r="AA361" s="29"/>
      <c r="AB361" s="29"/>
    </row>
    <row r="362" spans="1:28" ht="13.2">
      <c r="A362" s="29"/>
      <c r="B362" s="29"/>
      <c r="C362" s="29"/>
      <c r="D362" s="29"/>
      <c r="E362" s="29"/>
      <c r="F362" s="30"/>
      <c r="G362" s="29"/>
      <c r="H362" s="29"/>
      <c r="I362" s="29"/>
      <c r="J362" s="29"/>
      <c r="K362" s="29"/>
      <c r="L362" s="29"/>
      <c r="M362" s="29"/>
      <c r="N362" s="29"/>
      <c r="O362" s="29"/>
      <c r="P362" s="29"/>
      <c r="Q362" s="29"/>
      <c r="R362" s="29"/>
      <c r="S362" s="29"/>
      <c r="T362" s="29"/>
      <c r="U362" s="29"/>
      <c r="V362" s="29"/>
      <c r="W362" s="29"/>
      <c r="X362" s="29"/>
      <c r="Y362" s="29"/>
      <c r="Z362" s="29"/>
      <c r="AA362" s="29"/>
      <c r="AB362" s="29"/>
    </row>
    <row r="363" spans="1:28" ht="13.2">
      <c r="A363" s="29"/>
      <c r="B363" s="29"/>
      <c r="C363" s="29"/>
      <c r="D363" s="29"/>
      <c r="E363" s="29"/>
      <c r="F363" s="30"/>
      <c r="G363" s="29"/>
      <c r="H363" s="29"/>
      <c r="I363" s="29"/>
      <c r="J363" s="29"/>
      <c r="K363" s="29"/>
      <c r="L363" s="29"/>
      <c r="M363" s="29"/>
      <c r="N363" s="29"/>
      <c r="O363" s="29"/>
      <c r="P363" s="29"/>
      <c r="Q363" s="29"/>
      <c r="R363" s="29"/>
      <c r="S363" s="29"/>
      <c r="T363" s="29"/>
      <c r="U363" s="29"/>
      <c r="V363" s="29"/>
      <c r="W363" s="29"/>
      <c r="X363" s="29"/>
      <c r="Y363" s="29"/>
      <c r="Z363" s="29"/>
      <c r="AA363" s="29"/>
      <c r="AB363" s="29"/>
    </row>
    <row r="364" spans="1:28" ht="13.2">
      <c r="A364" s="29"/>
      <c r="B364" s="29"/>
      <c r="C364" s="29"/>
      <c r="D364" s="29"/>
      <c r="E364" s="29"/>
      <c r="F364" s="30"/>
      <c r="G364" s="29"/>
      <c r="H364" s="29"/>
      <c r="I364" s="29"/>
      <c r="J364" s="29"/>
      <c r="K364" s="29"/>
      <c r="L364" s="29"/>
      <c r="M364" s="29"/>
      <c r="N364" s="29"/>
      <c r="O364" s="29"/>
      <c r="P364" s="29"/>
      <c r="Q364" s="29"/>
      <c r="R364" s="29"/>
      <c r="S364" s="29"/>
      <c r="T364" s="29"/>
      <c r="U364" s="29"/>
      <c r="V364" s="29"/>
      <c r="W364" s="29"/>
      <c r="X364" s="29"/>
      <c r="Y364" s="29"/>
      <c r="Z364" s="29"/>
      <c r="AA364" s="29"/>
      <c r="AB364" s="29"/>
    </row>
    <row r="365" spans="1:28" ht="13.2">
      <c r="A365" s="29"/>
      <c r="B365" s="29"/>
      <c r="C365" s="29"/>
      <c r="D365" s="29"/>
      <c r="E365" s="29"/>
      <c r="F365" s="30"/>
      <c r="G365" s="29"/>
      <c r="H365" s="29"/>
      <c r="I365" s="29"/>
      <c r="J365" s="29"/>
      <c r="K365" s="29"/>
      <c r="L365" s="29"/>
      <c r="M365" s="29"/>
      <c r="N365" s="29"/>
      <c r="O365" s="29"/>
      <c r="P365" s="29"/>
      <c r="Q365" s="29"/>
      <c r="R365" s="29"/>
      <c r="S365" s="29"/>
      <c r="T365" s="29"/>
      <c r="U365" s="29"/>
      <c r="V365" s="29"/>
      <c r="W365" s="29"/>
      <c r="X365" s="29"/>
      <c r="Y365" s="29"/>
      <c r="Z365" s="29"/>
      <c r="AA365" s="29"/>
      <c r="AB365" s="29"/>
    </row>
    <row r="366" spans="1:28" ht="13.2">
      <c r="A366" s="29"/>
      <c r="B366" s="29"/>
      <c r="C366" s="29"/>
      <c r="D366" s="29"/>
      <c r="E366" s="29"/>
      <c r="F366" s="30"/>
      <c r="G366" s="29"/>
      <c r="H366" s="29"/>
      <c r="I366" s="29"/>
      <c r="J366" s="29"/>
      <c r="K366" s="29"/>
      <c r="L366" s="29"/>
      <c r="M366" s="29"/>
      <c r="N366" s="29"/>
      <c r="O366" s="29"/>
      <c r="P366" s="29"/>
      <c r="Q366" s="29"/>
      <c r="R366" s="29"/>
      <c r="S366" s="29"/>
      <c r="T366" s="29"/>
      <c r="U366" s="29"/>
      <c r="V366" s="29"/>
      <c r="W366" s="29"/>
      <c r="X366" s="29"/>
      <c r="Y366" s="29"/>
      <c r="Z366" s="29"/>
      <c r="AA366" s="29"/>
      <c r="AB366" s="29"/>
    </row>
    <row r="367" spans="1:28" ht="13.2">
      <c r="A367" s="29"/>
      <c r="B367" s="29"/>
      <c r="C367" s="29"/>
      <c r="D367" s="29"/>
      <c r="E367" s="29"/>
      <c r="F367" s="30"/>
      <c r="G367" s="29"/>
      <c r="H367" s="29"/>
      <c r="I367" s="29"/>
      <c r="J367" s="29"/>
      <c r="K367" s="29"/>
      <c r="L367" s="29"/>
      <c r="M367" s="29"/>
      <c r="N367" s="29"/>
      <c r="O367" s="29"/>
      <c r="P367" s="29"/>
      <c r="Q367" s="29"/>
      <c r="R367" s="29"/>
      <c r="S367" s="29"/>
      <c r="T367" s="29"/>
      <c r="U367" s="29"/>
      <c r="V367" s="29"/>
      <c r="W367" s="29"/>
      <c r="X367" s="29"/>
      <c r="Y367" s="29"/>
      <c r="Z367" s="29"/>
      <c r="AA367" s="29"/>
      <c r="AB367" s="29"/>
    </row>
    <row r="368" spans="1:28" ht="13.2">
      <c r="A368" s="29"/>
      <c r="B368" s="29"/>
      <c r="C368" s="29"/>
      <c r="D368" s="29"/>
      <c r="E368" s="29"/>
      <c r="F368" s="30"/>
      <c r="G368" s="29"/>
      <c r="H368" s="29"/>
      <c r="I368" s="29"/>
      <c r="J368" s="29"/>
      <c r="K368" s="29"/>
      <c r="L368" s="29"/>
      <c r="M368" s="29"/>
      <c r="N368" s="29"/>
      <c r="O368" s="29"/>
      <c r="P368" s="29"/>
      <c r="Q368" s="29"/>
      <c r="R368" s="29"/>
      <c r="S368" s="29"/>
      <c r="T368" s="29"/>
      <c r="U368" s="29"/>
      <c r="V368" s="29"/>
      <c r="W368" s="29"/>
      <c r="X368" s="29"/>
      <c r="Y368" s="29"/>
      <c r="Z368" s="29"/>
      <c r="AA368" s="29"/>
      <c r="AB368" s="29"/>
    </row>
    <row r="369" spans="1:28" ht="13.2">
      <c r="A369" s="29"/>
      <c r="B369" s="29"/>
      <c r="C369" s="29"/>
      <c r="D369" s="29"/>
      <c r="E369" s="29"/>
      <c r="F369" s="30"/>
      <c r="G369" s="29"/>
      <c r="H369" s="29"/>
      <c r="I369" s="29"/>
      <c r="J369" s="29"/>
      <c r="K369" s="29"/>
      <c r="L369" s="29"/>
      <c r="M369" s="29"/>
      <c r="N369" s="29"/>
      <c r="O369" s="29"/>
      <c r="P369" s="29"/>
      <c r="Q369" s="29"/>
      <c r="R369" s="29"/>
      <c r="S369" s="29"/>
      <c r="T369" s="29"/>
      <c r="U369" s="29"/>
      <c r="V369" s="29"/>
      <c r="W369" s="29"/>
      <c r="X369" s="29"/>
      <c r="Y369" s="29"/>
      <c r="Z369" s="29"/>
      <c r="AA369" s="29"/>
      <c r="AB369" s="29"/>
    </row>
    <row r="370" spans="1:28" ht="13.2">
      <c r="A370" s="29"/>
      <c r="B370" s="29"/>
      <c r="C370" s="29"/>
      <c r="D370" s="29"/>
      <c r="E370" s="29"/>
      <c r="F370" s="30"/>
      <c r="G370" s="29"/>
      <c r="H370" s="29"/>
      <c r="I370" s="29"/>
      <c r="J370" s="29"/>
      <c r="K370" s="29"/>
      <c r="L370" s="29"/>
      <c r="M370" s="29"/>
      <c r="N370" s="29"/>
      <c r="O370" s="29"/>
      <c r="P370" s="29"/>
      <c r="Q370" s="29"/>
      <c r="R370" s="29"/>
      <c r="S370" s="29"/>
      <c r="T370" s="29"/>
      <c r="U370" s="29"/>
      <c r="V370" s="29"/>
      <c r="W370" s="29"/>
      <c r="X370" s="29"/>
      <c r="Y370" s="29"/>
      <c r="Z370" s="29"/>
      <c r="AA370" s="29"/>
      <c r="AB370" s="29"/>
    </row>
    <row r="371" spans="1:28" ht="13.2">
      <c r="A371" s="29"/>
      <c r="B371" s="29"/>
      <c r="C371" s="29"/>
      <c r="D371" s="29"/>
      <c r="E371" s="29"/>
      <c r="F371" s="30"/>
      <c r="G371" s="29"/>
      <c r="H371" s="29"/>
      <c r="I371" s="29"/>
      <c r="J371" s="29"/>
      <c r="K371" s="29"/>
      <c r="L371" s="29"/>
      <c r="M371" s="29"/>
      <c r="N371" s="29"/>
      <c r="O371" s="29"/>
      <c r="P371" s="29"/>
      <c r="Q371" s="29"/>
      <c r="R371" s="29"/>
      <c r="S371" s="29"/>
      <c r="T371" s="29"/>
      <c r="U371" s="29"/>
      <c r="V371" s="29"/>
      <c r="W371" s="29"/>
      <c r="X371" s="29"/>
      <c r="Y371" s="29"/>
      <c r="Z371" s="29"/>
      <c r="AA371" s="29"/>
      <c r="AB371" s="29"/>
    </row>
    <row r="372" spans="1:28" ht="13.2">
      <c r="A372" s="29"/>
      <c r="B372" s="29"/>
      <c r="C372" s="29"/>
      <c r="D372" s="29"/>
      <c r="E372" s="29"/>
      <c r="F372" s="30"/>
      <c r="G372" s="29"/>
      <c r="H372" s="29"/>
      <c r="I372" s="29"/>
      <c r="J372" s="29"/>
      <c r="K372" s="29"/>
      <c r="L372" s="29"/>
      <c r="M372" s="29"/>
      <c r="N372" s="29"/>
      <c r="O372" s="29"/>
      <c r="P372" s="29"/>
      <c r="Q372" s="29"/>
      <c r="R372" s="29"/>
      <c r="S372" s="29"/>
      <c r="T372" s="29"/>
      <c r="U372" s="29"/>
      <c r="V372" s="29"/>
      <c r="W372" s="29"/>
      <c r="X372" s="29"/>
      <c r="Y372" s="29"/>
      <c r="Z372" s="29"/>
      <c r="AA372" s="29"/>
      <c r="AB372" s="29"/>
    </row>
    <row r="373" spans="1:28" ht="13.2">
      <c r="A373" s="29"/>
      <c r="B373" s="29"/>
      <c r="C373" s="29"/>
      <c r="D373" s="29"/>
      <c r="E373" s="29"/>
      <c r="F373" s="30"/>
      <c r="G373" s="29"/>
      <c r="H373" s="29"/>
      <c r="I373" s="29"/>
      <c r="J373" s="29"/>
      <c r="K373" s="29"/>
      <c r="L373" s="29"/>
      <c r="M373" s="29"/>
      <c r="N373" s="29"/>
      <c r="O373" s="29"/>
      <c r="P373" s="29"/>
      <c r="Q373" s="29"/>
      <c r="R373" s="29"/>
      <c r="S373" s="29"/>
      <c r="T373" s="29"/>
      <c r="U373" s="29"/>
      <c r="V373" s="29"/>
      <c r="W373" s="29"/>
      <c r="X373" s="29"/>
      <c r="Y373" s="29"/>
      <c r="Z373" s="29"/>
      <c r="AA373" s="29"/>
      <c r="AB373" s="29"/>
    </row>
    <row r="374" spans="1:28" ht="13.2">
      <c r="A374" s="29"/>
      <c r="B374" s="29"/>
      <c r="C374" s="29"/>
      <c r="D374" s="29"/>
      <c r="E374" s="29"/>
      <c r="F374" s="30"/>
      <c r="G374" s="29"/>
      <c r="H374" s="29"/>
      <c r="I374" s="29"/>
      <c r="J374" s="29"/>
      <c r="K374" s="29"/>
      <c r="L374" s="29"/>
      <c r="M374" s="29"/>
      <c r="N374" s="29"/>
      <c r="O374" s="29"/>
      <c r="P374" s="29"/>
      <c r="Q374" s="29"/>
      <c r="R374" s="29"/>
      <c r="S374" s="29"/>
      <c r="T374" s="29"/>
      <c r="U374" s="29"/>
      <c r="V374" s="29"/>
      <c r="W374" s="29"/>
      <c r="X374" s="29"/>
      <c r="Y374" s="29"/>
      <c r="Z374" s="29"/>
      <c r="AA374" s="29"/>
      <c r="AB374" s="29"/>
    </row>
    <row r="375" spans="1:28" ht="13.2">
      <c r="A375" s="29"/>
      <c r="B375" s="29"/>
      <c r="C375" s="29"/>
      <c r="D375" s="29"/>
      <c r="E375" s="29"/>
      <c r="F375" s="30"/>
      <c r="G375" s="29"/>
      <c r="H375" s="29"/>
      <c r="I375" s="29"/>
      <c r="J375" s="29"/>
      <c r="K375" s="29"/>
      <c r="L375" s="29"/>
      <c r="M375" s="29"/>
      <c r="N375" s="29"/>
      <c r="O375" s="29"/>
      <c r="P375" s="29"/>
      <c r="Q375" s="29"/>
      <c r="R375" s="29"/>
      <c r="S375" s="29"/>
      <c r="T375" s="29"/>
      <c r="U375" s="29"/>
      <c r="V375" s="29"/>
      <c r="W375" s="29"/>
      <c r="X375" s="29"/>
      <c r="Y375" s="29"/>
      <c r="Z375" s="29"/>
      <c r="AA375" s="29"/>
      <c r="AB375" s="29"/>
    </row>
    <row r="376" spans="1:28" ht="13.2">
      <c r="A376" s="29"/>
      <c r="B376" s="29"/>
      <c r="C376" s="29"/>
      <c r="D376" s="29"/>
      <c r="E376" s="29"/>
      <c r="F376" s="30"/>
      <c r="G376" s="29"/>
      <c r="H376" s="29"/>
      <c r="I376" s="29"/>
      <c r="J376" s="29"/>
      <c r="K376" s="29"/>
      <c r="L376" s="29"/>
      <c r="M376" s="29"/>
      <c r="N376" s="29"/>
      <c r="O376" s="29"/>
      <c r="P376" s="29"/>
      <c r="Q376" s="29"/>
      <c r="R376" s="29"/>
      <c r="S376" s="29"/>
      <c r="T376" s="29"/>
      <c r="U376" s="29"/>
      <c r="V376" s="29"/>
      <c r="W376" s="29"/>
      <c r="X376" s="29"/>
      <c r="Y376" s="29"/>
      <c r="Z376" s="29"/>
      <c r="AA376" s="29"/>
      <c r="AB376" s="29"/>
    </row>
    <row r="377" spans="1:28" ht="13.2">
      <c r="A377" s="29"/>
      <c r="B377" s="29"/>
      <c r="C377" s="29"/>
      <c r="D377" s="29"/>
      <c r="E377" s="29"/>
      <c r="F377" s="30"/>
      <c r="G377" s="29"/>
      <c r="H377" s="29"/>
      <c r="I377" s="29"/>
      <c r="J377" s="29"/>
      <c r="K377" s="29"/>
      <c r="L377" s="29"/>
      <c r="M377" s="29"/>
      <c r="N377" s="29"/>
      <c r="O377" s="29"/>
      <c r="P377" s="29"/>
      <c r="Q377" s="29"/>
      <c r="R377" s="29"/>
      <c r="S377" s="29"/>
      <c r="T377" s="29"/>
      <c r="U377" s="29"/>
      <c r="V377" s="29"/>
      <c r="W377" s="29"/>
      <c r="X377" s="29"/>
      <c r="Y377" s="29"/>
      <c r="Z377" s="29"/>
      <c r="AA377" s="29"/>
      <c r="AB377" s="29"/>
    </row>
    <row r="378" spans="1:28" ht="13.2">
      <c r="A378" s="29"/>
      <c r="B378" s="29"/>
      <c r="C378" s="29"/>
      <c r="D378" s="29"/>
      <c r="E378" s="29"/>
      <c r="F378" s="30"/>
      <c r="G378" s="29"/>
      <c r="H378" s="29"/>
      <c r="I378" s="29"/>
      <c r="J378" s="29"/>
      <c r="K378" s="29"/>
      <c r="L378" s="29"/>
      <c r="M378" s="29"/>
      <c r="N378" s="29"/>
      <c r="O378" s="29"/>
      <c r="P378" s="29"/>
      <c r="Q378" s="29"/>
      <c r="R378" s="29"/>
      <c r="S378" s="29"/>
      <c r="T378" s="29"/>
      <c r="U378" s="29"/>
      <c r="V378" s="29"/>
      <c r="W378" s="29"/>
      <c r="X378" s="29"/>
      <c r="Y378" s="29"/>
      <c r="Z378" s="29"/>
      <c r="AA378" s="29"/>
      <c r="AB378" s="29"/>
    </row>
    <row r="379" spans="1:28" ht="13.2">
      <c r="A379" s="29"/>
      <c r="B379" s="29"/>
      <c r="C379" s="29"/>
      <c r="D379" s="29"/>
      <c r="E379" s="29"/>
      <c r="F379" s="30"/>
      <c r="G379" s="29"/>
      <c r="H379" s="29"/>
      <c r="I379" s="29"/>
      <c r="J379" s="29"/>
      <c r="K379" s="29"/>
      <c r="L379" s="29"/>
      <c r="M379" s="29"/>
      <c r="N379" s="29"/>
      <c r="O379" s="29"/>
      <c r="P379" s="29"/>
      <c r="Q379" s="29"/>
      <c r="R379" s="29"/>
      <c r="S379" s="29"/>
      <c r="T379" s="29"/>
      <c r="U379" s="29"/>
      <c r="V379" s="29"/>
      <c r="W379" s="29"/>
      <c r="X379" s="29"/>
      <c r="Y379" s="29"/>
      <c r="Z379" s="29"/>
      <c r="AA379" s="29"/>
      <c r="AB379" s="29"/>
    </row>
    <row r="380" spans="1:28" ht="13.2">
      <c r="A380" s="29"/>
      <c r="B380" s="29"/>
      <c r="C380" s="29"/>
      <c r="D380" s="29"/>
      <c r="E380" s="29"/>
      <c r="F380" s="30"/>
      <c r="G380" s="29"/>
      <c r="H380" s="29"/>
      <c r="I380" s="29"/>
      <c r="J380" s="29"/>
      <c r="K380" s="29"/>
      <c r="L380" s="29"/>
      <c r="M380" s="29"/>
      <c r="N380" s="29"/>
      <c r="O380" s="29"/>
      <c r="P380" s="29"/>
      <c r="Q380" s="29"/>
      <c r="R380" s="29"/>
      <c r="S380" s="29"/>
      <c r="T380" s="29"/>
      <c r="U380" s="29"/>
      <c r="V380" s="29"/>
      <c r="W380" s="29"/>
      <c r="X380" s="29"/>
      <c r="Y380" s="29"/>
      <c r="Z380" s="29"/>
      <c r="AA380" s="29"/>
      <c r="AB380" s="29"/>
    </row>
    <row r="381" spans="1:28" ht="13.2">
      <c r="A381" s="29"/>
      <c r="B381" s="29"/>
      <c r="C381" s="29"/>
      <c r="D381" s="29"/>
      <c r="E381" s="29"/>
      <c r="F381" s="30"/>
      <c r="G381" s="29"/>
      <c r="H381" s="29"/>
      <c r="I381" s="29"/>
      <c r="J381" s="29"/>
      <c r="K381" s="29"/>
      <c r="L381" s="29"/>
      <c r="M381" s="29"/>
      <c r="N381" s="29"/>
      <c r="O381" s="29"/>
      <c r="P381" s="29"/>
      <c r="Q381" s="29"/>
      <c r="R381" s="29"/>
      <c r="S381" s="29"/>
      <c r="T381" s="29"/>
      <c r="U381" s="29"/>
      <c r="V381" s="29"/>
      <c r="W381" s="29"/>
      <c r="X381" s="29"/>
      <c r="Y381" s="29"/>
      <c r="Z381" s="29"/>
      <c r="AA381" s="29"/>
      <c r="AB381" s="29"/>
    </row>
    <row r="382" spans="1:28" ht="13.2">
      <c r="A382" s="29"/>
      <c r="B382" s="29"/>
      <c r="C382" s="29"/>
      <c r="D382" s="29"/>
      <c r="E382" s="29"/>
      <c r="F382" s="30"/>
      <c r="G382" s="29"/>
      <c r="H382" s="29"/>
      <c r="I382" s="29"/>
      <c r="J382" s="29"/>
      <c r="K382" s="29"/>
      <c r="L382" s="29"/>
      <c r="M382" s="29"/>
      <c r="N382" s="29"/>
      <c r="O382" s="29"/>
      <c r="P382" s="29"/>
      <c r="Q382" s="29"/>
      <c r="R382" s="29"/>
      <c r="S382" s="29"/>
      <c r="T382" s="29"/>
      <c r="U382" s="29"/>
      <c r="V382" s="29"/>
      <c r="W382" s="29"/>
      <c r="X382" s="29"/>
      <c r="Y382" s="29"/>
      <c r="Z382" s="29"/>
      <c r="AA382" s="29"/>
      <c r="AB382" s="29"/>
    </row>
    <row r="383" spans="1:28" ht="13.2">
      <c r="A383" s="29"/>
      <c r="B383" s="29"/>
      <c r="C383" s="29"/>
      <c r="D383" s="29"/>
      <c r="E383" s="29"/>
      <c r="F383" s="30"/>
      <c r="G383" s="29"/>
      <c r="H383" s="29"/>
      <c r="I383" s="29"/>
      <c r="J383" s="29"/>
      <c r="K383" s="29"/>
      <c r="L383" s="29"/>
      <c r="M383" s="29"/>
      <c r="N383" s="29"/>
      <c r="O383" s="29"/>
      <c r="P383" s="29"/>
      <c r="Q383" s="29"/>
      <c r="R383" s="29"/>
      <c r="S383" s="29"/>
      <c r="T383" s="29"/>
      <c r="U383" s="29"/>
      <c r="V383" s="29"/>
      <c r="W383" s="29"/>
      <c r="X383" s="29"/>
      <c r="Y383" s="29"/>
      <c r="Z383" s="29"/>
      <c r="AA383" s="29"/>
      <c r="AB383" s="29"/>
    </row>
    <row r="384" spans="1:28" ht="13.2">
      <c r="A384" s="29"/>
      <c r="B384" s="29"/>
      <c r="C384" s="29"/>
      <c r="D384" s="29"/>
      <c r="E384" s="29"/>
      <c r="F384" s="30"/>
      <c r="G384" s="29"/>
      <c r="H384" s="29"/>
      <c r="I384" s="29"/>
      <c r="J384" s="29"/>
      <c r="K384" s="29"/>
      <c r="L384" s="29"/>
      <c r="M384" s="29"/>
      <c r="N384" s="29"/>
      <c r="O384" s="29"/>
      <c r="P384" s="29"/>
      <c r="Q384" s="29"/>
      <c r="R384" s="29"/>
      <c r="S384" s="29"/>
      <c r="T384" s="29"/>
      <c r="U384" s="29"/>
      <c r="V384" s="29"/>
      <c r="W384" s="29"/>
      <c r="X384" s="29"/>
      <c r="Y384" s="29"/>
      <c r="Z384" s="29"/>
      <c r="AA384" s="29"/>
      <c r="AB384" s="29"/>
    </row>
    <row r="385" spans="1:28" ht="13.2">
      <c r="A385" s="29"/>
      <c r="B385" s="29"/>
      <c r="C385" s="29"/>
      <c r="D385" s="29"/>
      <c r="E385" s="29"/>
      <c r="F385" s="30"/>
      <c r="G385" s="29"/>
      <c r="H385" s="29"/>
      <c r="I385" s="29"/>
      <c r="J385" s="29"/>
      <c r="K385" s="29"/>
      <c r="L385" s="29"/>
      <c r="M385" s="29"/>
      <c r="N385" s="29"/>
      <c r="O385" s="29"/>
      <c r="P385" s="29"/>
      <c r="Q385" s="29"/>
      <c r="R385" s="29"/>
      <c r="S385" s="29"/>
      <c r="T385" s="29"/>
      <c r="U385" s="29"/>
      <c r="V385" s="29"/>
      <c r="W385" s="29"/>
      <c r="X385" s="29"/>
      <c r="Y385" s="29"/>
      <c r="Z385" s="29"/>
      <c r="AA385" s="29"/>
      <c r="AB385" s="29"/>
    </row>
    <row r="386" spans="1:28" ht="13.2">
      <c r="A386" s="29"/>
      <c r="B386" s="29"/>
      <c r="C386" s="29"/>
      <c r="D386" s="29"/>
      <c r="E386" s="29"/>
      <c r="F386" s="30"/>
      <c r="G386" s="29"/>
      <c r="H386" s="29"/>
      <c r="I386" s="29"/>
      <c r="J386" s="29"/>
      <c r="K386" s="29"/>
      <c r="L386" s="29"/>
      <c r="M386" s="29"/>
      <c r="N386" s="29"/>
      <c r="O386" s="29"/>
      <c r="P386" s="29"/>
      <c r="Q386" s="29"/>
      <c r="R386" s="29"/>
      <c r="S386" s="29"/>
      <c r="T386" s="29"/>
      <c r="U386" s="29"/>
      <c r="V386" s="29"/>
      <c r="W386" s="29"/>
      <c r="X386" s="29"/>
      <c r="Y386" s="29"/>
      <c r="Z386" s="29"/>
      <c r="AA386" s="29"/>
      <c r="AB386" s="29"/>
    </row>
    <row r="387" spans="1:28" ht="13.2">
      <c r="A387" s="29"/>
      <c r="B387" s="29"/>
      <c r="C387" s="29"/>
      <c r="D387" s="29"/>
      <c r="E387" s="29"/>
      <c r="F387" s="30"/>
      <c r="G387" s="29"/>
      <c r="H387" s="29"/>
      <c r="I387" s="29"/>
      <c r="J387" s="29"/>
      <c r="K387" s="29"/>
      <c r="L387" s="29"/>
      <c r="M387" s="29"/>
      <c r="N387" s="29"/>
      <c r="O387" s="29"/>
      <c r="P387" s="29"/>
      <c r="Q387" s="29"/>
      <c r="R387" s="29"/>
      <c r="S387" s="29"/>
      <c r="T387" s="29"/>
      <c r="U387" s="29"/>
      <c r="V387" s="29"/>
      <c r="W387" s="29"/>
      <c r="X387" s="29"/>
      <c r="Y387" s="29"/>
      <c r="Z387" s="29"/>
      <c r="AA387" s="29"/>
      <c r="AB387" s="29"/>
    </row>
    <row r="388" spans="1:28" ht="13.2">
      <c r="A388" s="29"/>
      <c r="B388" s="29"/>
      <c r="C388" s="29"/>
      <c r="D388" s="29"/>
      <c r="E388" s="29"/>
      <c r="F388" s="30"/>
      <c r="G388" s="29"/>
      <c r="H388" s="29"/>
      <c r="I388" s="29"/>
      <c r="J388" s="29"/>
      <c r="K388" s="29"/>
      <c r="L388" s="29"/>
      <c r="M388" s="29"/>
      <c r="N388" s="29"/>
      <c r="O388" s="29"/>
      <c r="P388" s="29"/>
      <c r="Q388" s="29"/>
      <c r="R388" s="29"/>
      <c r="S388" s="29"/>
      <c r="T388" s="29"/>
      <c r="U388" s="29"/>
      <c r="V388" s="29"/>
      <c r="W388" s="29"/>
      <c r="X388" s="29"/>
      <c r="Y388" s="29"/>
      <c r="Z388" s="29"/>
      <c r="AA388" s="29"/>
      <c r="AB388" s="29"/>
    </row>
    <row r="389" spans="1:28" ht="13.2">
      <c r="A389" s="29"/>
      <c r="B389" s="29"/>
      <c r="C389" s="29"/>
      <c r="D389" s="29"/>
      <c r="E389" s="29"/>
      <c r="F389" s="30"/>
      <c r="G389" s="29"/>
      <c r="H389" s="29"/>
      <c r="I389" s="29"/>
      <c r="J389" s="29"/>
      <c r="K389" s="29"/>
      <c r="L389" s="29"/>
      <c r="M389" s="29"/>
      <c r="N389" s="29"/>
      <c r="O389" s="29"/>
      <c r="P389" s="29"/>
      <c r="Q389" s="29"/>
      <c r="R389" s="29"/>
      <c r="S389" s="29"/>
      <c r="T389" s="29"/>
      <c r="U389" s="29"/>
      <c r="V389" s="29"/>
      <c r="W389" s="29"/>
      <c r="X389" s="29"/>
      <c r="Y389" s="29"/>
      <c r="Z389" s="29"/>
      <c r="AA389" s="29"/>
      <c r="AB389" s="29"/>
    </row>
    <row r="390" spans="1:28" ht="13.2">
      <c r="A390" s="29"/>
      <c r="B390" s="29"/>
      <c r="C390" s="29"/>
      <c r="D390" s="29"/>
      <c r="E390" s="29"/>
      <c r="F390" s="30"/>
      <c r="G390" s="29"/>
      <c r="H390" s="29"/>
      <c r="I390" s="29"/>
      <c r="J390" s="29"/>
      <c r="K390" s="29"/>
      <c r="L390" s="29"/>
      <c r="M390" s="29"/>
      <c r="N390" s="29"/>
      <c r="O390" s="29"/>
      <c r="P390" s="29"/>
      <c r="Q390" s="29"/>
      <c r="R390" s="29"/>
      <c r="S390" s="29"/>
      <c r="T390" s="29"/>
      <c r="U390" s="29"/>
      <c r="V390" s="29"/>
      <c r="W390" s="29"/>
      <c r="X390" s="29"/>
      <c r="Y390" s="29"/>
      <c r="Z390" s="29"/>
      <c r="AA390" s="29"/>
      <c r="AB390" s="29"/>
    </row>
    <row r="391" spans="1:28" ht="13.2">
      <c r="A391" s="29"/>
      <c r="B391" s="29"/>
      <c r="C391" s="29"/>
      <c r="D391" s="29"/>
      <c r="E391" s="29"/>
      <c r="F391" s="30"/>
      <c r="G391" s="29"/>
      <c r="H391" s="29"/>
      <c r="I391" s="29"/>
      <c r="J391" s="29"/>
      <c r="K391" s="29"/>
      <c r="L391" s="29"/>
      <c r="M391" s="29"/>
      <c r="N391" s="29"/>
      <c r="O391" s="29"/>
      <c r="P391" s="29"/>
      <c r="Q391" s="29"/>
      <c r="R391" s="29"/>
      <c r="S391" s="29"/>
      <c r="T391" s="29"/>
      <c r="U391" s="29"/>
      <c r="V391" s="29"/>
      <c r="W391" s="29"/>
      <c r="X391" s="29"/>
      <c r="Y391" s="29"/>
      <c r="Z391" s="29"/>
      <c r="AA391" s="29"/>
      <c r="AB391" s="29"/>
    </row>
    <row r="392" spans="1:28" ht="13.2">
      <c r="A392" s="29"/>
      <c r="B392" s="29"/>
      <c r="C392" s="29"/>
      <c r="D392" s="29"/>
      <c r="E392" s="29"/>
      <c r="F392" s="30"/>
      <c r="G392" s="29"/>
      <c r="H392" s="29"/>
      <c r="I392" s="29"/>
      <c r="J392" s="29"/>
      <c r="K392" s="29"/>
      <c r="L392" s="29"/>
      <c r="M392" s="29"/>
      <c r="N392" s="29"/>
      <c r="O392" s="29"/>
      <c r="P392" s="29"/>
      <c r="Q392" s="29"/>
      <c r="R392" s="29"/>
      <c r="S392" s="29"/>
      <c r="T392" s="29"/>
      <c r="U392" s="29"/>
      <c r="V392" s="29"/>
      <c r="W392" s="29"/>
      <c r="X392" s="29"/>
      <c r="Y392" s="29"/>
      <c r="Z392" s="29"/>
      <c r="AA392" s="29"/>
      <c r="AB392" s="29"/>
    </row>
    <row r="393" spans="1:28" ht="13.2">
      <c r="A393" s="29"/>
      <c r="B393" s="29"/>
      <c r="C393" s="29"/>
      <c r="D393" s="29"/>
      <c r="E393" s="29"/>
      <c r="F393" s="30"/>
      <c r="G393" s="29"/>
      <c r="H393" s="29"/>
      <c r="I393" s="29"/>
      <c r="J393" s="29"/>
      <c r="K393" s="29"/>
      <c r="L393" s="29"/>
      <c r="M393" s="29"/>
      <c r="N393" s="29"/>
      <c r="O393" s="29"/>
      <c r="P393" s="29"/>
      <c r="Q393" s="29"/>
      <c r="R393" s="29"/>
      <c r="S393" s="29"/>
      <c r="T393" s="29"/>
      <c r="U393" s="29"/>
      <c r="V393" s="29"/>
      <c r="W393" s="29"/>
      <c r="X393" s="29"/>
      <c r="Y393" s="29"/>
      <c r="Z393" s="29"/>
      <c r="AA393" s="29"/>
      <c r="AB393" s="29"/>
    </row>
    <row r="394" spans="1:28" ht="13.2">
      <c r="A394" s="29"/>
      <c r="B394" s="29"/>
      <c r="C394" s="29"/>
      <c r="D394" s="29"/>
      <c r="E394" s="29"/>
      <c r="F394" s="30"/>
      <c r="G394" s="29"/>
      <c r="H394" s="29"/>
      <c r="I394" s="29"/>
      <c r="J394" s="29"/>
      <c r="K394" s="29"/>
      <c r="L394" s="29"/>
      <c r="M394" s="29"/>
      <c r="N394" s="29"/>
      <c r="O394" s="29"/>
      <c r="P394" s="29"/>
      <c r="Q394" s="29"/>
      <c r="R394" s="29"/>
      <c r="S394" s="29"/>
      <c r="T394" s="29"/>
      <c r="U394" s="29"/>
      <c r="V394" s="29"/>
      <c r="W394" s="29"/>
      <c r="X394" s="29"/>
      <c r="Y394" s="29"/>
      <c r="Z394" s="29"/>
      <c r="AA394" s="29"/>
      <c r="AB394" s="29"/>
    </row>
    <row r="395" spans="1:28" ht="13.2">
      <c r="A395" s="29"/>
      <c r="B395" s="29"/>
      <c r="C395" s="29"/>
      <c r="D395" s="29"/>
      <c r="E395" s="29"/>
      <c r="F395" s="30"/>
      <c r="G395" s="29"/>
      <c r="H395" s="29"/>
      <c r="I395" s="29"/>
      <c r="J395" s="29"/>
      <c r="K395" s="29"/>
      <c r="L395" s="29"/>
      <c r="M395" s="29"/>
      <c r="N395" s="29"/>
      <c r="O395" s="29"/>
      <c r="P395" s="29"/>
      <c r="Q395" s="29"/>
      <c r="R395" s="29"/>
      <c r="S395" s="29"/>
      <c r="T395" s="29"/>
      <c r="U395" s="29"/>
      <c r="V395" s="29"/>
      <c r="W395" s="29"/>
      <c r="X395" s="29"/>
      <c r="Y395" s="29"/>
      <c r="Z395" s="29"/>
      <c r="AA395" s="29"/>
      <c r="AB395" s="29"/>
    </row>
    <row r="396" spans="1:28" ht="13.2">
      <c r="A396" s="29"/>
      <c r="B396" s="29"/>
      <c r="C396" s="29"/>
      <c r="D396" s="29"/>
      <c r="E396" s="29"/>
      <c r="F396" s="30"/>
      <c r="G396" s="29"/>
      <c r="H396" s="29"/>
      <c r="I396" s="29"/>
      <c r="J396" s="29"/>
      <c r="K396" s="29"/>
      <c r="L396" s="29"/>
      <c r="M396" s="29"/>
      <c r="N396" s="29"/>
      <c r="O396" s="29"/>
      <c r="P396" s="29"/>
      <c r="Q396" s="29"/>
      <c r="R396" s="29"/>
      <c r="S396" s="29"/>
      <c r="T396" s="29"/>
      <c r="U396" s="29"/>
      <c r="V396" s="29"/>
      <c r="W396" s="29"/>
      <c r="X396" s="29"/>
      <c r="Y396" s="29"/>
      <c r="Z396" s="29"/>
      <c r="AA396" s="29"/>
      <c r="AB396" s="29"/>
    </row>
    <row r="397" spans="1:28" ht="13.2">
      <c r="A397" s="29"/>
      <c r="B397" s="29"/>
      <c r="C397" s="29"/>
      <c r="D397" s="29"/>
      <c r="E397" s="29"/>
      <c r="F397" s="30"/>
      <c r="G397" s="29"/>
      <c r="H397" s="29"/>
      <c r="I397" s="29"/>
      <c r="J397" s="29"/>
      <c r="K397" s="29"/>
      <c r="L397" s="29"/>
      <c r="M397" s="29"/>
      <c r="N397" s="29"/>
      <c r="O397" s="29"/>
      <c r="P397" s="29"/>
      <c r="Q397" s="29"/>
      <c r="R397" s="29"/>
      <c r="S397" s="29"/>
      <c r="T397" s="29"/>
      <c r="U397" s="29"/>
      <c r="V397" s="29"/>
      <c r="W397" s="29"/>
      <c r="X397" s="29"/>
      <c r="Y397" s="29"/>
      <c r="Z397" s="29"/>
      <c r="AA397" s="29"/>
      <c r="AB397" s="29"/>
    </row>
    <row r="398" spans="1:28" ht="13.2">
      <c r="A398" s="29"/>
      <c r="B398" s="29"/>
      <c r="C398" s="29"/>
      <c r="D398" s="29"/>
      <c r="E398" s="29"/>
      <c r="F398" s="30"/>
      <c r="G398" s="29"/>
      <c r="H398" s="29"/>
      <c r="I398" s="29"/>
      <c r="J398" s="29"/>
      <c r="K398" s="29"/>
      <c r="L398" s="29"/>
      <c r="M398" s="29"/>
      <c r="N398" s="29"/>
      <c r="O398" s="29"/>
      <c r="P398" s="29"/>
      <c r="Q398" s="29"/>
      <c r="R398" s="29"/>
      <c r="S398" s="29"/>
      <c r="T398" s="29"/>
      <c r="U398" s="29"/>
      <c r="V398" s="29"/>
      <c r="W398" s="29"/>
      <c r="X398" s="29"/>
      <c r="Y398" s="29"/>
      <c r="Z398" s="29"/>
      <c r="AA398" s="29"/>
      <c r="AB398" s="29"/>
    </row>
    <row r="399" spans="1:28" ht="13.2">
      <c r="A399" s="29"/>
      <c r="B399" s="29"/>
      <c r="C399" s="29"/>
      <c r="D399" s="29"/>
      <c r="E399" s="29"/>
      <c r="F399" s="30"/>
      <c r="G399" s="29"/>
      <c r="H399" s="29"/>
      <c r="I399" s="29"/>
      <c r="J399" s="29"/>
      <c r="K399" s="29"/>
      <c r="L399" s="29"/>
      <c r="M399" s="29"/>
      <c r="N399" s="29"/>
      <c r="O399" s="29"/>
      <c r="P399" s="29"/>
      <c r="Q399" s="29"/>
      <c r="R399" s="29"/>
      <c r="S399" s="29"/>
      <c r="T399" s="29"/>
      <c r="U399" s="29"/>
      <c r="V399" s="29"/>
      <c r="W399" s="29"/>
      <c r="X399" s="29"/>
      <c r="Y399" s="29"/>
      <c r="Z399" s="29"/>
      <c r="AA399" s="29"/>
      <c r="AB399" s="29"/>
    </row>
    <row r="400" spans="1:28" ht="13.2">
      <c r="A400" s="29"/>
      <c r="B400" s="29"/>
      <c r="C400" s="29"/>
      <c r="D400" s="29"/>
      <c r="E400" s="29"/>
      <c r="F400" s="30"/>
      <c r="G400" s="29"/>
      <c r="H400" s="29"/>
      <c r="I400" s="29"/>
      <c r="J400" s="29"/>
      <c r="K400" s="29"/>
      <c r="L400" s="29"/>
      <c r="M400" s="29"/>
      <c r="N400" s="29"/>
      <c r="O400" s="29"/>
      <c r="P400" s="29"/>
      <c r="Q400" s="29"/>
      <c r="R400" s="29"/>
      <c r="S400" s="29"/>
      <c r="T400" s="29"/>
      <c r="U400" s="29"/>
      <c r="V400" s="29"/>
      <c r="W400" s="29"/>
      <c r="X400" s="29"/>
      <c r="Y400" s="29"/>
      <c r="Z400" s="29"/>
      <c r="AA400" s="29"/>
      <c r="AB400" s="29"/>
    </row>
    <row r="401" spans="1:28" ht="13.2">
      <c r="A401" s="29"/>
      <c r="B401" s="29"/>
      <c r="C401" s="29"/>
      <c r="D401" s="29"/>
      <c r="E401" s="29"/>
      <c r="F401" s="30"/>
      <c r="G401" s="29"/>
      <c r="H401" s="29"/>
      <c r="I401" s="29"/>
      <c r="J401" s="29"/>
      <c r="K401" s="29"/>
      <c r="L401" s="29"/>
      <c r="M401" s="29"/>
      <c r="N401" s="29"/>
      <c r="O401" s="29"/>
      <c r="P401" s="29"/>
      <c r="Q401" s="29"/>
      <c r="R401" s="29"/>
      <c r="S401" s="29"/>
      <c r="T401" s="29"/>
      <c r="U401" s="29"/>
      <c r="V401" s="29"/>
      <c r="W401" s="29"/>
      <c r="X401" s="29"/>
      <c r="Y401" s="29"/>
      <c r="Z401" s="29"/>
      <c r="AA401" s="29"/>
      <c r="AB401" s="29"/>
    </row>
    <row r="402" spans="1:28" ht="13.2">
      <c r="A402" s="29"/>
      <c r="B402" s="29"/>
      <c r="C402" s="29"/>
      <c r="D402" s="29"/>
      <c r="E402" s="29"/>
      <c r="F402" s="30"/>
      <c r="G402" s="29"/>
      <c r="H402" s="29"/>
      <c r="I402" s="29"/>
      <c r="J402" s="29"/>
      <c r="K402" s="29"/>
      <c r="L402" s="29"/>
      <c r="M402" s="29"/>
      <c r="N402" s="29"/>
      <c r="O402" s="29"/>
      <c r="P402" s="29"/>
      <c r="Q402" s="29"/>
      <c r="R402" s="29"/>
      <c r="S402" s="29"/>
      <c r="T402" s="29"/>
      <c r="U402" s="29"/>
      <c r="V402" s="29"/>
      <c r="W402" s="29"/>
      <c r="X402" s="29"/>
      <c r="Y402" s="29"/>
      <c r="Z402" s="29"/>
      <c r="AA402" s="29"/>
      <c r="AB402" s="29"/>
    </row>
    <row r="403" spans="1:28" ht="13.2">
      <c r="A403" s="29"/>
      <c r="B403" s="29"/>
      <c r="C403" s="29"/>
      <c r="D403" s="29"/>
      <c r="E403" s="29"/>
      <c r="F403" s="30"/>
      <c r="G403" s="29"/>
      <c r="H403" s="29"/>
      <c r="I403" s="29"/>
      <c r="J403" s="29"/>
      <c r="K403" s="29"/>
      <c r="L403" s="29"/>
      <c r="M403" s="29"/>
      <c r="N403" s="29"/>
      <c r="O403" s="29"/>
      <c r="P403" s="29"/>
      <c r="Q403" s="29"/>
      <c r="R403" s="29"/>
      <c r="S403" s="29"/>
      <c r="T403" s="29"/>
      <c r="U403" s="29"/>
      <c r="V403" s="29"/>
      <c r="W403" s="29"/>
      <c r="X403" s="29"/>
      <c r="Y403" s="29"/>
      <c r="Z403" s="29"/>
      <c r="AA403" s="29"/>
      <c r="AB403" s="29"/>
    </row>
    <row r="404" spans="1:28" ht="13.2">
      <c r="A404" s="29"/>
      <c r="B404" s="29"/>
      <c r="C404" s="29"/>
      <c r="D404" s="29"/>
      <c r="E404" s="29"/>
      <c r="F404" s="30"/>
      <c r="G404" s="29"/>
      <c r="H404" s="29"/>
      <c r="I404" s="29"/>
      <c r="J404" s="29"/>
      <c r="K404" s="29"/>
      <c r="L404" s="29"/>
      <c r="M404" s="29"/>
      <c r="N404" s="29"/>
      <c r="O404" s="29"/>
      <c r="P404" s="29"/>
      <c r="Q404" s="29"/>
      <c r="R404" s="29"/>
      <c r="S404" s="29"/>
      <c r="T404" s="29"/>
      <c r="U404" s="29"/>
      <c r="V404" s="29"/>
      <c r="W404" s="29"/>
      <c r="X404" s="29"/>
      <c r="Y404" s="29"/>
      <c r="Z404" s="29"/>
      <c r="AA404" s="29"/>
      <c r="AB404" s="29"/>
    </row>
    <row r="405" spans="1:28" ht="13.2">
      <c r="A405" s="29"/>
      <c r="B405" s="29"/>
      <c r="C405" s="29"/>
      <c r="D405" s="29"/>
      <c r="E405" s="29"/>
      <c r="F405" s="30"/>
      <c r="G405" s="29"/>
      <c r="H405" s="29"/>
      <c r="I405" s="29"/>
      <c r="J405" s="29"/>
      <c r="K405" s="29"/>
      <c r="L405" s="29"/>
      <c r="M405" s="29"/>
      <c r="N405" s="29"/>
      <c r="O405" s="29"/>
      <c r="P405" s="29"/>
      <c r="Q405" s="29"/>
      <c r="R405" s="29"/>
      <c r="S405" s="29"/>
      <c r="T405" s="29"/>
      <c r="U405" s="29"/>
      <c r="V405" s="29"/>
      <c r="W405" s="29"/>
      <c r="X405" s="29"/>
      <c r="Y405" s="29"/>
      <c r="Z405" s="29"/>
      <c r="AA405" s="29"/>
      <c r="AB405" s="29"/>
    </row>
    <row r="406" spans="1:28" ht="13.2">
      <c r="A406" s="29"/>
      <c r="B406" s="29"/>
      <c r="C406" s="29"/>
      <c r="D406" s="29"/>
      <c r="E406" s="29"/>
      <c r="F406" s="30"/>
      <c r="G406" s="29"/>
      <c r="H406" s="29"/>
      <c r="I406" s="29"/>
      <c r="J406" s="29"/>
      <c r="K406" s="29"/>
      <c r="L406" s="29"/>
      <c r="M406" s="29"/>
      <c r="N406" s="29"/>
      <c r="O406" s="29"/>
      <c r="P406" s="29"/>
      <c r="Q406" s="29"/>
      <c r="R406" s="29"/>
      <c r="S406" s="29"/>
      <c r="T406" s="29"/>
      <c r="U406" s="29"/>
      <c r="V406" s="29"/>
      <c r="W406" s="29"/>
      <c r="X406" s="29"/>
      <c r="Y406" s="29"/>
      <c r="Z406" s="29"/>
      <c r="AA406" s="29"/>
      <c r="AB406" s="29"/>
    </row>
    <row r="407" spans="1:28" ht="13.2">
      <c r="A407" s="29"/>
      <c r="B407" s="29"/>
      <c r="C407" s="29"/>
      <c r="D407" s="29"/>
      <c r="E407" s="29"/>
      <c r="F407" s="30"/>
      <c r="G407" s="29"/>
      <c r="H407" s="29"/>
      <c r="I407" s="29"/>
      <c r="J407" s="29"/>
      <c r="K407" s="29"/>
      <c r="L407" s="29"/>
      <c r="M407" s="29"/>
      <c r="N407" s="29"/>
      <c r="O407" s="29"/>
      <c r="P407" s="29"/>
      <c r="Q407" s="29"/>
      <c r="R407" s="29"/>
      <c r="S407" s="29"/>
      <c r="T407" s="29"/>
      <c r="U407" s="29"/>
      <c r="V407" s="29"/>
      <c r="W407" s="29"/>
      <c r="X407" s="29"/>
      <c r="Y407" s="29"/>
      <c r="Z407" s="29"/>
      <c r="AA407" s="29"/>
      <c r="AB407" s="29"/>
    </row>
    <row r="408" spans="1:28" ht="13.2">
      <c r="A408" s="29"/>
      <c r="B408" s="29"/>
      <c r="C408" s="29"/>
      <c r="D408" s="29"/>
      <c r="E408" s="29"/>
      <c r="F408" s="30"/>
      <c r="G408" s="29"/>
      <c r="H408" s="29"/>
      <c r="I408" s="29"/>
      <c r="J408" s="29"/>
      <c r="K408" s="29"/>
      <c r="L408" s="29"/>
      <c r="M408" s="29"/>
      <c r="N408" s="29"/>
      <c r="O408" s="29"/>
      <c r="P408" s="29"/>
      <c r="Q408" s="29"/>
      <c r="R408" s="29"/>
      <c r="S408" s="29"/>
      <c r="T408" s="29"/>
      <c r="U408" s="29"/>
      <c r="V408" s="29"/>
      <c r="W408" s="29"/>
      <c r="X408" s="29"/>
      <c r="Y408" s="29"/>
      <c r="Z408" s="29"/>
      <c r="AA408" s="29"/>
      <c r="AB408" s="29"/>
    </row>
    <row r="409" spans="1:28" ht="13.2">
      <c r="A409" s="29"/>
      <c r="B409" s="29"/>
      <c r="C409" s="29"/>
      <c r="D409" s="29"/>
      <c r="E409" s="29"/>
      <c r="F409" s="30"/>
      <c r="G409" s="29"/>
      <c r="H409" s="29"/>
      <c r="I409" s="29"/>
      <c r="J409" s="29"/>
      <c r="K409" s="29"/>
      <c r="L409" s="29"/>
      <c r="M409" s="29"/>
      <c r="N409" s="29"/>
      <c r="O409" s="29"/>
      <c r="P409" s="29"/>
      <c r="Q409" s="29"/>
      <c r="R409" s="29"/>
      <c r="S409" s="29"/>
      <c r="T409" s="29"/>
      <c r="U409" s="29"/>
      <c r="V409" s="29"/>
      <c r="W409" s="29"/>
      <c r="X409" s="29"/>
      <c r="Y409" s="29"/>
      <c r="Z409" s="29"/>
      <c r="AA409" s="29"/>
      <c r="AB409" s="29"/>
    </row>
    <row r="410" spans="1:28" ht="13.2">
      <c r="A410" s="29"/>
      <c r="B410" s="29"/>
      <c r="C410" s="29"/>
      <c r="D410" s="29"/>
      <c r="E410" s="29"/>
      <c r="F410" s="30"/>
      <c r="G410" s="29"/>
      <c r="H410" s="29"/>
      <c r="I410" s="29"/>
      <c r="J410" s="29"/>
      <c r="K410" s="29"/>
      <c r="L410" s="29"/>
      <c r="M410" s="29"/>
      <c r="N410" s="29"/>
      <c r="O410" s="29"/>
      <c r="P410" s="29"/>
      <c r="Q410" s="29"/>
      <c r="R410" s="29"/>
      <c r="S410" s="29"/>
      <c r="T410" s="29"/>
      <c r="U410" s="29"/>
      <c r="V410" s="29"/>
      <c r="W410" s="29"/>
      <c r="X410" s="29"/>
      <c r="Y410" s="29"/>
      <c r="Z410" s="29"/>
      <c r="AA410" s="29"/>
      <c r="AB410" s="29"/>
    </row>
    <row r="411" spans="1:28" ht="13.2">
      <c r="A411" s="29"/>
      <c r="B411" s="29"/>
      <c r="C411" s="29"/>
      <c r="D411" s="29"/>
      <c r="E411" s="29"/>
      <c r="F411" s="30"/>
      <c r="G411" s="29"/>
      <c r="H411" s="29"/>
      <c r="I411" s="29"/>
      <c r="J411" s="29"/>
      <c r="K411" s="29"/>
      <c r="L411" s="29"/>
      <c r="M411" s="29"/>
      <c r="N411" s="29"/>
      <c r="O411" s="29"/>
      <c r="P411" s="29"/>
      <c r="Q411" s="29"/>
      <c r="R411" s="29"/>
      <c r="S411" s="29"/>
      <c r="T411" s="29"/>
      <c r="U411" s="29"/>
      <c r="V411" s="29"/>
      <c r="W411" s="29"/>
      <c r="X411" s="29"/>
      <c r="Y411" s="29"/>
      <c r="Z411" s="29"/>
      <c r="AA411" s="29"/>
      <c r="AB411" s="29"/>
    </row>
    <row r="412" spans="1:28" ht="13.2">
      <c r="A412" s="29"/>
      <c r="B412" s="29"/>
      <c r="C412" s="29"/>
      <c r="D412" s="29"/>
      <c r="E412" s="29"/>
      <c r="F412" s="30"/>
      <c r="G412" s="29"/>
      <c r="H412" s="29"/>
      <c r="I412" s="29"/>
      <c r="J412" s="29"/>
      <c r="K412" s="29"/>
      <c r="L412" s="29"/>
      <c r="M412" s="29"/>
      <c r="N412" s="29"/>
      <c r="O412" s="29"/>
      <c r="P412" s="29"/>
      <c r="Q412" s="29"/>
      <c r="R412" s="29"/>
      <c r="S412" s="29"/>
      <c r="T412" s="29"/>
      <c r="U412" s="29"/>
      <c r="V412" s="29"/>
      <c r="W412" s="29"/>
      <c r="X412" s="29"/>
      <c r="Y412" s="29"/>
      <c r="Z412" s="29"/>
      <c r="AA412" s="29"/>
      <c r="AB412" s="29"/>
    </row>
    <row r="413" spans="1:28" ht="13.2">
      <c r="A413" s="29"/>
      <c r="B413" s="29"/>
      <c r="C413" s="29"/>
      <c r="D413" s="29"/>
      <c r="E413" s="29"/>
      <c r="F413" s="30"/>
      <c r="G413" s="29"/>
      <c r="H413" s="29"/>
      <c r="I413" s="29"/>
      <c r="J413" s="29"/>
      <c r="K413" s="29"/>
      <c r="L413" s="29"/>
      <c r="M413" s="29"/>
      <c r="N413" s="29"/>
      <c r="O413" s="29"/>
      <c r="P413" s="29"/>
      <c r="Q413" s="29"/>
      <c r="R413" s="29"/>
      <c r="S413" s="29"/>
      <c r="T413" s="29"/>
      <c r="U413" s="29"/>
      <c r="V413" s="29"/>
      <c r="W413" s="29"/>
      <c r="X413" s="29"/>
      <c r="Y413" s="29"/>
      <c r="Z413" s="29"/>
      <c r="AA413" s="29"/>
      <c r="AB413" s="29"/>
    </row>
    <row r="414" spans="1:28" ht="13.2">
      <c r="A414" s="29"/>
      <c r="B414" s="29"/>
      <c r="C414" s="29"/>
      <c r="D414" s="29"/>
      <c r="E414" s="29"/>
      <c r="F414" s="30"/>
      <c r="G414" s="29"/>
      <c r="H414" s="29"/>
      <c r="I414" s="29"/>
      <c r="J414" s="29"/>
      <c r="K414" s="29"/>
      <c r="L414" s="29"/>
      <c r="M414" s="29"/>
      <c r="N414" s="29"/>
      <c r="O414" s="29"/>
      <c r="P414" s="29"/>
      <c r="Q414" s="29"/>
      <c r="R414" s="29"/>
      <c r="S414" s="29"/>
      <c r="T414" s="29"/>
      <c r="U414" s="29"/>
      <c r="V414" s="29"/>
      <c r="W414" s="29"/>
      <c r="X414" s="29"/>
      <c r="Y414" s="29"/>
      <c r="Z414" s="29"/>
      <c r="AA414" s="29"/>
      <c r="AB414" s="29"/>
    </row>
    <row r="415" spans="1:28" ht="13.2">
      <c r="A415" s="29"/>
      <c r="B415" s="29"/>
      <c r="C415" s="29"/>
      <c r="D415" s="29"/>
      <c r="E415" s="29"/>
      <c r="F415" s="30"/>
      <c r="G415" s="29"/>
      <c r="H415" s="29"/>
      <c r="I415" s="29"/>
      <c r="J415" s="29"/>
      <c r="K415" s="29"/>
      <c r="L415" s="29"/>
      <c r="M415" s="29"/>
      <c r="N415" s="29"/>
      <c r="O415" s="29"/>
      <c r="P415" s="29"/>
      <c r="Q415" s="29"/>
      <c r="R415" s="29"/>
      <c r="S415" s="29"/>
      <c r="T415" s="29"/>
      <c r="U415" s="29"/>
      <c r="V415" s="29"/>
      <c r="W415" s="29"/>
      <c r="X415" s="29"/>
      <c r="Y415" s="29"/>
      <c r="Z415" s="29"/>
      <c r="AA415" s="29"/>
      <c r="AB415" s="29"/>
    </row>
    <row r="416" spans="1:28" ht="13.2">
      <c r="A416" s="29"/>
      <c r="B416" s="29"/>
      <c r="C416" s="29"/>
      <c r="D416" s="29"/>
      <c r="E416" s="29"/>
      <c r="F416" s="30"/>
      <c r="G416" s="29"/>
      <c r="H416" s="29"/>
      <c r="I416" s="29"/>
      <c r="J416" s="29"/>
      <c r="K416" s="29"/>
      <c r="L416" s="29"/>
      <c r="M416" s="29"/>
      <c r="N416" s="29"/>
      <c r="O416" s="29"/>
      <c r="P416" s="29"/>
      <c r="Q416" s="29"/>
      <c r="R416" s="29"/>
      <c r="S416" s="29"/>
      <c r="T416" s="29"/>
      <c r="U416" s="29"/>
      <c r="V416" s="29"/>
      <c r="W416" s="29"/>
      <c r="X416" s="29"/>
      <c r="Y416" s="29"/>
      <c r="Z416" s="29"/>
      <c r="AA416" s="29"/>
      <c r="AB416" s="29"/>
    </row>
    <row r="417" spans="1:28" ht="13.2">
      <c r="A417" s="29"/>
      <c r="B417" s="29"/>
      <c r="C417" s="29"/>
      <c r="D417" s="29"/>
      <c r="E417" s="29"/>
      <c r="F417" s="30"/>
      <c r="G417" s="29"/>
      <c r="H417" s="29"/>
      <c r="I417" s="29"/>
      <c r="J417" s="29"/>
      <c r="K417" s="29"/>
      <c r="L417" s="29"/>
      <c r="M417" s="29"/>
      <c r="N417" s="29"/>
      <c r="O417" s="29"/>
      <c r="P417" s="29"/>
      <c r="Q417" s="29"/>
      <c r="R417" s="29"/>
      <c r="S417" s="29"/>
      <c r="T417" s="29"/>
      <c r="U417" s="29"/>
      <c r="V417" s="29"/>
      <c r="W417" s="29"/>
      <c r="X417" s="29"/>
      <c r="Y417" s="29"/>
      <c r="Z417" s="29"/>
      <c r="AA417" s="29"/>
      <c r="AB417" s="29"/>
    </row>
    <row r="418" spans="1:28" ht="13.2">
      <c r="A418" s="29"/>
      <c r="B418" s="29"/>
      <c r="C418" s="29"/>
      <c r="D418" s="29"/>
      <c r="E418" s="29"/>
      <c r="F418" s="30"/>
      <c r="G418" s="29"/>
      <c r="H418" s="29"/>
      <c r="I418" s="29"/>
      <c r="J418" s="29"/>
      <c r="K418" s="29"/>
      <c r="L418" s="29"/>
      <c r="M418" s="29"/>
      <c r="N418" s="29"/>
      <c r="O418" s="29"/>
      <c r="P418" s="29"/>
      <c r="Q418" s="29"/>
      <c r="R418" s="29"/>
      <c r="S418" s="29"/>
      <c r="T418" s="29"/>
      <c r="U418" s="29"/>
      <c r="V418" s="29"/>
      <c r="W418" s="29"/>
      <c r="X418" s="29"/>
      <c r="Y418" s="29"/>
      <c r="Z418" s="29"/>
      <c r="AA418" s="29"/>
      <c r="AB418" s="29"/>
    </row>
    <row r="419" spans="1:28" ht="13.2">
      <c r="A419" s="29"/>
      <c r="B419" s="29"/>
      <c r="C419" s="29"/>
      <c r="D419" s="29"/>
      <c r="E419" s="29"/>
      <c r="F419" s="30"/>
      <c r="G419" s="29"/>
      <c r="H419" s="29"/>
      <c r="I419" s="29"/>
      <c r="J419" s="29"/>
      <c r="K419" s="29"/>
      <c r="L419" s="29"/>
      <c r="M419" s="29"/>
      <c r="N419" s="29"/>
      <c r="O419" s="29"/>
      <c r="P419" s="29"/>
      <c r="Q419" s="29"/>
      <c r="R419" s="29"/>
      <c r="S419" s="29"/>
      <c r="T419" s="29"/>
      <c r="U419" s="29"/>
      <c r="V419" s="29"/>
      <c r="W419" s="29"/>
      <c r="X419" s="29"/>
      <c r="Y419" s="29"/>
      <c r="Z419" s="29"/>
      <c r="AA419" s="29"/>
      <c r="AB419" s="29"/>
    </row>
    <row r="420" spans="1:28" ht="13.2">
      <c r="A420" s="29"/>
      <c r="B420" s="29"/>
      <c r="C420" s="29"/>
      <c r="D420" s="29"/>
      <c r="E420" s="29"/>
      <c r="F420" s="30"/>
      <c r="G420" s="29"/>
      <c r="H420" s="29"/>
      <c r="I420" s="29"/>
      <c r="J420" s="29"/>
      <c r="K420" s="29"/>
      <c r="L420" s="29"/>
      <c r="M420" s="29"/>
      <c r="N420" s="29"/>
      <c r="O420" s="29"/>
      <c r="P420" s="29"/>
      <c r="Q420" s="29"/>
      <c r="R420" s="29"/>
      <c r="S420" s="29"/>
      <c r="T420" s="29"/>
      <c r="U420" s="29"/>
      <c r="V420" s="29"/>
      <c r="W420" s="29"/>
      <c r="X420" s="29"/>
      <c r="Y420" s="29"/>
      <c r="Z420" s="29"/>
      <c r="AA420" s="29"/>
      <c r="AB420" s="29"/>
    </row>
    <row r="421" spans="1:28" ht="13.2">
      <c r="A421" s="29"/>
      <c r="B421" s="29"/>
      <c r="C421" s="29"/>
      <c r="D421" s="29"/>
      <c r="E421" s="29"/>
      <c r="F421" s="30"/>
      <c r="G421" s="29"/>
      <c r="H421" s="29"/>
      <c r="I421" s="29"/>
      <c r="J421" s="29"/>
      <c r="K421" s="29"/>
      <c r="L421" s="29"/>
      <c r="M421" s="29"/>
      <c r="N421" s="29"/>
      <c r="O421" s="29"/>
      <c r="P421" s="29"/>
      <c r="Q421" s="29"/>
      <c r="R421" s="29"/>
      <c r="S421" s="29"/>
      <c r="T421" s="29"/>
      <c r="U421" s="29"/>
      <c r="V421" s="29"/>
      <c r="W421" s="29"/>
      <c r="X421" s="29"/>
      <c r="Y421" s="29"/>
      <c r="Z421" s="29"/>
      <c r="AA421" s="29"/>
      <c r="AB421" s="29"/>
    </row>
    <row r="422" spans="1:28" ht="13.2">
      <c r="A422" s="29"/>
      <c r="B422" s="29"/>
      <c r="C422" s="29"/>
      <c r="D422" s="29"/>
      <c r="E422" s="29"/>
      <c r="F422" s="30"/>
      <c r="G422" s="29"/>
      <c r="H422" s="29"/>
      <c r="I422" s="29"/>
      <c r="J422" s="29"/>
      <c r="K422" s="29"/>
      <c r="L422" s="29"/>
      <c r="M422" s="29"/>
      <c r="N422" s="29"/>
      <c r="O422" s="29"/>
      <c r="P422" s="29"/>
      <c r="Q422" s="29"/>
      <c r="R422" s="29"/>
      <c r="S422" s="29"/>
      <c r="T422" s="29"/>
      <c r="U422" s="29"/>
      <c r="V422" s="29"/>
      <c r="W422" s="29"/>
      <c r="X422" s="29"/>
      <c r="Y422" s="29"/>
      <c r="Z422" s="29"/>
      <c r="AA422" s="29"/>
      <c r="AB422" s="29"/>
    </row>
    <row r="423" spans="1:28" ht="13.2">
      <c r="A423" s="29"/>
      <c r="B423" s="29"/>
      <c r="C423" s="29"/>
      <c r="D423" s="29"/>
      <c r="E423" s="29"/>
      <c r="F423" s="30"/>
      <c r="G423" s="29"/>
      <c r="H423" s="29"/>
      <c r="I423" s="29"/>
      <c r="J423" s="29"/>
      <c r="K423" s="29"/>
      <c r="L423" s="29"/>
      <c r="M423" s="29"/>
      <c r="N423" s="29"/>
      <c r="O423" s="29"/>
      <c r="P423" s="29"/>
      <c r="Q423" s="29"/>
      <c r="R423" s="29"/>
      <c r="S423" s="29"/>
      <c r="T423" s="29"/>
      <c r="U423" s="29"/>
      <c r="V423" s="29"/>
      <c r="W423" s="29"/>
      <c r="X423" s="29"/>
      <c r="Y423" s="29"/>
      <c r="Z423" s="29"/>
      <c r="AA423" s="29"/>
      <c r="AB423" s="29"/>
    </row>
    <row r="424" spans="1:28" ht="13.2">
      <c r="A424" s="29"/>
      <c r="B424" s="29"/>
      <c r="C424" s="29"/>
      <c r="D424" s="29"/>
      <c r="E424" s="29"/>
      <c r="F424" s="30"/>
      <c r="G424" s="29"/>
      <c r="H424" s="29"/>
      <c r="I424" s="29"/>
      <c r="J424" s="29"/>
      <c r="K424" s="29"/>
      <c r="L424" s="29"/>
      <c r="M424" s="29"/>
      <c r="N424" s="29"/>
      <c r="O424" s="29"/>
      <c r="P424" s="29"/>
      <c r="Q424" s="29"/>
      <c r="R424" s="29"/>
      <c r="S424" s="29"/>
      <c r="T424" s="29"/>
      <c r="U424" s="29"/>
      <c r="V424" s="29"/>
      <c r="W424" s="29"/>
      <c r="X424" s="29"/>
      <c r="Y424" s="29"/>
      <c r="Z424" s="29"/>
      <c r="AA424" s="29"/>
      <c r="AB424" s="29"/>
    </row>
    <row r="425" spans="1:28" ht="13.2">
      <c r="A425" s="29"/>
      <c r="B425" s="29"/>
      <c r="C425" s="29"/>
      <c r="D425" s="29"/>
      <c r="E425" s="29"/>
      <c r="F425" s="30"/>
      <c r="G425" s="29"/>
      <c r="H425" s="29"/>
      <c r="I425" s="29"/>
      <c r="J425" s="29"/>
      <c r="K425" s="29"/>
      <c r="L425" s="29"/>
      <c r="M425" s="29"/>
      <c r="N425" s="29"/>
      <c r="O425" s="29"/>
      <c r="P425" s="29"/>
      <c r="Q425" s="29"/>
      <c r="R425" s="29"/>
      <c r="S425" s="29"/>
      <c r="T425" s="29"/>
      <c r="U425" s="29"/>
      <c r="V425" s="29"/>
      <c r="W425" s="29"/>
      <c r="X425" s="29"/>
      <c r="Y425" s="29"/>
      <c r="Z425" s="29"/>
      <c r="AA425" s="29"/>
      <c r="AB425" s="29"/>
    </row>
    <row r="426" spans="1:28" ht="13.2">
      <c r="A426" s="29"/>
      <c r="B426" s="29"/>
      <c r="C426" s="29"/>
      <c r="D426" s="29"/>
      <c r="E426" s="29"/>
      <c r="F426" s="30"/>
      <c r="G426" s="29"/>
      <c r="H426" s="29"/>
      <c r="I426" s="29"/>
      <c r="J426" s="29"/>
      <c r="K426" s="29"/>
      <c r="L426" s="29"/>
      <c r="M426" s="29"/>
      <c r="N426" s="29"/>
      <c r="O426" s="29"/>
      <c r="P426" s="29"/>
      <c r="Q426" s="29"/>
      <c r="R426" s="29"/>
      <c r="S426" s="29"/>
      <c r="T426" s="29"/>
      <c r="U426" s="29"/>
      <c r="V426" s="29"/>
      <c r="W426" s="29"/>
      <c r="X426" s="29"/>
      <c r="Y426" s="29"/>
      <c r="Z426" s="29"/>
      <c r="AA426" s="29"/>
      <c r="AB426" s="29"/>
    </row>
    <row r="427" spans="1:28" ht="13.2">
      <c r="A427" s="29"/>
      <c r="B427" s="29"/>
      <c r="C427" s="29"/>
      <c r="D427" s="29"/>
      <c r="E427" s="29"/>
      <c r="F427" s="30"/>
      <c r="G427" s="29"/>
      <c r="H427" s="29"/>
      <c r="I427" s="29"/>
      <c r="J427" s="29"/>
      <c r="K427" s="29"/>
      <c r="L427" s="29"/>
      <c r="M427" s="29"/>
      <c r="N427" s="29"/>
      <c r="O427" s="29"/>
      <c r="P427" s="29"/>
      <c r="Q427" s="29"/>
      <c r="R427" s="29"/>
      <c r="S427" s="29"/>
      <c r="T427" s="29"/>
      <c r="U427" s="29"/>
      <c r="V427" s="29"/>
      <c r="W427" s="29"/>
      <c r="X427" s="29"/>
      <c r="Y427" s="29"/>
      <c r="Z427" s="29"/>
      <c r="AA427" s="29"/>
      <c r="AB427" s="29"/>
    </row>
    <row r="428" spans="1:28" ht="13.2">
      <c r="A428" s="29"/>
      <c r="B428" s="29"/>
      <c r="C428" s="29"/>
      <c r="D428" s="29"/>
      <c r="E428" s="29"/>
      <c r="F428" s="30"/>
      <c r="G428" s="29"/>
      <c r="H428" s="29"/>
      <c r="I428" s="29"/>
      <c r="J428" s="29"/>
      <c r="K428" s="29"/>
      <c r="L428" s="29"/>
      <c r="M428" s="29"/>
      <c r="N428" s="29"/>
      <c r="O428" s="29"/>
      <c r="P428" s="29"/>
      <c r="Q428" s="29"/>
      <c r="R428" s="29"/>
      <c r="S428" s="29"/>
      <c r="T428" s="29"/>
      <c r="U428" s="29"/>
      <c r="V428" s="29"/>
      <c r="W428" s="29"/>
      <c r="X428" s="29"/>
      <c r="Y428" s="29"/>
      <c r="Z428" s="29"/>
      <c r="AA428" s="29"/>
      <c r="AB428" s="29"/>
    </row>
    <row r="429" spans="1:28" ht="13.2">
      <c r="A429" s="29"/>
      <c r="B429" s="29"/>
      <c r="C429" s="29"/>
      <c r="D429" s="29"/>
      <c r="E429" s="29"/>
      <c r="F429" s="30"/>
      <c r="G429" s="29"/>
      <c r="H429" s="29"/>
      <c r="I429" s="29"/>
      <c r="J429" s="29"/>
      <c r="K429" s="29"/>
      <c r="L429" s="29"/>
      <c r="M429" s="29"/>
      <c r="N429" s="29"/>
      <c r="O429" s="29"/>
      <c r="P429" s="29"/>
      <c r="Q429" s="29"/>
      <c r="R429" s="29"/>
      <c r="S429" s="29"/>
      <c r="T429" s="29"/>
      <c r="U429" s="29"/>
      <c r="V429" s="29"/>
      <c r="W429" s="29"/>
      <c r="X429" s="29"/>
      <c r="Y429" s="29"/>
      <c r="Z429" s="29"/>
      <c r="AA429" s="29"/>
      <c r="AB429" s="29"/>
    </row>
    <row r="430" spans="1:28" ht="13.2">
      <c r="A430" s="29"/>
      <c r="B430" s="29"/>
      <c r="C430" s="29"/>
      <c r="D430" s="29"/>
      <c r="E430" s="29"/>
      <c r="F430" s="30"/>
      <c r="G430" s="29"/>
      <c r="H430" s="29"/>
      <c r="I430" s="29"/>
      <c r="J430" s="29"/>
      <c r="K430" s="29"/>
      <c r="L430" s="29"/>
      <c r="M430" s="29"/>
      <c r="N430" s="29"/>
      <c r="O430" s="29"/>
      <c r="P430" s="29"/>
      <c r="Q430" s="29"/>
      <c r="R430" s="29"/>
      <c r="S430" s="29"/>
      <c r="T430" s="29"/>
      <c r="U430" s="29"/>
      <c r="V430" s="29"/>
      <c r="W430" s="29"/>
      <c r="X430" s="29"/>
      <c r="Y430" s="29"/>
      <c r="Z430" s="29"/>
      <c r="AA430" s="29"/>
      <c r="AB430" s="29"/>
    </row>
    <row r="431" spans="1:28" ht="13.2">
      <c r="A431" s="29"/>
      <c r="B431" s="29"/>
      <c r="C431" s="29"/>
      <c r="D431" s="29"/>
      <c r="E431" s="29"/>
      <c r="F431" s="30"/>
      <c r="G431" s="29"/>
      <c r="H431" s="29"/>
      <c r="I431" s="29"/>
      <c r="J431" s="29"/>
      <c r="K431" s="29"/>
      <c r="L431" s="29"/>
      <c r="M431" s="29"/>
      <c r="N431" s="29"/>
      <c r="O431" s="29"/>
      <c r="P431" s="29"/>
      <c r="Q431" s="29"/>
      <c r="R431" s="29"/>
      <c r="S431" s="29"/>
      <c r="T431" s="29"/>
      <c r="U431" s="29"/>
      <c r="V431" s="29"/>
      <c r="W431" s="29"/>
      <c r="X431" s="29"/>
      <c r="Y431" s="29"/>
      <c r="Z431" s="29"/>
      <c r="AA431" s="29"/>
      <c r="AB431" s="29"/>
    </row>
    <row r="432" spans="1:28" ht="13.2">
      <c r="A432" s="29"/>
      <c r="B432" s="29"/>
      <c r="C432" s="29"/>
      <c r="D432" s="29"/>
      <c r="E432" s="29"/>
      <c r="F432" s="30"/>
      <c r="G432" s="29"/>
      <c r="H432" s="29"/>
      <c r="I432" s="29"/>
      <c r="J432" s="29"/>
      <c r="K432" s="29"/>
      <c r="L432" s="29"/>
      <c r="M432" s="29"/>
      <c r="N432" s="29"/>
      <c r="O432" s="29"/>
      <c r="P432" s="29"/>
      <c r="Q432" s="29"/>
      <c r="R432" s="29"/>
      <c r="S432" s="29"/>
      <c r="T432" s="29"/>
      <c r="U432" s="29"/>
      <c r="V432" s="29"/>
      <c r="W432" s="29"/>
      <c r="X432" s="29"/>
      <c r="Y432" s="29"/>
      <c r="Z432" s="29"/>
      <c r="AA432" s="29"/>
      <c r="AB432" s="29"/>
    </row>
    <row r="433" spans="1:28" ht="13.2">
      <c r="A433" s="29"/>
      <c r="B433" s="29"/>
      <c r="C433" s="29"/>
      <c r="D433" s="29"/>
      <c r="E433" s="29"/>
      <c r="F433" s="30"/>
      <c r="G433" s="29"/>
      <c r="H433" s="29"/>
      <c r="I433" s="29"/>
      <c r="J433" s="29"/>
      <c r="K433" s="29"/>
      <c r="L433" s="29"/>
      <c r="M433" s="29"/>
      <c r="N433" s="29"/>
      <c r="O433" s="29"/>
      <c r="P433" s="29"/>
      <c r="Q433" s="29"/>
      <c r="R433" s="29"/>
      <c r="S433" s="29"/>
      <c r="T433" s="29"/>
      <c r="U433" s="29"/>
      <c r="V433" s="29"/>
      <c r="W433" s="29"/>
      <c r="X433" s="29"/>
      <c r="Y433" s="29"/>
      <c r="Z433" s="29"/>
      <c r="AA433" s="29"/>
      <c r="AB433" s="29"/>
    </row>
    <row r="434" spans="1:28" ht="13.2">
      <c r="A434" s="29"/>
      <c r="B434" s="29"/>
      <c r="C434" s="29"/>
      <c r="D434" s="29"/>
      <c r="E434" s="29"/>
      <c r="F434" s="30"/>
      <c r="G434" s="29"/>
      <c r="H434" s="29"/>
      <c r="I434" s="29"/>
      <c r="J434" s="29"/>
      <c r="K434" s="29"/>
      <c r="L434" s="29"/>
      <c r="M434" s="29"/>
      <c r="N434" s="29"/>
      <c r="O434" s="29"/>
      <c r="P434" s="29"/>
      <c r="Q434" s="29"/>
      <c r="R434" s="29"/>
      <c r="S434" s="29"/>
      <c r="T434" s="29"/>
      <c r="U434" s="29"/>
      <c r="V434" s="29"/>
      <c r="W434" s="29"/>
      <c r="X434" s="29"/>
      <c r="Y434" s="29"/>
      <c r="Z434" s="29"/>
      <c r="AA434" s="29"/>
      <c r="AB434" s="29"/>
    </row>
    <row r="435" spans="1:28" ht="13.2">
      <c r="A435" s="29"/>
      <c r="B435" s="29"/>
      <c r="C435" s="29"/>
      <c r="D435" s="29"/>
      <c r="E435" s="29"/>
      <c r="F435" s="30"/>
      <c r="G435" s="29"/>
      <c r="H435" s="29"/>
      <c r="I435" s="29"/>
      <c r="J435" s="29"/>
      <c r="K435" s="29"/>
      <c r="L435" s="29"/>
      <c r="M435" s="29"/>
      <c r="N435" s="29"/>
      <c r="O435" s="29"/>
      <c r="P435" s="29"/>
      <c r="Q435" s="29"/>
      <c r="R435" s="29"/>
      <c r="S435" s="29"/>
      <c r="T435" s="29"/>
      <c r="U435" s="29"/>
      <c r="V435" s="29"/>
      <c r="W435" s="29"/>
      <c r="X435" s="29"/>
      <c r="Y435" s="29"/>
      <c r="Z435" s="29"/>
      <c r="AA435" s="29"/>
      <c r="AB435" s="29"/>
    </row>
    <row r="436" spans="1:28" ht="13.2">
      <c r="A436" s="29"/>
      <c r="B436" s="29"/>
      <c r="C436" s="29"/>
      <c r="D436" s="29"/>
      <c r="E436" s="29"/>
      <c r="F436" s="30"/>
      <c r="G436" s="29"/>
      <c r="H436" s="29"/>
      <c r="I436" s="29"/>
      <c r="J436" s="29"/>
      <c r="K436" s="29"/>
      <c r="L436" s="29"/>
      <c r="M436" s="29"/>
      <c r="N436" s="29"/>
      <c r="O436" s="29"/>
      <c r="P436" s="29"/>
      <c r="Q436" s="29"/>
      <c r="R436" s="29"/>
      <c r="S436" s="29"/>
      <c r="T436" s="29"/>
      <c r="U436" s="29"/>
      <c r="V436" s="29"/>
      <c r="W436" s="29"/>
      <c r="X436" s="29"/>
      <c r="Y436" s="29"/>
      <c r="Z436" s="29"/>
      <c r="AA436" s="29"/>
      <c r="AB436" s="29"/>
    </row>
    <row r="437" spans="1:28" ht="13.2">
      <c r="A437" s="29"/>
      <c r="B437" s="29"/>
      <c r="C437" s="29"/>
      <c r="D437" s="29"/>
      <c r="E437" s="29"/>
      <c r="F437" s="30"/>
      <c r="G437" s="29"/>
      <c r="H437" s="29"/>
      <c r="I437" s="29"/>
      <c r="J437" s="29"/>
      <c r="K437" s="29"/>
      <c r="L437" s="29"/>
      <c r="M437" s="29"/>
      <c r="N437" s="29"/>
      <c r="O437" s="29"/>
      <c r="P437" s="29"/>
      <c r="Q437" s="29"/>
      <c r="R437" s="29"/>
      <c r="S437" s="29"/>
      <c r="T437" s="29"/>
      <c r="U437" s="29"/>
      <c r="V437" s="29"/>
      <c r="W437" s="29"/>
      <c r="X437" s="29"/>
      <c r="Y437" s="29"/>
      <c r="Z437" s="29"/>
      <c r="AA437" s="29"/>
      <c r="AB437" s="29"/>
    </row>
    <row r="438" spans="1:28" ht="13.2">
      <c r="A438" s="29"/>
      <c r="B438" s="29"/>
      <c r="C438" s="29"/>
      <c r="D438" s="29"/>
      <c r="E438" s="29"/>
      <c r="F438" s="30"/>
      <c r="G438" s="29"/>
      <c r="H438" s="29"/>
      <c r="I438" s="29"/>
      <c r="J438" s="29"/>
      <c r="K438" s="29"/>
      <c r="L438" s="29"/>
      <c r="M438" s="29"/>
      <c r="N438" s="29"/>
      <c r="O438" s="29"/>
      <c r="P438" s="29"/>
      <c r="Q438" s="29"/>
      <c r="R438" s="29"/>
      <c r="S438" s="29"/>
      <c r="T438" s="29"/>
      <c r="U438" s="29"/>
      <c r="V438" s="29"/>
      <c r="W438" s="29"/>
      <c r="X438" s="29"/>
      <c r="Y438" s="29"/>
      <c r="Z438" s="29"/>
      <c r="AA438" s="29"/>
      <c r="AB438" s="29"/>
    </row>
    <row r="439" spans="1:28" ht="13.2">
      <c r="A439" s="29"/>
      <c r="B439" s="29"/>
      <c r="C439" s="29"/>
      <c r="D439" s="29"/>
      <c r="E439" s="29"/>
      <c r="F439" s="30"/>
      <c r="G439" s="29"/>
      <c r="H439" s="29"/>
      <c r="I439" s="29"/>
      <c r="J439" s="29"/>
      <c r="K439" s="29"/>
      <c r="L439" s="29"/>
      <c r="M439" s="29"/>
      <c r="N439" s="29"/>
      <c r="O439" s="29"/>
      <c r="P439" s="29"/>
      <c r="Q439" s="29"/>
      <c r="R439" s="29"/>
      <c r="S439" s="29"/>
      <c r="T439" s="29"/>
      <c r="U439" s="29"/>
      <c r="V439" s="29"/>
      <c r="W439" s="29"/>
      <c r="X439" s="29"/>
      <c r="Y439" s="29"/>
      <c r="Z439" s="29"/>
      <c r="AA439" s="29"/>
      <c r="AB439" s="29"/>
    </row>
    <row r="440" spans="1:28" ht="13.2">
      <c r="A440" s="29"/>
      <c r="B440" s="29"/>
      <c r="C440" s="29"/>
      <c r="D440" s="29"/>
      <c r="E440" s="29"/>
      <c r="F440" s="30"/>
      <c r="G440" s="29"/>
      <c r="H440" s="29"/>
      <c r="I440" s="29"/>
      <c r="J440" s="29"/>
      <c r="K440" s="29"/>
      <c r="L440" s="29"/>
      <c r="M440" s="29"/>
      <c r="N440" s="29"/>
      <c r="O440" s="29"/>
      <c r="P440" s="29"/>
      <c r="Q440" s="29"/>
      <c r="R440" s="29"/>
      <c r="S440" s="29"/>
      <c r="T440" s="29"/>
      <c r="U440" s="29"/>
      <c r="V440" s="29"/>
      <c r="W440" s="29"/>
      <c r="X440" s="29"/>
      <c r="Y440" s="29"/>
      <c r="Z440" s="29"/>
      <c r="AA440" s="29"/>
      <c r="AB440" s="29"/>
    </row>
    <row r="441" spans="1:28" ht="13.2">
      <c r="A441" s="29"/>
      <c r="B441" s="29"/>
      <c r="C441" s="29"/>
      <c r="D441" s="29"/>
      <c r="E441" s="29"/>
      <c r="F441" s="30"/>
      <c r="G441" s="29"/>
      <c r="H441" s="29"/>
      <c r="I441" s="29"/>
      <c r="J441" s="29"/>
      <c r="K441" s="29"/>
      <c r="L441" s="29"/>
      <c r="M441" s="29"/>
      <c r="N441" s="29"/>
      <c r="O441" s="29"/>
      <c r="P441" s="29"/>
      <c r="Q441" s="29"/>
      <c r="R441" s="29"/>
      <c r="S441" s="29"/>
      <c r="T441" s="29"/>
      <c r="U441" s="29"/>
      <c r="V441" s="29"/>
      <c r="W441" s="29"/>
      <c r="X441" s="29"/>
      <c r="Y441" s="29"/>
      <c r="Z441" s="29"/>
      <c r="AA441" s="29"/>
      <c r="AB441" s="29"/>
    </row>
    <row r="442" spans="1:28" ht="13.2">
      <c r="A442" s="29"/>
      <c r="B442" s="29"/>
      <c r="C442" s="29"/>
      <c r="D442" s="29"/>
      <c r="E442" s="29"/>
      <c r="F442" s="30"/>
      <c r="G442" s="29"/>
      <c r="H442" s="29"/>
      <c r="I442" s="29"/>
      <c r="J442" s="29"/>
      <c r="K442" s="29"/>
      <c r="L442" s="29"/>
      <c r="M442" s="29"/>
      <c r="N442" s="29"/>
      <c r="O442" s="29"/>
      <c r="P442" s="29"/>
      <c r="Q442" s="29"/>
      <c r="R442" s="29"/>
      <c r="S442" s="29"/>
      <c r="T442" s="29"/>
      <c r="U442" s="29"/>
      <c r="V442" s="29"/>
      <c r="W442" s="29"/>
      <c r="X442" s="29"/>
      <c r="Y442" s="29"/>
      <c r="Z442" s="29"/>
      <c r="AA442" s="29"/>
      <c r="AB442" s="29"/>
    </row>
    <row r="443" spans="1:28" ht="13.2">
      <c r="A443" s="29"/>
      <c r="B443" s="29"/>
      <c r="C443" s="29"/>
      <c r="D443" s="29"/>
      <c r="E443" s="29"/>
      <c r="F443" s="30"/>
      <c r="G443" s="29"/>
      <c r="H443" s="29"/>
      <c r="I443" s="29"/>
      <c r="J443" s="29"/>
      <c r="K443" s="29"/>
      <c r="L443" s="29"/>
      <c r="M443" s="29"/>
      <c r="N443" s="29"/>
      <c r="O443" s="29"/>
      <c r="P443" s="29"/>
      <c r="Q443" s="29"/>
      <c r="R443" s="29"/>
      <c r="S443" s="29"/>
      <c r="T443" s="29"/>
      <c r="U443" s="29"/>
      <c r="V443" s="29"/>
      <c r="W443" s="29"/>
      <c r="X443" s="29"/>
      <c r="Y443" s="29"/>
      <c r="Z443" s="29"/>
      <c r="AA443" s="29"/>
      <c r="AB443" s="29"/>
    </row>
    <row r="444" spans="1:28" ht="13.2">
      <c r="A444" s="29"/>
      <c r="B444" s="29"/>
      <c r="C444" s="29"/>
      <c r="D444" s="29"/>
      <c r="E444" s="29"/>
      <c r="F444" s="30"/>
      <c r="G444" s="29"/>
      <c r="H444" s="29"/>
      <c r="I444" s="29"/>
      <c r="J444" s="29"/>
      <c r="K444" s="29"/>
      <c r="L444" s="29"/>
      <c r="M444" s="29"/>
      <c r="N444" s="29"/>
      <c r="O444" s="29"/>
      <c r="P444" s="29"/>
      <c r="Q444" s="29"/>
      <c r="R444" s="29"/>
      <c r="S444" s="29"/>
      <c r="T444" s="29"/>
      <c r="U444" s="29"/>
      <c r="V444" s="29"/>
      <c r="W444" s="29"/>
      <c r="X444" s="29"/>
      <c r="Y444" s="29"/>
      <c r="Z444" s="29"/>
      <c r="AA444" s="29"/>
      <c r="AB444" s="29"/>
    </row>
    <row r="445" spans="1:28" ht="13.2">
      <c r="A445" s="29"/>
      <c r="B445" s="29"/>
      <c r="C445" s="29"/>
      <c r="D445" s="29"/>
      <c r="E445" s="29"/>
      <c r="F445" s="30"/>
      <c r="G445" s="29"/>
      <c r="H445" s="29"/>
      <c r="I445" s="29"/>
      <c r="J445" s="29"/>
      <c r="K445" s="29"/>
      <c r="L445" s="29"/>
      <c r="M445" s="29"/>
      <c r="N445" s="29"/>
      <c r="O445" s="29"/>
      <c r="P445" s="29"/>
      <c r="Q445" s="29"/>
      <c r="R445" s="29"/>
      <c r="S445" s="29"/>
      <c r="T445" s="29"/>
      <c r="U445" s="29"/>
      <c r="V445" s="29"/>
      <c r="W445" s="29"/>
      <c r="X445" s="29"/>
      <c r="Y445" s="29"/>
      <c r="Z445" s="29"/>
      <c r="AA445" s="29"/>
      <c r="AB445" s="29"/>
    </row>
    <row r="446" spans="1:28" ht="13.2">
      <c r="A446" s="29"/>
      <c r="B446" s="29"/>
      <c r="C446" s="29"/>
      <c r="D446" s="29"/>
      <c r="E446" s="29"/>
      <c r="F446" s="30"/>
      <c r="G446" s="29"/>
      <c r="H446" s="29"/>
      <c r="I446" s="29"/>
      <c r="J446" s="29"/>
      <c r="K446" s="29"/>
      <c r="L446" s="29"/>
      <c r="M446" s="29"/>
      <c r="N446" s="29"/>
      <c r="O446" s="29"/>
      <c r="P446" s="29"/>
      <c r="Q446" s="29"/>
      <c r="R446" s="29"/>
      <c r="S446" s="29"/>
      <c r="T446" s="29"/>
      <c r="U446" s="29"/>
      <c r="V446" s="29"/>
      <c r="W446" s="29"/>
      <c r="X446" s="29"/>
      <c r="Y446" s="29"/>
      <c r="Z446" s="29"/>
      <c r="AA446" s="29"/>
      <c r="AB446" s="29"/>
    </row>
    <row r="447" spans="1:28" ht="13.2">
      <c r="A447" s="29"/>
      <c r="B447" s="29"/>
      <c r="C447" s="29"/>
      <c r="D447" s="29"/>
      <c r="E447" s="29"/>
      <c r="F447" s="30"/>
      <c r="G447" s="29"/>
      <c r="H447" s="29"/>
      <c r="I447" s="29"/>
      <c r="J447" s="29"/>
      <c r="K447" s="29"/>
      <c r="L447" s="29"/>
      <c r="M447" s="29"/>
      <c r="N447" s="29"/>
      <c r="O447" s="29"/>
      <c r="P447" s="29"/>
      <c r="Q447" s="29"/>
      <c r="R447" s="29"/>
      <c r="S447" s="29"/>
      <c r="T447" s="29"/>
      <c r="U447" s="29"/>
      <c r="V447" s="29"/>
      <c r="W447" s="29"/>
      <c r="X447" s="29"/>
      <c r="Y447" s="29"/>
      <c r="Z447" s="29"/>
      <c r="AA447" s="29"/>
      <c r="AB447" s="29"/>
    </row>
    <row r="448" spans="1:28" ht="13.2">
      <c r="A448" s="29"/>
      <c r="B448" s="29"/>
      <c r="C448" s="29"/>
      <c r="D448" s="29"/>
      <c r="E448" s="29"/>
      <c r="F448" s="30"/>
      <c r="G448" s="29"/>
      <c r="H448" s="29"/>
      <c r="I448" s="29"/>
      <c r="J448" s="29"/>
      <c r="K448" s="29"/>
      <c r="L448" s="29"/>
      <c r="M448" s="29"/>
      <c r="N448" s="29"/>
      <c r="O448" s="29"/>
      <c r="P448" s="29"/>
      <c r="Q448" s="29"/>
      <c r="R448" s="29"/>
      <c r="S448" s="29"/>
      <c r="T448" s="29"/>
      <c r="U448" s="29"/>
      <c r="V448" s="29"/>
      <c r="W448" s="29"/>
      <c r="X448" s="29"/>
      <c r="Y448" s="29"/>
      <c r="Z448" s="29"/>
      <c r="AA448" s="29"/>
      <c r="AB448" s="29"/>
    </row>
    <row r="449" spans="1:28" ht="13.2">
      <c r="A449" s="29"/>
      <c r="B449" s="29"/>
      <c r="C449" s="29"/>
      <c r="D449" s="29"/>
      <c r="E449" s="29"/>
      <c r="F449" s="30"/>
      <c r="G449" s="29"/>
      <c r="H449" s="29"/>
      <c r="I449" s="29"/>
      <c r="J449" s="29"/>
      <c r="K449" s="29"/>
      <c r="L449" s="29"/>
      <c r="M449" s="29"/>
      <c r="N449" s="29"/>
      <c r="O449" s="29"/>
      <c r="P449" s="29"/>
      <c r="Q449" s="29"/>
      <c r="R449" s="29"/>
      <c r="S449" s="29"/>
      <c r="T449" s="29"/>
      <c r="U449" s="29"/>
      <c r="V449" s="29"/>
      <c r="W449" s="29"/>
      <c r="X449" s="29"/>
      <c r="Y449" s="29"/>
      <c r="Z449" s="29"/>
      <c r="AA449" s="29"/>
      <c r="AB449" s="29"/>
    </row>
    <row r="450" spans="1:28" ht="13.2">
      <c r="A450" s="29"/>
      <c r="B450" s="29"/>
      <c r="C450" s="29"/>
      <c r="D450" s="29"/>
      <c r="E450" s="29"/>
      <c r="F450" s="30"/>
      <c r="G450" s="29"/>
      <c r="H450" s="29"/>
      <c r="I450" s="29"/>
      <c r="J450" s="29"/>
      <c r="K450" s="29"/>
      <c r="L450" s="29"/>
      <c r="M450" s="29"/>
      <c r="N450" s="29"/>
      <c r="O450" s="29"/>
      <c r="P450" s="29"/>
      <c r="Q450" s="29"/>
      <c r="R450" s="29"/>
      <c r="S450" s="29"/>
      <c r="T450" s="29"/>
      <c r="U450" s="29"/>
      <c r="V450" s="29"/>
      <c r="W450" s="29"/>
      <c r="X450" s="29"/>
      <c r="Y450" s="29"/>
      <c r="Z450" s="29"/>
      <c r="AA450" s="29"/>
      <c r="AB450" s="29"/>
    </row>
    <row r="451" spans="1:28" ht="13.2">
      <c r="A451" s="29"/>
      <c r="B451" s="29"/>
      <c r="C451" s="29"/>
      <c r="D451" s="29"/>
      <c r="E451" s="29"/>
      <c r="F451" s="30"/>
      <c r="G451" s="29"/>
      <c r="H451" s="29"/>
      <c r="I451" s="29"/>
      <c r="J451" s="29"/>
      <c r="K451" s="29"/>
      <c r="L451" s="29"/>
      <c r="M451" s="29"/>
      <c r="N451" s="29"/>
      <c r="O451" s="29"/>
      <c r="P451" s="29"/>
      <c r="Q451" s="29"/>
      <c r="R451" s="29"/>
      <c r="S451" s="29"/>
      <c r="T451" s="29"/>
      <c r="U451" s="29"/>
      <c r="V451" s="29"/>
      <c r="W451" s="29"/>
      <c r="X451" s="29"/>
      <c r="Y451" s="29"/>
      <c r="Z451" s="29"/>
      <c r="AA451" s="29"/>
      <c r="AB451" s="29"/>
    </row>
    <row r="452" spans="1:28" ht="13.2">
      <c r="A452" s="29"/>
      <c r="B452" s="29"/>
      <c r="C452" s="29"/>
      <c r="D452" s="29"/>
      <c r="E452" s="29"/>
      <c r="F452" s="30"/>
      <c r="G452" s="29"/>
      <c r="H452" s="29"/>
      <c r="I452" s="29"/>
      <c r="J452" s="29"/>
      <c r="K452" s="29"/>
      <c r="L452" s="29"/>
      <c r="M452" s="29"/>
      <c r="N452" s="29"/>
      <c r="O452" s="29"/>
      <c r="P452" s="29"/>
      <c r="Q452" s="29"/>
      <c r="R452" s="29"/>
      <c r="S452" s="29"/>
      <c r="T452" s="29"/>
      <c r="U452" s="29"/>
      <c r="V452" s="29"/>
      <c r="W452" s="29"/>
      <c r="X452" s="29"/>
      <c r="Y452" s="29"/>
      <c r="Z452" s="29"/>
      <c r="AA452" s="29"/>
      <c r="AB452" s="29"/>
    </row>
    <row r="453" spans="1:28" ht="13.2">
      <c r="A453" s="29"/>
      <c r="B453" s="29"/>
      <c r="C453" s="29"/>
      <c r="D453" s="29"/>
      <c r="E453" s="29"/>
      <c r="F453" s="30"/>
      <c r="G453" s="29"/>
      <c r="H453" s="29"/>
      <c r="I453" s="29"/>
      <c r="J453" s="29"/>
      <c r="K453" s="29"/>
      <c r="L453" s="29"/>
      <c r="M453" s="29"/>
      <c r="N453" s="29"/>
      <c r="O453" s="29"/>
      <c r="P453" s="29"/>
      <c r="Q453" s="29"/>
      <c r="R453" s="29"/>
      <c r="S453" s="29"/>
      <c r="T453" s="29"/>
      <c r="U453" s="29"/>
      <c r="V453" s="29"/>
      <c r="W453" s="29"/>
      <c r="X453" s="29"/>
      <c r="Y453" s="29"/>
      <c r="Z453" s="29"/>
      <c r="AA453" s="29"/>
      <c r="AB453" s="29"/>
    </row>
    <row r="454" spans="1:28" ht="13.2">
      <c r="A454" s="29"/>
      <c r="B454" s="29"/>
      <c r="C454" s="29"/>
      <c r="D454" s="29"/>
      <c r="E454" s="29"/>
      <c r="F454" s="30"/>
      <c r="G454" s="29"/>
      <c r="H454" s="29"/>
      <c r="I454" s="29"/>
      <c r="J454" s="29"/>
      <c r="K454" s="29"/>
      <c r="L454" s="29"/>
      <c r="M454" s="29"/>
      <c r="N454" s="29"/>
      <c r="O454" s="29"/>
      <c r="P454" s="29"/>
      <c r="Q454" s="29"/>
      <c r="R454" s="29"/>
      <c r="S454" s="29"/>
      <c r="T454" s="29"/>
      <c r="U454" s="29"/>
      <c r="V454" s="29"/>
      <c r="W454" s="29"/>
      <c r="X454" s="29"/>
      <c r="Y454" s="29"/>
      <c r="Z454" s="29"/>
      <c r="AA454" s="29"/>
      <c r="AB454" s="29"/>
    </row>
    <row r="455" spans="1:28" ht="13.2">
      <c r="A455" s="29"/>
      <c r="B455" s="29"/>
      <c r="C455" s="29"/>
      <c r="D455" s="29"/>
      <c r="E455" s="29"/>
      <c r="F455" s="30"/>
      <c r="G455" s="29"/>
      <c r="H455" s="29"/>
      <c r="I455" s="29"/>
      <c r="J455" s="29"/>
      <c r="K455" s="29"/>
      <c r="L455" s="29"/>
      <c r="M455" s="29"/>
      <c r="N455" s="29"/>
      <c r="O455" s="29"/>
      <c r="P455" s="29"/>
      <c r="Q455" s="29"/>
      <c r="R455" s="29"/>
      <c r="S455" s="29"/>
      <c r="T455" s="29"/>
      <c r="U455" s="29"/>
      <c r="V455" s="29"/>
      <c r="W455" s="29"/>
      <c r="X455" s="29"/>
      <c r="Y455" s="29"/>
      <c r="Z455" s="29"/>
      <c r="AA455" s="29"/>
      <c r="AB455" s="29"/>
    </row>
    <row r="456" spans="1:28" ht="13.2">
      <c r="A456" s="29"/>
      <c r="B456" s="29"/>
      <c r="C456" s="29"/>
      <c r="D456" s="29"/>
      <c r="E456" s="29"/>
      <c r="F456" s="30"/>
      <c r="G456" s="29"/>
      <c r="H456" s="29"/>
      <c r="I456" s="29"/>
      <c r="J456" s="29"/>
      <c r="K456" s="29"/>
      <c r="L456" s="29"/>
      <c r="M456" s="29"/>
      <c r="N456" s="29"/>
      <c r="O456" s="29"/>
      <c r="P456" s="29"/>
      <c r="Q456" s="29"/>
      <c r="R456" s="29"/>
      <c r="S456" s="29"/>
      <c r="T456" s="29"/>
      <c r="U456" s="29"/>
      <c r="V456" s="29"/>
      <c r="W456" s="29"/>
      <c r="X456" s="29"/>
      <c r="Y456" s="29"/>
      <c r="Z456" s="29"/>
      <c r="AA456" s="29"/>
      <c r="AB456" s="29"/>
    </row>
    <row r="457" spans="1:28" ht="13.2">
      <c r="A457" s="29"/>
      <c r="B457" s="29"/>
      <c r="C457" s="29"/>
      <c r="D457" s="29"/>
      <c r="E457" s="29"/>
      <c r="F457" s="30"/>
      <c r="G457" s="29"/>
      <c r="H457" s="29"/>
      <c r="I457" s="29"/>
      <c r="J457" s="29"/>
      <c r="K457" s="29"/>
      <c r="L457" s="29"/>
      <c r="M457" s="29"/>
      <c r="N457" s="29"/>
      <c r="O457" s="29"/>
      <c r="P457" s="29"/>
      <c r="Q457" s="29"/>
      <c r="R457" s="29"/>
      <c r="S457" s="29"/>
      <c r="T457" s="29"/>
      <c r="U457" s="29"/>
      <c r="V457" s="29"/>
      <c r="W457" s="29"/>
      <c r="X457" s="29"/>
      <c r="Y457" s="29"/>
      <c r="Z457" s="29"/>
      <c r="AA457" s="29"/>
      <c r="AB457" s="29"/>
    </row>
    <row r="458" spans="1:28" ht="13.2">
      <c r="A458" s="29"/>
      <c r="B458" s="29"/>
      <c r="C458" s="29"/>
      <c r="D458" s="29"/>
      <c r="E458" s="29"/>
      <c r="F458" s="30"/>
      <c r="G458" s="29"/>
      <c r="H458" s="29"/>
      <c r="I458" s="29"/>
      <c r="J458" s="29"/>
      <c r="K458" s="29"/>
      <c r="L458" s="29"/>
      <c r="M458" s="29"/>
      <c r="N458" s="29"/>
      <c r="O458" s="29"/>
      <c r="P458" s="29"/>
      <c r="Q458" s="29"/>
      <c r="R458" s="29"/>
      <c r="S458" s="29"/>
      <c r="T458" s="29"/>
      <c r="U458" s="29"/>
      <c r="V458" s="29"/>
      <c r="W458" s="29"/>
      <c r="X458" s="29"/>
      <c r="Y458" s="29"/>
      <c r="Z458" s="29"/>
      <c r="AA458" s="29"/>
      <c r="AB458" s="29"/>
    </row>
    <row r="459" spans="1:28" ht="13.2">
      <c r="A459" s="29"/>
      <c r="B459" s="29"/>
      <c r="C459" s="29"/>
      <c r="D459" s="29"/>
      <c r="E459" s="29"/>
      <c r="F459" s="30"/>
      <c r="G459" s="29"/>
      <c r="H459" s="29"/>
      <c r="I459" s="29"/>
      <c r="J459" s="29"/>
      <c r="K459" s="29"/>
      <c r="L459" s="29"/>
      <c r="M459" s="29"/>
      <c r="N459" s="29"/>
      <c r="O459" s="29"/>
      <c r="P459" s="29"/>
      <c r="Q459" s="29"/>
      <c r="R459" s="29"/>
      <c r="S459" s="29"/>
      <c r="T459" s="29"/>
      <c r="U459" s="29"/>
      <c r="V459" s="29"/>
      <c r="W459" s="29"/>
      <c r="X459" s="29"/>
      <c r="Y459" s="29"/>
      <c r="Z459" s="29"/>
      <c r="AA459" s="29"/>
      <c r="AB459" s="29"/>
    </row>
    <row r="460" spans="1:28" ht="13.2">
      <c r="A460" s="29"/>
      <c r="B460" s="29"/>
      <c r="C460" s="29"/>
      <c r="D460" s="29"/>
      <c r="E460" s="29"/>
      <c r="F460" s="30"/>
      <c r="G460" s="29"/>
      <c r="H460" s="29"/>
      <c r="I460" s="29"/>
      <c r="J460" s="29"/>
      <c r="K460" s="29"/>
      <c r="L460" s="29"/>
      <c r="M460" s="29"/>
      <c r="N460" s="29"/>
      <c r="O460" s="29"/>
      <c r="P460" s="29"/>
      <c r="Q460" s="29"/>
      <c r="R460" s="29"/>
      <c r="S460" s="29"/>
      <c r="T460" s="29"/>
      <c r="U460" s="29"/>
      <c r="V460" s="29"/>
      <c r="W460" s="29"/>
      <c r="X460" s="29"/>
      <c r="Y460" s="29"/>
      <c r="Z460" s="29"/>
      <c r="AA460" s="29"/>
      <c r="AB460" s="29"/>
    </row>
    <row r="461" spans="1:28" ht="13.2">
      <c r="A461" s="29"/>
      <c r="B461" s="29"/>
      <c r="C461" s="29"/>
      <c r="D461" s="29"/>
      <c r="E461" s="29"/>
      <c r="F461" s="30"/>
      <c r="G461" s="29"/>
      <c r="H461" s="29"/>
      <c r="I461" s="29"/>
      <c r="J461" s="29"/>
      <c r="K461" s="29"/>
      <c r="L461" s="29"/>
      <c r="M461" s="29"/>
      <c r="N461" s="29"/>
      <c r="O461" s="29"/>
      <c r="P461" s="29"/>
      <c r="Q461" s="29"/>
      <c r="R461" s="29"/>
      <c r="S461" s="29"/>
      <c r="T461" s="29"/>
      <c r="U461" s="29"/>
      <c r="V461" s="29"/>
      <c r="W461" s="29"/>
      <c r="X461" s="29"/>
      <c r="Y461" s="29"/>
      <c r="Z461" s="29"/>
      <c r="AA461" s="29"/>
      <c r="AB461" s="29"/>
    </row>
    <row r="462" spans="1:28" ht="13.2">
      <c r="A462" s="29"/>
      <c r="B462" s="29"/>
      <c r="C462" s="29"/>
      <c r="D462" s="29"/>
      <c r="E462" s="29"/>
      <c r="F462" s="30"/>
      <c r="G462" s="29"/>
      <c r="H462" s="29"/>
      <c r="I462" s="29"/>
      <c r="J462" s="29"/>
      <c r="K462" s="29"/>
      <c r="L462" s="29"/>
      <c r="M462" s="29"/>
      <c r="N462" s="29"/>
      <c r="O462" s="29"/>
      <c r="P462" s="29"/>
      <c r="Q462" s="29"/>
      <c r="R462" s="29"/>
      <c r="S462" s="29"/>
      <c r="T462" s="29"/>
      <c r="U462" s="29"/>
      <c r="V462" s="29"/>
      <c r="W462" s="29"/>
      <c r="X462" s="29"/>
      <c r="Y462" s="29"/>
      <c r="Z462" s="29"/>
      <c r="AA462" s="29"/>
      <c r="AB462" s="29"/>
    </row>
    <row r="463" spans="1:28" ht="13.2">
      <c r="A463" s="29"/>
      <c r="B463" s="29"/>
      <c r="C463" s="29"/>
      <c r="D463" s="29"/>
      <c r="E463" s="29"/>
      <c r="F463" s="30"/>
      <c r="G463" s="29"/>
      <c r="H463" s="29"/>
      <c r="I463" s="29"/>
      <c r="J463" s="29"/>
      <c r="K463" s="29"/>
      <c r="L463" s="29"/>
      <c r="M463" s="29"/>
      <c r="N463" s="29"/>
      <c r="O463" s="29"/>
      <c r="P463" s="29"/>
      <c r="Q463" s="29"/>
      <c r="R463" s="29"/>
      <c r="S463" s="29"/>
      <c r="T463" s="29"/>
      <c r="U463" s="29"/>
      <c r="V463" s="29"/>
      <c r="W463" s="29"/>
      <c r="X463" s="29"/>
      <c r="Y463" s="29"/>
      <c r="Z463" s="29"/>
      <c r="AA463" s="29"/>
      <c r="AB463" s="29"/>
    </row>
    <row r="464" spans="1:28" ht="13.2">
      <c r="A464" s="29"/>
      <c r="B464" s="29"/>
      <c r="C464" s="29"/>
      <c r="D464" s="29"/>
      <c r="E464" s="29"/>
      <c r="F464" s="30"/>
      <c r="G464" s="29"/>
      <c r="H464" s="29"/>
      <c r="I464" s="29"/>
      <c r="J464" s="29"/>
      <c r="K464" s="29"/>
      <c r="L464" s="29"/>
      <c r="M464" s="29"/>
      <c r="N464" s="29"/>
      <c r="O464" s="29"/>
      <c r="P464" s="29"/>
      <c r="Q464" s="29"/>
      <c r="R464" s="29"/>
      <c r="S464" s="29"/>
      <c r="T464" s="29"/>
      <c r="U464" s="29"/>
      <c r="V464" s="29"/>
      <c r="W464" s="29"/>
      <c r="X464" s="29"/>
      <c r="Y464" s="29"/>
      <c r="Z464" s="29"/>
      <c r="AA464" s="29"/>
      <c r="AB464" s="29"/>
    </row>
    <row r="465" spans="1:28" ht="13.2">
      <c r="A465" s="29"/>
      <c r="B465" s="29"/>
      <c r="C465" s="29"/>
      <c r="D465" s="29"/>
      <c r="E465" s="29"/>
      <c r="F465" s="30"/>
      <c r="G465" s="29"/>
      <c r="H465" s="29"/>
      <c r="I465" s="29"/>
      <c r="J465" s="29"/>
      <c r="K465" s="29"/>
      <c r="L465" s="29"/>
      <c r="M465" s="29"/>
      <c r="N465" s="29"/>
      <c r="O465" s="29"/>
      <c r="P465" s="29"/>
      <c r="Q465" s="29"/>
      <c r="R465" s="29"/>
      <c r="S465" s="29"/>
      <c r="T465" s="29"/>
      <c r="U465" s="29"/>
      <c r="V465" s="29"/>
      <c r="W465" s="29"/>
      <c r="X465" s="29"/>
      <c r="Y465" s="29"/>
      <c r="Z465" s="29"/>
      <c r="AA465" s="29"/>
      <c r="AB465" s="29"/>
    </row>
    <row r="466" spans="1:28" ht="13.2">
      <c r="A466" s="29"/>
      <c r="B466" s="29"/>
      <c r="C466" s="29"/>
      <c r="D466" s="29"/>
      <c r="E466" s="29"/>
      <c r="F466" s="30"/>
      <c r="G466" s="29"/>
      <c r="H466" s="29"/>
      <c r="I466" s="29"/>
      <c r="J466" s="29"/>
      <c r="K466" s="29"/>
      <c r="L466" s="29"/>
      <c r="M466" s="29"/>
      <c r="N466" s="29"/>
      <c r="O466" s="29"/>
      <c r="P466" s="29"/>
      <c r="Q466" s="29"/>
      <c r="R466" s="29"/>
      <c r="S466" s="29"/>
      <c r="T466" s="29"/>
      <c r="U466" s="29"/>
      <c r="V466" s="29"/>
      <c r="W466" s="29"/>
      <c r="X466" s="29"/>
      <c r="Y466" s="29"/>
      <c r="Z466" s="29"/>
      <c r="AA466" s="29"/>
      <c r="AB466" s="29"/>
    </row>
    <row r="467" spans="1:28" ht="13.2">
      <c r="A467" s="29"/>
      <c r="B467" s="29"/>
      <c r="C467" s="29"/>
      <c r="D467" s="29"/>
      <c r="E467" s="29"/>
      <c r="F467" s="30"/>
      <c r="G467" s="29"/>
      <c r="H467" s="29"/>
      <c r="I467" s="29"/>
      <c r="J467" s="29"/>
      <c r="K467" s="29"/>
      <c r="L467" s="29"/>
      <c r="M467" s="29"/>
      <c r="N467" s="29"/>
      <c r="O467" s="29"/>
      <c r="P467" s="29"/>
      <c r="Q467" s="29"/>
      <c r="R467" s="29"/>
      <c r="S467" s="29"/>
      <c r="T467" s="29"/>
      <c r="U467" s="29"/>
      <c r="V467" s="29"/>
      <c r="W467" s="29"/>
      <c r="X467" s="29"/>
      <c r="Y467" s="29"/>
      <c r="Z467" s="29"/>
      <c r="AA467" s="29"/>
      <c r="AB467" s="29"/>
    </row>
    <row r="468" spans="1:28" ht="13.2">
      <c r="A468" s="29"/>
      <c r="B468" s="29"/>
      <c r="C468" s="29"/>
      <c r="D468" s="29"/>
      <c r="E468" s="29"/>
      <c r="F468" s="30"/>
      <c r="G468" s="29"/>
      <c r="H468" s="29"/>
      <c r="I468" s="29"/>
      <c r="J468" s="29"/>
      <c r="K468" s="29"/>
      <c r="L468" s="29"/>
      <c r="M468" s="29"/>
      <c r="N468" s="29"/>
      <c r="O468" s="29"/>
      <c r="P468" s="29"/>
      <c r="Q468" s="29"/>
      <c r="R468" s="29"/>
      <c r="S468" s="29"/>
      <c r="T468" s="29"/>
      <c r="U468" s="29"/>
      <c r="V468" s="29"/>
      <c r="W468" s="29"/>
      <c r="X468" s="29"/>
      <c r="Y468" s="29"/>
      <c r="Z468" s="29"/>
      <c r="AA468" s="29"/>
      <c r="AB468" s="29"/>
    </row>
    <row r="469" spans="1:28" ht="13.2">
      <c r="A469" s="29"/>
      <c r="B469" s="29"/>
      <c r="C469" s="29"/>
      <c r="D469" s="29"/>
      <c r="E469" s="29"/>
      <c r="F469" s="30"/>
      <c r="G469" s="29"/>
      <c r="H469" s="29"/>
      <c r="I469" s="29"/>
      <c r="J469" s="29"/>
      <c r="K469" s="29"/>
      <c r="L469" s="29"/>
      <c r="M469" s="29"/>
      <c r="N469" s="29"/>
      <c r="O469" s="29"/>
      <c r="P469" s="29"/>
      <c r="Q469" s="29"/>
      <c r="R469" s="29"/>
      <c r="S469" s="29"/>
      <c r="T469" s="29"/>
      <c r="U469" s="29"/>
      <c r="V469" s="29"/>
      <c r="W469" s="29"/>
      <c r="X469" s="29"/>
      <c r="Y469" s="29"/>
      <c r="Z469" s="29"/>
      <c r="AA469" s="29"/>
      <c r="AB469" s="29"/>
    </row>
    <row r="470" spans="1:28" ht="13.2">
      <c r="A470" s="29"/>
      <c r="B470" s="29"/>
      <c r="C470" s="29"/>
      <c r="D470" s="29"/>
      <c r="E470" s="29"/>
      <c r="F470" s="30"/>
      <c r="G470" s="29"/>
      <c r="H470" s="29"/>
      <c r="I470" s="29"/>
      <c r="J470" s="29"/>
      <c r="K470" s="29"/>
      <c r="L470" s="29"/>
      <c r="M470" s="29"/>
      <c r="N470" s="29"/>
      <c r="O470" s="29"/>
      <c r="P470" s="29"/>
      <c r="Q470" s="29"/>
      <c r="R470" s="29"/>
      <c r="S470" s="29"/>
      <c r="T470" s="29"/>
      <c r="U470" s="29"/>
      <c r="V470" s="29"/>
      <c r="W470" s="29"/>
      <c r="X470" s="29"/>
      <c r="Y470" s="29"/>
      <c r="Z470" s="29"/>
      <c r="AA470" s="29"/>
      <c r="AB470" s="29"/>
    </row>
    <row r="471" spans="1:28" ht="13.2">
      <c r="A471" s="29"/>
      <c r="B471" s="29"/>
      <c r="C471" s="29"/>
      <c r="D471" s="29"/>
      <c r="E471" s="29"/>
      <c r="F471" s="30"/>
      <c r="G471" s="29"/>
      <c r="H471" s="29"/>
      <c r="I471" s="29"/>
      <c r="J471" s="29"/>
      <c r="K471" s="29"/>
      <c r="L471" s="29"/>
      <c r="M471" s="29"/>
      <c r="N471" s="29"/>
      <c r="O471" s="29"/>
      <c r="P471" s="29"/>
      <c r="Q471" s="29"/>
      <c r="R471" s="29"/>
      <c r="S471" s="29"/>
      <c r="T471" s="29"/>
      <c r="U471" s="29"/>
      <c r="V471" s="29"/>
      <c r="W471" s="29"/>
      <c r="X471" s="29"/>
      <c r="Y471" s="29"/>
      <c r="Z471" s="29"/>
      <c r="AA471" s="29"/>
      <c r="AB471" s="29"/>
    </row>
    <row r="472" spans="1:28" ht="13.2">
      <c r="A472" s="29"/>
      <c r="B472" s="29"/>
      <c r="C472" s="29"/>
      <c r="D472" s="29"/>
      <c r="E472" s="29"/>
      <c r="F472" s="30"/>
      <c r="G472" s="29"/>
      <c r="H472" s="29"/>
      <c r="I472" s="29"/>
      <c r="J472" s="29"/>
      <c r="K472" s="29"/>
      <c r="L472" s="29"/>
      <c r="M472" s="29"/>
      <c r="N472" s="29"/>
      <c r="O472" s="29"/>
      <c r="P472" s="29"/>
      <c r="Q472" s="29"/>
      <c r="R472" s="29"/>
      <c r="S472" s="29"/>
      <c r="T472" s="29"/>
      <c r="U472" s="29"/>
      <c r="V472" s="29"/>
      <c r="W472" s="29"/>
      <c r="X472" s="29"/>
      <c r="Y472" s="29"/>
      <c r="Z472" s="29"/>
      <c r="AA472" s="29"/>
      <c r="AB472" s="29"/>
    </row>
    <row r="473" spans="1:28" ht="13.2">
      <c r="A473" s="29"/>
      <c r="B473" s="29"/>
      <c r="C473" s="29"/>
      <c r="D473" s="29"/>
      <c r="E473" s="29"/>
      <c r="F473" s="30"/>
      <c r="G473" s="29"/>
      <c r="H473" s="29"/>
      <c r="I473" s="29"/>
      <c r="J473" s="29"/>
      <c r="K473" s="29"/>
      <c r="L473" s="29"/>
      <c r="M473" s="29"/>
      <c r="N473" s="29"/>
      <c r="O473" s="29"/>
      <c r="P473" s="29"/>
      <c r="Q473" s="29"/>
      <c r="R473" s="29"/>
      <c r="S473" s="29"/>
      <c r="T473" s="29"/>
      <c r="U473" s="29"/>
      <c r="V473" s="29"/>
      <c r="W473" s="29"/>
      <c r="X473" s="29"/>
      <c r="Y473" s="29"/>
      <c r="Z473" s="29"/>
      <c r="AA473" s="29"/>
      <c r="AB473" s="29"/>
    </row>
    <row r="474" spans="1:28" ht="13.2">
      <c r="A474" s="29"/>
      <c r="B474" s="29"/>
      <c r="C474" s="29"/>
      <c r="D474" s="29"/>
      <c r="E474" s="29"/>
      <c r="F474" s="30"/>
      <c r="G474" s="29"/>
      <c r="H474" s="29"/>
      <c r="I474" s="29"/>
      <c r="J474" s="29"/>
      <c r="K474" s="29"/>
      <c r="L474" s="29"/>
      <c r="M474" s="29"/>
      <c r="N474" s="29"/>
      <c r="O474" s="29"/>
      <c r="P474" s="29"/>
      <c r="Q474" s="29"/>
      <c r="R474" s="29"/>
      <c r="S474" s="29"/>
      <c r="T474" s="29"/>
      <c r="U474" s="29"/>
      <c r="V474" s="29"/>
      <c r="W474" s="29"/>
      <c r="X474" s="29"/>
      <c r="Y474" s="29"/>
      <c r="Z474" s="29"/>
      <c r="AA474" s="29"/>
      <c r="AB474" s="29"/>
    </row>
    <row r="475" spans="1:28" ht="13.2">
      <c r="A475" s="29"/>
      <c r="B475" s="29"/>
      <c r="C475" s="29"/>
      <c r="D475" s="29"/>
      <c r="E475" s="29"/>
      <c r="F475" s="30"/>
      <c r="G475" s="29"/>
      <c r="H475" s="29"/>
      <c r="I475" s="29"/>
      <c r="J475" s="29"/>
      <c r="K475" s="29"/>
      <c r="L475" s="29"/>
      <c r="M475" s="29"/>
      <c r="N475" s="29"/>
      <c r="O475" s="29"/>
      <c r="P475" s="29"/>
      <c r="Q475" s="29"/>
      <c r="R475" s="29"/>
      <c r="S475" s="29"/>
      <c r="T475" s="29"/>
      <c r="U475" s="29"/>
      <c r="V475" s="29"/>
      <c r="W475" s="29"/>
      <c r="X475" s="29"/>
      <c r="Y475" s="29"/>
      <c r="Z475" s="29"/>
      <c r="AA475" s="29"/>
      <c r="AB475" s="29"/>
    </row>
    <row r="476" spans="1:28" ht="13.2">
      <c r="A476" s="29"/>
      <c r="B476" s="29"/>
      <c r="C476" s="29"/>
      <c r="D476" s="29"/>
      <c r="E476" s="29"/>
      <c r="F476" s="30"/>
      <c r="G476" s="29"/>
      <c r="H476" s="29"/>
      <c r="I476" s="29"/>
      <c r="J476" s="29"/>
      <c r="K476" s="29"/>
      <c r="L476" s="29"/>
      <c r="M476" s="29"/>
      <c r="N476" s="29"/>
      <c r="O476" s="29"/>
      <c r="P476" s="29"/>
      <c r="Q476" s="29"/>
      <c r="R476" s="29"/>
      <c r="S476" s="29"/>
      <c r="T476" s="29"/>
      <c r="U476" s="29"/>
      <c r="V476" s="29"/>
      <c r="W476" s="29"/>
      <c r="X476" s="29"/>
      <c r="Y476" s="29"/>
      <c r="Z476" s="29"/>
      <c r="AA476" s="29"/>
      <c r="AB476" s="29"/>
    </row>
    <row r="477" spans="1:28" ht="13.2">
      <c r="A477" s="29"/>
      <c r="B477" s="29"/>
      <c r="C477" s="29"/>
      <c r="D477" s="29"/>
      <c r="E477" s="29"/>
      <c r="F477" s="30"/>
      <c r="G477" s="29"/>
      <c r="H477" s="29"/>
      <c r="I477" s="29"/>
      <c r="J477" s="29"/>
      <c r="K477" s="29"/>
      <c r="L477" s="29"/>
      <c r="M477" s="29"/>
      <c r="N477" s="29"/>
      <c r="O477" s="29"/>
      <c r="P477" s="29"/>
      <c r="Q477" s="29"/>
      <c r="R477" s="29"/>
      <c r="S477" s="29"/>
      <c r="T477" s="29"/>
      <c r="U477" s="29"/>
      <c r="V477" s="29"/>
      <c r="W477" s="29"/>
      <c r="X477" s="29"/>
      <c r="Y477" s="29"/>
      <c r="Z477" s="29"/>
      <c r="AA477" s="29"/>
      <c r="AB477" s="29"/>
    </row>
    <row r="478" spans="1:28" ht="13.2">
      <c r="A478" s="29"/>
      <c r="B478" s="29"/>
      <c r="C478" s="29"/>
      <c r="D478" s="29"/>
      <c r="E478" s="29"/>
      <c r="F478" s="30"/>
      <c r="G478" s="29"/>
      <c r="H478" s="29"/>
      <c r="I478" s="29"/>
      <c r="J478" s="29"/>
      <c r="K478" s="29"/>
      <c r="L478" s="29"/>
      <c r="M478" s="29"/>
      <c r="N478" s="29"/>
      <c r="O478" s="29"/>
      <c r="P478" s="29"/>
      <c r="Q478" s="29"/>
      <c r="R478" s="29"/>
      <c r="S478" s="29"/>
      <c r="T478" s="29"/>
      <c r="U478" s="29"/>
      <c r="V478" s="29"/>
      <c r="W478" s="29"/>
      <c r="X478" s="29"/>
      <c r="Y478" s="29"/>
      <c r="Z478" s="29"/>
      <c r="AA478" s="29"/>
      <c r="AB478" s="29"/>
    </row>
    <row r="479" spans="1:28" ht="13.2">
      <c r="A479" s="29"/>
      <c r="B479" s="29"/>
      <c r="C479" s="29"/>
      <c r="D479" s="29"/>
      <c r="E479" s="29"/>
      <c r="F479" s="30"/>
      <c r="G479" s="29"/>
      <c r="H479" s="29"/>
      <c r="I479" s="29"/>
      <c r="J479" s="29"/>
      <c r="K479" s="29"/>
      <c r="L479" s="29"/>
      <c r="M479" s="29"/>
      <c r="N479" s="29"/>
      <c r="O479" s="29"/>
      <c r="P479" s="29"/>
      <c r="Q479" s="29"/>
      <c r="R479" s="29"/>
      <c r="S479" s="29"/>
      <c r="T479" s="29"/>
      <c r="U479" s="29"/>
      <c r="V479" s="29"/>
      <c r="W479" s="29"/>
      <c r="X479" s="29"/>
      <c r="Y479" s="29"/>
      <c r="Z479" s="29"/>
      <c r="AA479" s="29"/>
      <c r="AB479" s="29"/>
    </row>
    <row r="480" spans="1:28" ht="13.2">
      <c r="A480" s="29"/>
      <c r="B480" s="29"/>
      <c r="C480" s="29"/>
      <c r="D480" s="29"/>
      <c r="E480" s="29"/>
      <c r="F480" s="30"/>
      <c r="G480" s="29"/>
      <c r="H480" s="29"/>
      <c r="I480" s="29"/>
      <c r="J480" s="29"/>
      <c r="K480" s="29"/>
      <c r="L480" s="29"/>
      <c r="M480" s="29"/>
      <c r="N480" s="29"/>
      <c r="O480" s="29"/>
      <c r="P480" s="29"/>
      <c r="Q480" s="29"/>
      <c r="R480" s="29"/>
      <c r="S480" s="29"/>
      <c r="T480" s="29"/>
      <c r="U480" s="29"/>
      <c r="V480" s="29"/>
      <c r="W480" s="29"/>
      <c r="X480" s="29"/>
      <c r="Y480" s="29"/>
      <c r="Z480" s="29"/>
      <c r="AA480" s="29"/>
      <c r="AB480" s="29"/>
    </row>
    <row r="481" spans="1:28" ht="13.2">
      <c r="A481" s="29"/>
      <c r="B481" s="29"/>
      <c r="C481" s="29"/>
      <c r="D481" s="29"/>
      <c r="E481" s="29"/>
      <c r="F481" s="30"/>
      <c r="G481" s="29"/>
      <c r="H481" s="29"/>
      <c r="I481" s="29"/>
      <c r="J481" s="29"/>
      <c r="K481" s="29"/>
      <c r="L481" s="29"/>
      <c r="M481" s="29"/>
      <c r="N481" s="29"/>
      <c r="O481" s="29"/>
      <c r="P481" s="29"/>
      <c r="Q481" s="29"/>
      <c r="R481" s="29"/>
      <c r="S481" s="29"/>
      <c r="T481" s="29"/>
      <c r="U481" s="29"/>
      <c r="V481" s="29"/>
      <c r="W481" s="29"/>
      <c r="X481" s="29"/>
      <c r="Y481" s="29"/>
      <c r="Z481" s="29"/>
      <c r="AA481" s="29"/>
      <c r="AB481" s="29"/>
    </row>
    <row r="482" spans="1:28" ht="13.2">
      <c r="A482" s="29"/>
      <c r="B482" s="29"/>
      <c r="C482" s="29"/>
      <c r="D482" s="29"/>
      <c r="E482" s="29"/>
      <c r="F482" s="30"/>
      <c r="G482" s="29"/>
      <c r="H482" s="29"/>
      <c r="I482" s="29"/>
      <c r="J482" s="29"/>
      <c r="K482" s="29"/>
      <c r="L482" s="29"/>
      <c r="M482" s="29"/>
      <c r="N482" s="29"/>
      <c r="O482" s="29"/>
      <c r="P482" s="29"/>
      <c r="Q482" s="29"/>
      <c r="R482" s="29"/>
      <c r="S482" s="29"/>
      <c r="T482" s="29"/>
      <c r="U482" s="29"/>
      <c r="V482" s="29"/>
      <c r="W482" s="29"/>
      <c r="X482" s="29"/>
      <c r="Y482" s="29"/>
      <c r="Z482" s="29"/>
      <c r="AA482" s="29"/>
      <c r="AB482" s="29"/>
    </row>
    <row r="483" spans="1:28" ht="13.2">
      <c r="A483" s="29"/>
      <c r="B483" s="29"/>
      <c r="C483" s="29"/>
      <c r="D483" s="29"/>
      <c r="E483" s="29"/>
      <c r="F483" s="30"/>
      <c r="G483" s="29"/>
      <c r="H483" s="29"/>
      <c r="I483" s="29"/>
      <c r="J483" s="29"/>
      <c r="K483" s="29"/>
      <c r="L483" s="29"/>
      <c r="M483" s="29"/>
      <c r="N483" s="29"/>
      <c r="O483" s="29"/>
      <c r="P483" s="29"/>
      <c r="Q483" s="29"/>
      <c r="R483" s="29"/>
      <c r="S483" s="29"/>
      <c r="T483" s="29"/>
      <c r="U483" s="29"/>
      <c r="V483" s="29"/>
      <c r="W483" s="29"/>
      <c r="X483" s="29"/>
      <c r="Y483" s="29"/>
      <c r="Z483" s="29"/>
      <c r="AA483" s="29"/>
      <c r="AB483" s="29"/>
    </row>
    <row r="484" spans="1:28" ht="13.2">
      <c r="A484" s="29"/>
      <c r="B484" s="29"/>
      <c r="C484" s="29"/>
      <c r="D484" s="29"/>
      <c r="E484" s="29"/>
      <c r="F484" s="30"/>
      <c r="G484" s="29"/>
      <c r="H484" s="29"/>
      <c r="I484" s="29"/>
      <c r="J484" s="29"/>
      <c r="K484" s="29"/>
      <c r="L484" s="29"/>
      <c r="M484" s="29"/>
      <c r="N484" s="29"/>
      <c r="O484" s="29"/>
      <c r="P484" s="29"/>
      <c r="Q484" s="29"/>
      <c r="R484" s="29"/>
      <c r="S484" s="29"/>
      <c r="T484" s="29"/>
      <c r="U484" s="29"/>
      <c r="V484" s="29"/>
      <c r="W484" s="29"/>
      <c r="X484" s="29"/>
      <c r="Y484" s="29"/>
      <c r="Z484" s="29"/>
      <c r="AA484" s="29"/>
      <c r="AB484" s="29"/>
    </row>
    <row r="485" spans="1:28" ht="13.2">
      <c r="A485" s="29"/>
      <c r="B485" s="29"/>
      <c r="C485" s="29"/>
      <c r="D485" s="29"/>
      <c r="E485" s="29"/>
      <c r="F485" s="30"/>
      <c r="G485" s="29"/>
      <c r="H485" s="29"/>
      <c r="I485" s="29"/>
      <c r="J485" s="29"/>
      <c r="K485" s="29"/>
      <c r="L485" s="29"/>
      <c r="M485" s="29"/>
      <c r="N485" s="29"/>
      <c r="O485" s="29"/>
      <c r="P485" s="29"/>
      <c r="Q485" s="29"/>
      <c r="R485" s="29"/>
      <c r="S485" s="29"/>
      <c r="T485" s="29"/>
      <c r="U485" s="29"/>
      <c r="V485" s="29"/>
      <c r="W485" s="29"/>
      <c r="X485" s="29"/>
      <c r="Y485" s="29"/>
      <c r="Z485" s="29"/>
      <c r="AA485" s="29"/>
      <c r="AB485" s="29"/>
    </row>
    <row r="486" spans="1:28" ht="13.2">
      <c r="A486" s="29"/>
      <c r="B486" s="29"/>
      <c r="C486" s="29"/>
      <c r="D486" s="29"/>
      <c r="E486" s="29"/>
      <c r="F486" s="30"/>
      <c r="G486" s="29"/>
      <c r="H486" s="29"/>
      <c r="I486" s="29"/>
      <c r="J486" s="29"/>
      <c r="K486" s="29"/>
      <c r="L486" s="29"/>
      <c r="M486" s="29"/>
      <c r="N486" s="29"/>
      <c r="O486" s="29"/>
      <c r="P486" s="29"/>
      <c r="Q486" s="29"/>
      <c r="R486" s="29"/>
      <c r="S486" s="29"/>
      <c r="T486" s="29"/>
      <c r="U486" s="29"/>
      <c r="V486" s="29"/>
      <c r="W486" s="29"/>
      <c r="X486" s="29"/>
      <c r="Y486" s="29"/>
      <c r="Z486" s="29"/>
      <c r="AA486" s="29"/>
      <c r="AB486" s="29"/>
    </row>
    <row r="487" spans="1:28" ht="13.2">
      <c r="A487" s="29"/>
      <c r="B487" s="29"/>
      <c r="C487" s="29"/>
      <c r="D487" s="29"/>
      <c r="E487" s="29"/>
      <c r="F487" s="30"/>
      <c r="G487" s="29"/>
      <c r="H487" s="29"/>
      <c r="I487" s="29"/>
      <c r="J487" s="29"/>
      <c r="K487" s="29"/>
      <c r="L487" s="29"/>
      <c r="M487" s="29"/>
      <c r="N487" s="29"/>
      <c r="O487" s="29"/>
      <c r="P487" s="29"/>
      <c r="Q487" s="29"/>
      <c r="R487" s="29"/>
      <c r="S487" s="29"/>
      <c r="T487" s="29"/>
      <c r="U487" s="29"/>
      <c r="V487" s="29"/>
      <c r="W487" s="29"/>
      <c r="X487" s="29"/>
      <c r="Y487" s="29"/>
      <c r="Z487" s="29"/>
      <c r="AA487" s="29"/>
      <c r="AB487" s="29"/>
    </row>
    <row r="488" spans="1:28" ht="13.2">
      <c r="A488" s="29"/>
      <c r="B488" s="29"/>
      <c r="C488" s="29"/>
      <c r="D488" s="29"/>
      <c r="E488" s="29"/>
      <c r="F488" s="30"/>
      <c r="G488" s="29"/>
      <c r="H488" s="29"/>
      <c r="I488" s="29"/>
      <c r="J488" s="29"/>
      <c r="K488" s="29"/>
      <c r="L488" s="29"/>
      <c r="M488" s="29"/>
      <c r="N488" s="29"/>
      <c r="O488" s="29"/>
      <c r="P488" s="29"/>
      <c r="Q488" s="29"/>
      <c r="R488" s="29"/>
      <c r="S488" s="29"/>
      <c r="T488" s="29"/>
      <c r="U488" s="29"/>
      <c r="V488" s="29"/>
      <c r="W488" s="29"/>
      <c r="X488" s="29"/>
      <c r="Y488" s="29"/>
      <c r="Z488" s="29"/>
      <c r="AA488" s="29"/>
      <c r="AB488" s="29"/>
    </row>
    <row r="489" spans="1:28" ht="13.2">
      <c r="A489" s="29"/>
      <c r="B489" s="29"/>
      <c r="C489" s="29"/>
      <c r="D489" s="29"/>
      <c r="E489" s="29"/>
      <c r="F489" s="30"/>
      <c r="G489" s="29"/>
      <c r="H489" s="29"/>
      <c r="I489" s="29"/>
      <c r="J489" s="29"/>
      <c r="K489" s="29"/>
      <c r="L489" s="29"/>
      <c r="M489" s="29"/>
      <c r="N489" s="29"/>
      <c r="O489" s="29"/>
      <c r="P489" s="29"/>
      <c r="Q489" s="29"/>
      <c r="R489" s="29"/>
      <c r="S489" s="29"/>
      <c r="T489" s="29"/>
      <c r="U489" s="29"/>
      <c r="V489" s="29"/>
      <c r="W489" s="29"/>
      <c r="X489" s="29"/>
      <c r="Y489" s="29"/>
      <c r="Z489" s="29"/>
      <c r="AA489" s="29"/>
      <c r="AB489" s="29"/>
    </row>
    <row r="490" spans="1:28" ht="13.2">
      <c r="A490" s="29"/>
      <c r="B490" s="29"/>
      <c r="C490" s="29"/>
      <c r="D490" s="29"/>
      <c r="E490" s="29"/>
      <c r="F490" s="30"/>
      <c r="G490" s="29"/>
      <c r="H490" s="29"/>
      <c r="I490" s="29"/>
      <c r="J490" s="29"/>
      <c r="K490" s="29"/>
      <c r="L490" s="29"/>
      <c r="M490" s="29"/>
      <c r="N490" s="29"/>
      <c r="O490" s="29"/>
      <c r="P490" s="29"/>
      <c r="Q490" s="29"/>
      <c r="R490" s="29"/>
      <c r="S490" s="29"/>
      <c r="T490" s="29"/>
      <c r="U490" s="29"/>
      <c r="V490" s="29"/>
      <c r="W490" s="29"/>
      <c r="X490" s="29"/>
      <c r="Y490" s="29"/>
      <c r="Z490" s="29"/>
      <c r="AA490" s="29"/>
      <c r="AB490" s="29"/>
    </row>
    <row r="491" spans="1:28" ht="13.2">
      <c r="A491" s="29"/>
      <c r="B491" s="29"/>
      <c r="C491" s="29"/>
      <c r="D491" s="29"/>
      <c r="E491" s="29"/>
      <c r="F491" s="30"/>
      <c r="G491" s="29"/>
      <c r="H491" s="29"/>
      <c r="I491" s="29"/>
      <c r="J491" s="29"/>
      <c r="K491" s="29"/>
      <c r="L491" s="29"/>
      <c r="M491" s="29"/>
      <c r="N491" s="29"/>
      <c r="O491" s="29"/>
      <c r="P491" s="29"/>
      <c r="Q491" s="29"/>
      <c r="R491" s="29"/>
      <c r="S491" s="29"/>
      <c r="T491" s="29"/>
      <c r="U491" s="29"/>
      <c r="V491" s="29"/>
      <c r="W491" s="29"/>
      <c r="X491" s="29"/>
      <c r="Y491" s="29"/>
      <c r="Z491" s="29"/>
      <c r="AA491" s="29"/>
      <c r="AB491" s="29"/>
    </row>
    <row r="492" spans="1:28" ht="13.2">
      <c r="A492" s="29"/>
      <c r="B492" s="29"/>
      <c r="C492" s="29"/>
      <c r="D492" s="29"/>
      <c r="E492" s="29"/>
      <c r="F492" s="30"/>
      <c r="G492" s="29"/>
      <c r="H492" s="29"/>
      <c r="I492" s="29"/>
      <c r="J492" s="29"/>
      <c r="K492" s="29"/>
      <c r="L492" s="29"/>
      <c r="M492" s="29"/>
      <c r="N492" s="29"/>
      <c r="O492" s="29"/>
      <c r="P492" s="29"/>
      <c r="Q492" s="29"/>
      <c r="R492" s="29"/>
      <c r="S492" s="29"/>
      <c r="T492" s="29"/>
      <c r="U492" s="29"/>
      <c r="V492" s="29"/>
      <c r="W492" s="29"/>
      <c r="X492" s="29"/>
      <c r="Y492" s="29"/>
      <c r="Z492" s="29"/>
      <c r="AA492" s="29"/>
      <c r="AB492" s="29"/>
    </row>
    <row r="493" spans="1:28" ht="13.2">
      <c r="A493" s="29"/>
      <c r="B493" s="29"/>
      <c r="C493" s="29"/>
      <c r="D493" s="29"/>
      <c r="E493" s="29"/>
      <c r="F493" s="30"/>
      <c r="G493" s="29"/>
      <c r="H493" s="29"/>
      <c r="I493" s="29"/>
      <c r="J493" s="29"/>
      <c r="K493" s="29"/>
      <c r="L493" s="29"/>
      <c r="M493" s="29"/>
      <c r="N493" s="29"/>
      <c r="O493" s="29"/>
      <c r="P493" s="29"/>
      <c r="Q493" s="29"/>
      <c r="R493" s="29"/>
      <c r="S493" s="29"/>
      <c r="T493" s="29"/>
      <c r="U493" s="29"/>
      <c r="V493" s="29"/>
      <c r="W493" s="29"/>
      <c r="X493" s="29"/>
      <c r="Y493" s="29"/>
      <c r="Z493" s="29"/>
      <c r="AA493" s="29"/>
      <c r="AB493" s="29"/>
    </row>
    <row r="494" spans="1:28" ht="13.2">
      <c r="A494" s="29"/>
      <c r="B494" s="29"/>
      <c r="C494" s="29"/>
      <c r="D494" s="29"/>
      <c r="E494" s="29"/>
      <c r="F494" s="30"/>
      <c r="G494" s="29"/>
      <c r="H494" s="29"/>
      <c r="I494" s="29"/>
      <c r="J494" s="29"/>
      <c r="K494" s="29"/>
      <c r="L494" s="29"/>
      <c r="M494" s="29"/>
      <c r="N494" s="29"/>
      <c r="O494" s="29"/>
      <c r="P494" s="29"/>
      <c r="Q494" s="29"/>
      <c r="R494" s="29"/>
      <c r="S494" s="29"/>
      <c r="T494" s="29"/>
      <c r="U494" s="29"/>
      <c r="V494" s="29"/>
      <c r="W494" s="29"/>
      <c r="X494" s="29"/>
      <c r="Y494" s="29"/>
      <c r="Z494" s="29"/>
      <c r="AA494" s="29"/>
      <c r="AB494" s="29"/>
    </row>
    <row r="495" spans="1:28" ht="13.2">
      <c r="A495" s="29"/>
      <c r="B495" s="29"/>
      <c r="C495" s="29"/>
      <c r="D495" s="29"/>
      <c r="E495" s="29"/>
      <c r="F495" s="30"/>
      <c r="G495" s="29"/>
      <c r="H495" s="29"/>
      <c r="I495" s="29"/>
      <c r="J495" s="29"/>
      <c r="K495" s="29"/>
      <c r="L495" s="29"/>
      <c r="M495" s="29"/>
      <c r="N495" s="29"/>
      <c r="O495" s="29"/>
      <c r="P495" s="29"/>
      <c r="Q495" s="29"/>
      <c r="R495" s="29"/>
      <c r="S495" s="29"/>
      <c r="T495" s="29"/>
      <c r="U495" s="29"/>
      <c r="V495" s="29"/>
      <c r="W495" s="29"/>
      <c r="X495" s="29"/>
      <c r="Y495" s="29"/>
      <c r="Z495" s="29"/>
      <c r="AA495" s="29"/>
      <c r="AB495" s="29"/>
    </row>
    <row r="496" spans="1:28" ht="13.2">
      <c r="A496" s="29"/>
      <c r="B496" s="29"/>
      <c r="C496" s="29"/>
      <c r="D496" s="29"/>
      <c r="E496" s="29"/>
      <c r="F496" s="30"/>
      <c r="G496" s="29"/>
      <c r="H496" s="29"/>
      <c r="I496" s="29"/>
      <c r="J496" s="29"/>
      <c r="K496" s="29"/>
      <c r="L496" s="29"/>
      <c r="M496" s="29"/>
      <c r="N496" s="29"/>
      <c r="O496" s="29"/>
      <c r="P496" s="29"/>
      <c r="Q496" s="29"/>
      <c r="R496" s="29"/>
      <c r="S496" s="29"/>
      <c r="T496" s="29"/>
      <c r="U496" s="29"/>
      <c r="V496" s="29"/>
      <c r="W496" s="29"/>
      <c r="X496" s="29"/>
      <c r="Y496" s="29"/>
      <c r="Z496" s="29"/>
      <c r="AA496" s="29"/>
      <c r="AB496" s="29"/>
    </row>
    <row r="497" spans="1:28" ht="13.2">
      <c r="A497" s="29"/>
      <c r="B497" s="29"/>
      <c r="C497" s="29"/>
      <c r="D497" s="29"/>
      <c r="E497" s="29"/>
      <c r="F497" s="30"/>
      <c r="G497" s="29"/>
      <c r="H497" s="29"/>
      <c r="I497" s="29"/>
      <c r="J497" s="29"/>
      <c r="K497" s="29"/>
      <c r="L497" s="29"/>
      <c r="M497" s="29"/>
      <c r="N497" s="29"/>
      <c r="O497" s="29"/>
      <c r="P497" s="29"/>
      <c r="Q497" s="29"/>
      <c r="R497" s="29"/>
      <c r="S497" s="29"/>
      <c r="T497" s="29"/>
      <c r="U497" s="29"/>
      <c r="V497" s="29"/>
      <c r="W497" s="29"/>
      <c r="X497" s="29"/>
      <c r="Y497" s="29"/>
      <c r="Z497" s="29"/>
      <c r="AA497" s="29"/>
      <c r="AB497" s="29"/>
    </row>
    <row r="498" spans="1:28" ht="13.2">
      <c r="A498" s="29"/>
      <c r="B498" s="29"/>
      <c r="C498" s="29"/>
      <c r="D498" s="29"/>
      <c r="E498" s="29"/>
      <c r="F498" s="30"/>
      <c r="G498" s="29"/>
      <c r="H498" s="29"/>
      <c r="I498" s="29"/>
      <c r="J498" s="29"/>
      <c r="K498" s="29"/>
      <c r="L498" s="29"/>
      <c r="M498" s="29"/>
      <c r="N498" s="29"/>
      <c r="O498" s="29"/>
      <c r="P498" s="29"/>
      <c r="Q498" s="29"/>
      <c r="R498" s="29"/>
      <c r="S498" s="29"/>
      <c r="T498" s="29"/>
      <c r="U498" s="29"/>
      <c r="V498" s="29"/>
      <c r="W498" s="29"/>
      <c r="X498" s="29"/>
      <c r="Y498" s="29"/>
      <c r="Z498" s="29"/>
      <c r="AA498" s="29"/>
      <c r="AB498" s="29"/>
    </row>
    <row r="499" spans="1:28" ht="13.2">
      <c r="A499" s="29"/>
      <c r="B499" s="29"/>
      <c r="C499" s="29"/>
      <c r="D499" s="29"/>
      <c r="E499" s="29"/>
      <c r="F499" s="30"/>
      <c r="G499" s="29"/>
      <c r="H499" s="29"/>
      <c r="I499" s="29"/>
      <c r="J499" s="29"/>
      <c r="K499" s="29"/>
      <c r="L499" s="29"/>
      <c r="M499" s="29"/>
      <c r="N499" s="29"/>
      <c r="O499" s="29"/>
      <c r="P499" s="29"/>
      <c r="Q499" s="29"/>
      <c r="R499" s="29"/>
      <c r="S499" s="29"/>
      <c r="T499" s="29"/>
      <c r="U499" s="29"/>
      <c r="V499" s="29"/>
      <c r="W499" s="29"/>
      <c r="X499" s="29"/>
      <c r="Y499" s="29"/>
      <c r="Z499" s="29"/>
      <c r="AA499" s="29"/>
      <c r="AB499" s="29"/>
    </row>
    <row r="500" spans="1:28" ht="13.2">
      <c r="A500" s="29"/>
      <c r="B500" s="29"/>
      <c r="C500" s="29"/>
      <c r="D500" s="29"/>
      <c r="E500" s="29"/>
      <c r="F500" s="30"/>
      <c r="G500" s="29"/>
      <c r="H500" s="29"/>
      <c r="I500" s="29"/>
      <c r="J500" s="29"/>
      <c r="K500" s="29"/>
      <c r="L500" s="29"/>
      <c r="M500" s="29"/>
      <c r="N500" s="29"/>
      <c r="O500" s="29"/>
      <c r="P500" s="29"/>
      <c r="Q500" s="29"/>
      <c r="R500" s="29"/>
      <c r="S500" s="29"/>
      <c r="T500" s="29"/>
      <c r="U500" s="29"/>
      <c r="V500" s="29"/>
      <c r="W500" s="29"/>
      <c r="X500" s="29"/>
      <c r="Y500" s="29"/>
      <c r="Z500" s="29"/>
      <c r="AA500" s="29"/>
      <c r="AB500" s="29"/>
    </row>
    <row r="501" spans="1:28" ht="13.2">
      <c r="A501" s="29"/>
      <c r="B501" s="29"/>
      <c r="C501" s="29"/>
      <c r="D501" s="29"/>
      <c r="E501" s="29"/>
      <c r="F501" s="30"/>
      <c r="G501" s="29"/>
      <c r="H501" s="29"/>
      <c r="I501" s="29"/>
      <c r="J501" s="29"/>
      <c r="K501" s="29"/>
      <c r="L501" s="29"/>
      <c r="M501" s="29"/>
      <c r="N501" s="29"/>
      <c r="O501" s="29"/>
      <c r="P501" s="29"/>
      <c r="Q501" s="29"/>
      <c r="R501" s="29"/>
      <c r="S501" s="29"/>
      <c r="T501" s="29"/>
      <c r="U501" s="29"/>
      <c r="V501" s="29"/>
      <c r="W501" s="29"/>
      <c r="X501" s="29"/>
      <c r="Y501" s="29"/>
      <c r="Z501" s="29"/>
      <c r="AA501" s="29"/>
      <c r="AB501" s="29"/>
    </row>
    <row r="502" spans="1:28" ht="13.2">
      <c r="A502" s="29"/>
      <c r="B502" s="29"/>
      <c r="C502" s="29"/>
      <c r="D502" s="29"/>
      <c r="E502" s="29"/>
      <c r="F502" s="30"/>
      <c r="G502" s="29"/>
      <c r="H502" s="29"/>
      <c r="I502" s="29"/>
      <c r="J502" s="29"/>
      <c r="K502" s="29"/>
      <c r="L502" s="29"/>
      <c r="M502" s="29"/>
      <c r="N502" s="29"/>
      <c r="O502" s="29"/>
      <c r="P502" s="29"/>
      <c r="Q502" s="29"/>
      <c r="R502" s="29"/>
      <c r="S502" s="29"/>
      <c r="T502" s="29"/>
      <c r="U502" s="29"/>
      <c r="V502" s="29"/>
      <c r="W502" s="29"/>
      <c r="X502" s="29"/>
      <c r="Y502" s="29"/>
      <c r="Z502" s="29"/>
      <c r="AA502" s="29"/>
      <c r="AB502" s="29"/>
    </row>
    <row r="503" spans="1:28" ht="13.2">
      <c r="A503" s="29"/>
      <c r="B503" s="29"/>
      <c r="C503" s="29"/>
      <c r="D503" s="29"/>
      <c r="E503" s="29"/>
      <c r="F503" s="30"/>
      <c r="G503" s="29"/>
      <c r="H503" s="29"/>
      <c r="I503" s="29"/>
      <c r="J503" s="29"/>
      <c r="K503" s="29"/>
      <c r="L503" s="29"/>
      <c r="M503" s="29"/>
      <c r="N503" s="29"/>
      <c r="O503" s="29"/>
      <c r="P503" s="29"/>
      <c r="Q503" s="29"/>
      <c r="R503" s="29"/>
      <c r="S503" s="29"/>
      <c r="T503" s="29"/>
      <c r="U503" s="29"/>
      <c r="V503" s="29"/>
      <c r="W503" s="29"/>
      <c r="X503" s="29"/>
      <c r="Y503" s="29"/>
      <c r="Z503" s="29"/>
      <c r="AA503" s="29"/>
      <c r="AB503" s="29"/>
    </row>
    <row r="504" spans="1:28" ht="13.2">
      <c r="A504" s="29"/>
      <c r="B504" s="29"/>
      <c r="C504" s="29"/>
      <c r="D504" s="29"/>
      <c r="E504" s="29"/>
      <c r="F504" s="30"/>
      <c r="G504" s="29"/>
      <c r="H504" s="29"/>
      <c r="I504" s="29"/>
      <c r="J504" s="29"/>
      <c r="K504" s="29"/>
      <c r="L504" s="29"/>
      <c r="M504" s="29"/>
      <c r="N504" s="29"/>
      <c r="O504" s="29"/>
      <c r="P504" s="29"/>
      <c r="Q504" s="29"/>
      <c r="R504" s="29"/>
      <c r="S504" s="29"/>
      <c r="T504" s="29"/>
      <c r="U504" s="29"/>
      <c r="V504" s="29"/>
      <c r="W504" s="29"/>
      <c r="X504" s="29"/>
      <c r="Y504" s="29"/>
      <c r="Z504" s="29"/>
      <c r="AA504" s="29"/>
      <c r="AB504" s="29"/>
    </row>
    <row r="505" spans="1:28" ht="13.2">
      <c r="A505" s="29"/>
      <c r="B505" s="29"/>
      <c r="C505" s="29"/>
      <c r="D505" s="29"/>
      <c r="E505" s="29"/>
      <c r="F505" s="30"/>
      <c r="G505" s="29"/>
      <c r="H505" s="29"/>
      <c r="I505" s="29"/>
      <c r="J505" s="29"/>
      <c r="K505" s="29"/>
      <c r="L505" s="29"/>
      <c r="M505" s="29"/>
      <c r="N505" s="29"/>
      <c r="O505" s="29"/>
      <c r="P505" s="29"/>
      <c r="Q505" s="29"/>
      <c r="R505" s="29"/>
      <c r="S505" s="29"/>
      <c r="T505" s="29"/>
      <c r="U505" s="29"/>
      <c r="V505" s="29"/>
      <c r="W505" s="29"/>
      <c r="X505" s="29"/>
      <c r="Y505" s="29"/>
      <c r="Z505" s="29"/>
      <c r="AA505" s="29"/>
      <c r="AB505" s="29"/>
    </row>
    <row r="506" spans="1:28" ht="13.2">
      <c r="A506" s="29"/>
      <c r="B506" s="29"/>
      <c r="C506" s="29"/>
      <c r="D506" s="29"/>
      <c r="E506" s="29"/>
      <c r="F506" s="30"/>
      <c r="G506" s="29"/>
      <c r="H506" s="29"/>
      <c r="I506" s="29"/>
      <c r="J506" s="29"/>
      <c r="K506" s="29"/>
      <c r="L506" s="29"/>
      <c r="M506" s="29"/>
      <c r="N506" s="29"/>
      <c r="O506" s="29"/>
      <c r="P506" s="29"/>
      <c r="Q506" s="29"/>
      <c r="R506" s="29"/>
      <c r="S506" s="29"/>
      <c r="T506" s="29"/>
      <c r="U506" s="29"/>
      <c r="V506" s="29"/>
      <c r="W506" s="29"/>
      <c r="X506" s="29"/>
      <c r="Y506" s="29"/>
      <c r="Z506" s="29"/>
      <c r="AA506" s="29"/>
      <c r="AB506" s="29"/>
    </row>
    <row r="507" spans="1:28" ht="13.2">
      <c r="A507" s="29"/>
      <c r="B507" s="29"/>
      <c r="C507" s="29"/>
      <c r="D507" s="29"/>
      <c r="E507" s="29"/>
      <c r="F507" s="30"/>
      <c r="G507" s="29"/>
      <c r="H507" s="29"/>
      <c r="I507" s="29"/>
      <c r="J507" s="29"/>
      <c r="K507" s="29"/>
      <c r="L507" s="29"/>
      <c r="M507" s="29"/>
      <c r="N507" s="29"/>
      <c r="O507" s="29"/>
      <c r="P507" s="29"/>
      <c r="Q507" s="29"/>
      <c r="R507" s="29"/>
      <c r="S507" s="29"/>
      <c r="T507" s="29"/>
      <c r="U507" s="29"/>
      <c r="V507" s="29"/>
      <c r="W507" s="29"/>
      <c r="X507" s="29"/>
      <c r="Y507" s="29"/>
      <c r="Z507" s="29"/>
      <c r="AA507" s="29"/>
      <c r="AB507" s="29"/>
    </row>
    <row r="508" spans="1:28" ht="13.2">
      <c r="A508" s="29"/>
      <c r="B508" s="29"/>
      <c r="C508" s="29"/>
      <c r="D508" s="29"/>
      <c r="E508" s="29"/>
      <c r="F508" s="30"/>
      <c r="G508" s="29"/>
      <c r="H508" s="29"/>
      <c r="I508" s="29"/>
      <c r="J508" s="29"/>
      <c r="K508" s="29"/>
      <c r="L508" s="29"/>
      <c r="M508" s="29"/>
      <c r="N508" s="29"/>
      <c r="O508" s="29"/>
      <c r="P508" s="29"/>
      <c r="Q508" s="29"/>
      <c r="R508" s="29"/>
      <c r="S508" s="29"/>
      <c r="T508" s="29"/>
      <c r="U508" s="29"/>
      <c r="V508" s="29"/>
      <c r="W508" s="29"/>
      <c r="X508" s="29"/>
      <c r="Y508" s="29"/>
      <c r="Z508" s="29"/>
      <c r="AA508" s="29"/>
      <c r="AB508" s="29"/>
    </row>
    <row r="509" spans="1:28" ht="13.2">
      <c r="A509" s="29"/>
      <c r="B509" s="29"/>
      <c r="C509" s="29"/>
      <c r="D509" s="29"/>
      <c r="E509" s="29"/>
      <c r="F509" s="30"/>
      <c r="G509" s="29"/>
      <c r="H509" s="29"/>
      <c r="I509" s="29"/>
      <c r="J509" s="29"/>
      <c r="K509" s="29"/>
      <c r="L509" s="29"/>
      <c r="M509" s="29"/>
      <c r="N509" s="29"/>
      <c r="O509" s="29"/>
      <c r="P509" s="29"/>
      <c r="Q509" s="29"/>
      <c r="R509" s="29"/>
      <c r="S509" s="29"/>
      <c r="T509" s="29"/>
      <c r="U509" s="29"/>
      <c r="V509" s="29"/>
      <c r="W509" s="29"/>
      <c r="X509" s="29"/>
      <c r="Y509" s="29"/>
      <c r="Z509" s="29"/>
      <c r="AA509" s="29"/>
      <c r="AB509" s="29"/>
    </row>
    <row r="510" spans="1:28" ht="13.2">
      <c r="A510" s="29"/>
      <c r="B510" s="29"/>
      <c r="C510" s="29"/>
      <c r="D510" s="29"/>
      <c r="E510" s="29"/>
      <c r="F510" s="30"/>
      <c r="G510" s="29"/>
      <c r="H510" s="29"/>
      <c r="I510" s="29"/>
      <c r="J510" s="29"/>
      <c r="K510" s="29"/>
      <c r="L510" s="29"/>
      <c r="M510" s="29"/>
      <c r="N510" s="29"/>
      <c r="O510" s="29"/>
      <c r="P510" s="29"/>
      <c r="Q510" s="29"/>
      <c r="R510" s="29"/>
      <c r="S510" s="29"/>
      <c r="T510" s="29"/>
      <c r="U510" s="29"/>
      <c r="V510" s="29"/>
      <c r="W510" s="29"/>
      <c r="X510" s="29"/>
      <c r="Y510" s="29"/>
      <c r="Z510" s="29"/>
      <c r="AA510" s="29"/>
      <c r="AB510" s="29"/>
    </row>
    <row r="511" spans="1:28" ht="13.2">
      <c r="A511" s="29"/>
      <c r="B511" s="29"/>
      <c r="C511" s="29"/>
      <c r="D511" s="29"/>
      <c r="E511" s="29"/>
      <c r="F511" s="30"/>
      <c r="G511" s="29"/>
      <c r="H511" s="29"/>
      <c r="I511" s="29"/>
      <c r="J511" s="29"/>
      <c r="K511" s="29"/>
      <c r="L511" s="29"/>
      <c r="M511" s="29"/>
      <c r="N511" s="29"/>
      <c r="O511" s="29"/>
      <c r="P511" s="29"/>
      <c r="Q511" s="29"/>
      <c r="R511" s="29"/>
      <c r="S511" s="29"/>
      <c r="T511" s="29"/>
      <c r="U511" s="29"/>
      <c r="V511" s="29"/>
      <c r="W511" s="29"/>
      <c r="X511" s="29"/>
      <c r="Y511" s="29"/>
      <c r="Z511" s="29"/>
      <c r="AA511" s="29"/>
      <c r="AB511" s="29"/>
    </row>
    <row r="512" spans="1:28" ht="13.2">
      <c r="A512" s="29"/>
      <c r="B512" s="29"/>
      <c r="C512" s="29"/>
      <c r="D512" s="29"/>
      <c r="E512" s="29"/>
      <c r="F512" s="30"/>
      <c r="G512" s="29"/>
      <c r="H512" s="29"/>
      <c r="I512" s="29"/>
      <c r="J512" s="29"/>
      <c r="K512" s="29"/>
      <c r="L512" s="29"/>
      <c r="M512" s="29"/>
      <c r="N512" s="29"/>
      <c r="O512" s="29"/>
      <c r="P512" s="29"/>
      <c r="Q512" s="29"/>
      <c r="R512" s="29"/>
      <c r="S512" s="29"/>
      <c r="T512" s="29"/>
      <c r="U512" s="29"/>
      <c r="V512" s="29"/>
      <c r="W512" s="29"/>
      <c r="X512" s="29"/>
      <c r="Y512" s="29"/>
      <c r="Z512" s="29"/>
      <c r="AA512" s="29"/>
      <c r="AB512" s="29"/>
    </row>
    <row r="513" spans="1:28" ht="13.2">
      <c r="A513" s="29"/>
      <c r="B513" s="29"/>
      <c r="C513" s="29"/>
      <c r="D513" s="29"/>
      <c r="E513" s="29"/>
      <c r="F513" s="30"/>
      <c r="G513" s="29"/>
      <c r="H513" s="29"/>
      <c r="I513" s="29"/>
      <c r="J513" s="29"/>
      <c r="K513" s="29"/>
      <c r="L513" s="29"/>
      <c r="M513" s="29"/>
      <c r="N513" s="29"/>
      <c r="O513" s="29"/>
      <c r="P513" s="29"/>
      <c r="Q513" s="29"/>
      <c r="R513" s="29"/>
      <c r="S513" s="29"/>
      <c r="T513" s="29"/>
      <c r="U513" s="29"/>
      <c r="V513" s="29"/>
      <c r="W513" s="29"/>
      <c r="X513" s="29"/>
      <c r="Y513" s="29"/>
      <c r="Z513" s="29"/>
      <c r="AA513" s="29"/>
      <c r="AB513" s="29"/>
    </row>
    <row r="514" spans="1:28" ht="13.2">
      <c r="A514" s="29"/>
      <c r="B514" s="29"/>
      <c r="C514" s="29"/>
      <c r="D514" s="29"/>
      <c r="E514" s="29"/>
      <c r="F514" s="30"/>
      <c r="G514" s="29"/>
      <c r="H514" s="29"/>
      <c r="I514" s="29"/>
      <c r="J514" s="29"/>
      <c r="K514" s="29"/>
      <c r="L514" s="29"/>
      <c r="M514" s="29"/>
      <c r="N514" s="29"/>
      <c r="O514" s="29"/>
      <c r="P514" s="29"/>
      <c r="Q514" s="29"/>
      <c r="R514" s="29"/>
      <c r="S514" s="29"/>
      <c r="T514" s="29"/>
      <c r="U514" s="29"/>
      <c r="V514" s="29"/>
      <c r="W514" s="29"/>
      <c r="X514" s="29"/>
      <c r="Y514" s="29"/>
      <c r="Z514" s="29"/>
      <c r="AA514" s="29"/>
      <c r="AB514" s="29"/>
    </row>
    <row r="515" spans="1:28" ht="13.2">
      <c r="A515" s="29"/>
      <c r="B515" s="29"/>
      <c r="C515" s="29"/>
      <c r="D515" s="29"/>
      <c r="E515" s="29"/>
      <c r="F515" s="30"/>
      <c r="G515" s="29"/>
      <c r="H515" s="29"/>
      <c r="I515" s="29"/>
      <c r="J515" s="29"/>
      <c r="K515" s="29"/>
      <c r="L515" s="29"/>
      <c r="M515" s="29"/>
      <c r="N515" s="29"/>
      <c r="O515" s="29"/>
      <c r="P515" s="29"/>
      <c r="Q515" s="29"/>
      <c r="R515" s="29"/>
      <c r="S515" s="29"/>
      <c r="T515" s="29"/>
      <c r="U515" s="29"/>
      <c r="V515" s="29"/>
      <c r="W515" s="29"/>
      <c r="X515" s="29"/>
      <c r="Y515" s="29"/>
      <c r="Z515" s="29"/>
      <c r="AA515" s="29"/>
      <c r="AB515" s="29"/>
    </row>
    <row r="516" spans="1:28" ht="13.2">
      <c r="A516" s="29"/>
      <c r="B516" s="29"/>
      <c r="C516" s="29"/>
      <c r="D516" s="29"/>
      <c r="E516" s="29"/>
      <c r="F516" s="30"/>
      <c r="G516" s="29"/>
      <c r="H516" s="29"/>
      <c r="I516" s="29"/>
      <c r="J516" s="29"/>
      <c r="K516" s="29"/>
      <c r="L516" s="29"/>
      <c r="M516" s="29"/>
      <c r="N516" s="29"/>
      <c r="O516" s="29"/>
      <c r="P516" s="29"/>
      <c r="Q516" s="29"/>
      <c r="R516" s="29"/>
      <c r="S516" s="29"/>
      <c r="T516" s="29"/>
      <c r="U516" s="29"/>
      <c r="V516" s="29"/>
      <c r="W516" s="29"/>
      <c r="X516" s="29"/>
      <c r="Y516" s="29"/>
      <c r="Z516" s="29"/>
      <c r="AA516" s="29"/>
      <c r="AB516" s="29"/>
    </row>
    <row r="517" spans="1:28" ht="13.2">
      <c r="A517" s="29"/>
      <c r="B517" s="29"/>
      <c r="C517" s="29"/>
      <c r="D517" s="29"/>
      <c r="E517" s="29"/>
      <c r="F517" s="30"/>
      <c r="G517" s="29"/>
      <c r="H517" s="29"/>
      <c r="I517" s="29"/>
      <c r="J517" s="29"/>
      <c r="K517" s="29"/>
      <c r="L517" s="29"/>
      <c r="M517" s="29"/>
      <c r="N517" s="29"/>
      <c r="O517" s="29"/>
      <c r="P517" s="29"/>
      <c r="Q517" s="29"/>
      <c r="R517" s="29"/>
      <c r="S517" s="29"/>
      <c r="T517" s="29"/>
      <c r="U517" s="29"/>
      <c r="V517" s="29"/>
      <c r="W517" s="29"/>
      <c r="X517" s="29"/>
      <c r="Y517" s="29"/>
      <c r="Z517" s="29"/>
      <c r="AA517" s="29"/>
      <c r="AB517" s="29"/>
    </row>
    <row r="518" spans="1:28" ht="13.2">
      <c r="A518" s="29"/>
      <c r="B518" s="29"/>
      <c r="C518" s="29"/>
      <c r="D518" s="29"/>
      <c r="E518" s="29"/>
      <c r="F518" s="30"/>
      <c r="G518" s="29"/>
      <c r="H518" s="29"/>
      <c r="I518" s="29"/>
      <c r="J518" s="29"/>
      <c r="K518" s="29"/>
      <c r="L518" s="29"/>
      <c r="M518" s="29"/>
      <c r="N518" s="29"/>
      <c r="O518" s="29"/>
      <c r="P518" s="29"/>
      <c r="Q518" s="29"/>
      <c r="R518" s="29"/>
      <c r="S518" s="29"/>
      <c r="T518" s="29"/>
      <c r="U518" s="29"/>
      <c r="V518" s="29"/>
      <c r="W518" s="29"/>
      <c r="X518" s="29"/>
      <c r="Y518" s="29"/>
      <c r="Z518" s="29"/>
      <c r="AA518" s="29"/>
      <c r="AB518" s="29"/>
    </row>
    <row r="519" spans="1:28" ht="13.2">
      <c r="A519" s="29"/>
      <c r="B519" s="29"/>
      <c r="C519" s="29"/>
      <c r="D519" s="29"/>
      <c r="E519" s="29"/>
      <c r="F519" s="30"/>
      <c r="G519" s="29"/>
      <c r="H519" s="29"/>
      <c r="I519" s="29"/>
      <c r="J519" s="29"/>
      <c r="K519" s="29"/>
      <c r="L519" s="29"/>
      <c r="M519" s="29"/>
      <c r="N519" s="29"/>
      <c r="O519" s="29"/>
      <c r="P519" s="29"/>
      <c r="Q519" s="29"/>
      <c r="R519" s="29"/>
      <c r="S519" s="29"/>
      <c r="T519" s="29"/>
      <c r="U519" s="29"/>
      <c r="V519" s="29"/>
      <c r="W519" s="29"/>
      <c r="X519" s="29"/>
      <c r="Y519" s="29"/>
      <c r="Z519" s="29"/>
      <c r="AA519" s="29"/>
      <c r="AB519" s="29"/>
    </row>
    <row r="520" spans="1:28" ht="13.2">
      <c r="A520" s="29"/>
      <c r="B520" s="29"/>
      <c r="C520" s="29"/>
      <c r="D520" s="29"/>
      <c r="E520" s="29"/>
      <c r="F520" s="30"/>
      <c r="G520" s="29"/>
      <c r="H520" s="29"/>
      <c r="I520" s="29"/>
      <c r="J520" s="29"/>
      <c r="K520" s="29"/>
      <c r="L520" s="29"/>
      <c r="M520" s="29"/>
      <c r="N520" s="29"/>
      <c r="O520" s="29"/>
      <c r="P520" s="29"/>
      <c r="Q520" s="29"/>
      <c r="R520" s="29"/>
      <c r="S520" s="29"/>
      <c r="T520" s="29"/>
      <c r="U520" s="29"/>
      <c r="V520" s="29"/>
      <c r="W520" s="29"/>
      <c r="X520" s="29"/>
      <c r="Y520" s="29"/>
      <c r="Z520" s="29"/>
      <c r="AA520" s="29"/>
      <c r="AB520" s="29"/>
    </row>
    <row r="521" spans="1:28" ht="13.2">
      <c r="A521" s="29"/>
      <c r="B521" s="29"/>
      <c r="C521" s="29"/>
      <c r="D521" s="29"/>
      <c r="E521" s="29"/>
      <c r="F521" s="30"/>
      <c r="G521" s="29"/>
      <c r="H521" s="29"/>
      <c r="I521" s="29"/>
      <c r="J521" s="29"/>
      <c r="K521" s="29"/>
      <c r="L521" s="29"/>
      <c r="M521" s="29"/>
      <c r="N521" s="29"/>
      <c r="O521" s="29"/>
      <c r="P521" s="29"/>
      <c r="Q521" s="29"/>
      <c r="R521" s="29"/>
      <c r="S521" s="29"/>
      <c r="T521" s="29"/>
      <c r="U521" s="29"/>
      <c r="V521" s="29"/>
      <c r="W521" s="29"/>
      <c r="X521" s="29"/>
      <c r="Y521" s="29"/>
      <c r="Z521" s="29"/>
      <c r="AA521" s="29"/>
      <c r="AB521" s="29"/>
    </row>
    <row r="522" spans="1:28" ht="13.2">
      <c r="A522" s="29"/>
      <c r="B522" s="29"/>
      <c r="C522" s="29"/>
      <c r="D522" s="29"/>
      <c r="E522" s="29"/>
      <c r="F522" s="30"/>
      <c r="G522" s="29"/>
      <c r="H522" s="29"/>
      <c r="I522" s="29"/>
      <c r="J522" s="29"/>
      <c r="K522" s="29"/>
      <c r="L522" s="29"/>
      <c r="M522" s="29"/>
      <c r="N522" s="29"/>
      <c r="O522" s="29"/>
      <c r="P522" s="29"/>
      <c r="Q522" s="29"/>
      <c r="R522" s="29"/>
      <c r="S522" s="29"/>
      <c r="T522" s="29"/>
      <c r="U522" s="29"/>
      <c r="V522" s="29"/>
      <c r="W522" s="29"/>
      <c r="X522" s="29"/>
      <c r="Y522" s="29"/>
      <c r="Z522" s="29"/>
      <c r="AA522" s="29"/>
      <c r="AB522" s="29"/>
    </row>
    <row r="523" spans="1:28" ht="13.2">
      <c r="A523" s="29"/>
      <c r="B523" s="29"/>
      <c r="C523" s="29"/>
      <c r="D523" s="29"/>
      <c r="E523" s="29"/>
      <c r="F523" s="30"/>
      <c r="G523" s="29"/>
      <c r="H523" s="29"/>
      <c r="I523" s="29"/>
      <c r="J523" s="29"/>
      <c r="K523" s="29"/>
      <c r="L523" s="29"/>
      <c r="M523" s="29"/>
      <c r="N523" s="29"/>
      <c r="O523" s="29"/>
      <c r="P523" s="29"/>
      <c r="Q523" s="29"/>
      <c r="R523" s="29"/>
      <c r="S523" s="29"/>
      <c r="T523" s="29"/>
      <c r="U523" s="29"/>
      <c r="V523" s="29"/>
      <c r="W523" s="29"/>
      <c r="X523" s="29"/>
      <c r="Y523" s="29"/>
      <c r="Z523" s="29"/>
      <c r="AA523" s="29"/>
      <c r="AB523" s="29"/>
    </row>
    <row r="524" spans="1:28" ht="13.2">
      <c r="A524" s="29"/>
      <c r="B524" s="29"/>
      <c r="C524" s="29"/>
      <c r="D524" s="29"/>
      <c r="E524" s="29"/>
      <c r="F524" s="30"/>
      <c r="G524" s="29"/>
      <c r="H524" s="29"/>
      <c r="I524" s="29"/>
      <c r="J524" s="29"/>
      <c r="K524" s="29"/>
      <c r="L524" s="29"/>
      <c r="M524" s="29"/>
      <c r="N524" s="29"/>
      <c r="O524" s="29"/>
      <c r="P524" s="29"/>
      <c r="Q524" s="29"/>
      <c r="R524" s="29"/>
      <c r="S524" s="29"/>
      <c r="T524" s="29"/>
      <c r="U524" s="29"/>
      <c r="V524" s="29"/>
      <c r="W524" s="29"/>
      <c r="X524" s="29"/>
      <c r="Y524" s="29"/>
      <c r="Z524" s="29"/>
      <c r="AA524" s="29"/>
      <c r="AB524" s="29"/>
    </row>
    <row r="525" spans="1:28" ht="13.2">
      <c r="A525" s="29"/>
      <c r="B525" s="29"/>
      <c r="C525" s="29"/>
      <c r="D525" s="29"/>
      <c r="E525" s="29"/>
      <c r="F525" s="30"/>
      <c r="G525" s="29"/>
      <c r="H525" s="29"/>
      <c r="I525" s="29"/>
      <c r="J525" s="29"/>
      <c r="K525" s="29"/>
      <c r="L525" s="29"/>
      <c r="M525" s="29"/>
      <c r="N525" s="29"/>
      <c r="O525" s="29"/>
      <c r="P525" s="29"/>
      <c r="Q525" s="29"/>
      <c r="R525" s="29"/>
      <c r="S525" s="29"/>
      <c r="T525" s="29"/>
      <c r="U525" s="29"/>
      <c r="V525" s="29"/>
      <c r="W525" s="29"/>
      <c r="X525" s="29"/>
      <c r="Y525" s="29"/>
      <c r="Z525" s="29"/>
      <c r="AA525" s="29"/>
      <c r="AB525" s="29"/>
    </row>
    <row r="526" spans="1:28" ht="13.2">
      <c r="A526" s="29"/>
      <c r="B526" s="29"/>
      <c r="C526" s="29"/>
      <c r="D526" s="29"/>
      <c r="E526" s="29"/>
      <c r="F526" s="30"/>
      <c r="G526" s="29"/>
      <c r="H526" s="29"/>
      <c r="I526" s="29"/>
      <c r="J526" s="29"/>
      <c r="K526" s="29"/>
      <c r="L526" s="29"/>
      <c r="M526" s="29"/>
      <c r="N526" s="29"/>
      <c r="O526" s="29"/>
      <c r="P526" s="29"/>
      <c r="Q526" s="29"/>
      <c r="R526" s="29"/>
      <c r="S526" s="29"/>
      <c r="T526" s="29"/>
      <c r="U526" s="29"/>
      <c r="V526" s="29"/>
      <c r="W526" s="29"/>
      <c r="X526" s="29"/>
      <c r="Y526" s="29"/>
      <c r="Z526" s="29"/>
      <c r="AA526" s="29"/>
      <c r="AB526" s="29"/>
    </row>
    <row r="527" spans="1:28" ht="13.2">
      <c r="A527" s="29"/>
      <c r="B527" s="29"/>
      <c r="C527" s="29"/>
      <c r="D527" s="29"/>
      <c r="E527" s="29"/>
      <c r="F527" s="30"/>
      <c r="G527" s="29"/>
      <c r="H527" s="29"/>
      <c r="I527" s="29"/>
      <c r="J527" s="29"/>
      <c r="K527" s="29"/>
      <c r="L527" s="29"/>
      <c r="M527" s="29"/>
      <c r="N527" s="29"/>
      <c r="O527" s="29"/>
      <c r="P527" s="29"/>
      <c r="Q527" s="29"/>
      <c r="R527" s="29"/>
      <c r="S527" s="29"/>
      <c r="T527" s="29"/>
      <c r="U527" s="29"/>
      <c r="V527" s="29"/>
      <c r="W527" s="29"/>
      <c r="X527" s="29"/>
      <c r="Y527" s="29"/>
      <c r="Z527" s="29"/>
      <c r="AA527" s="29"/>
      <c r="AB527" s="29"/>
    </row>
    <row r="528" spans="1:28" ht="13.2">
      <c r="A528" s="29"/>
      <c r="B528" s="29"/>
      <c r="C528" s="29"/>
      <c r="D528" s="29"/>
      <c r="E528" s="29"/>
      <c r="F528" s="30"/>
      <c r="G528" s="29"/>
      <c r="H528" s="29"/>
      <c r="I528" s="29"/>
      <c r="J528" s="29"/>
      <c r="K528" s="29"/>
      <c r="L528" s="29"/>
      <c r="M528" s="29"/>
      <c r="N528" s="29"/>
      <c r="O528" s="29"/>
      <c r="P528" s="29"/>
      <c r="Q528" s="29"/>
      <c r="R528" s="29"/>
      <c r="S528" s="29"/>
      <c r="T528" s="29"/>
      <c r="U528" s="29"/>
      <c r="V528" s="29"/>
      <c r="W528" s="29"/>
      <c r="X528" s="29"/>
      <c r="Y528" s="29"/>
      <c r="Z528" s="29"/>
      <c r="AA528" s="29"/>
      <c r="AB528" s="29"/>
    </row>
    <row r="529" spans="1:28" ht="13.2">
      <c r="A529" s="29"/>
      <c r="B529" s="29"/>
      <c r="C529" s="29"/>
      <c r="D529" s="29"/>
      <c r="E529" s="29"/>
      <c r="F529" s="30"/>
      <c r="G529" s="29"/>
      <c r="H529" s="29"/>
      <c r="I529" s="29"/>
      <c r="J529" s="29"/>
      <c r="K529" s="29"/>
      <c r="L529" s="29"/>
      <c r="M529" s="29"/>
      <c r="N529" s="29"/>
      <c r="O529" s="29"/>
      <c r="P529" s="29"/>
      <c r="Q529" s="29"/>
      <c r="R529" s="29"/>
      <c r="S529" s="29"/>
      <c r="T529" s="29"/>
      <c r="U529" s="29"/>
      <c r="V529" s="29"/>
      <c r="W529" s="29"/>
      <c r="X529" s="29"/>
      <c r="Y529" s="29"/>
      <c r="Z529" s="29"/>
      <c r="AA529" s="29"/>
      <c r="AB529" s="29"/>
    </row>
    <row r="530" spans="1:28" ht="13.2">
      <c r="A530" s="29"/>
      <c r="B530" s="29"/>
      <c r="C530" s="29"/>
      <c r="D530" s="29"/>
      <c r="E530" s="29"/>
      <c r="F530" s="30"/>
      <c r="G530" s="29"/>
      <c r="H530" s="29"/>
      <c r="I530" s="29"/>
      <c r="J530" s="29"/>
      <c r="K530" s="29"/>
      <c r="L530" s="29"/>
      <c r="M530" s="29"/>
      <c r="N530" s="29"/>
      <c r="O530" s="29"/>
      <c r="P530" s="29"/>
      <c r="Q530" s="29"/>
      <c r="R530" s="29"/>
      <c r="S530" s="29"/>
      <c r="T530" s="29"/>
      <c r="U530" s="29"/>
      <c r="V530" s="29"/>
      <c r="W530" s="29"/>
      <c r="X530" s="29"/>
      <c r="Y530" s="29"/>
      <c r="Z530" s="29"/>
      <c r="AA530" s="29"/>
      <c r="AB530" s="29"/>
    </row>
    <row r="531" spans="1:28" ht="13.2">
      <c r="A531" s="29"/>
      <c r="B531" s="29"/>
      <c r="C531" s="29"/>
      <c r="D531" s="29"/>
      <c r="E531" s="29"/>
      <c r="F531" s="30"/>
      <c r="G531" s="29"/>
      <c r="H531" s="29"/>
      <c r="I531" s="29"/>
      <c r="J531" s="29"/>
      <c r="K531" s="29"/>
      <c r="L531" s="29"/>
      <c r="M531" s="29"/>
      <c r="N531" s="29"/>
      <c r="O531" s="29"/>
      <c r="P531" s="29"/>
      <c r="Q531" s="29"/>
      <c r="R531" s="29"/>
      <c r="S531" s="29"/>
      <c r="T531" s="29"/>
      <c r="U531" s="29"/>
      <c r="V531" s="29"/>
      <c r="W531" s="29"/>
      <c r="X531" s="29"/>
      <c r="Y531" s="29"/>
      <c r="Z531" s="29"/>
      <c r="AA531" s="29"/>
      <c r="AB531" s="29"/>
    </row>
    <row r="532" spans="1:28" ht="13.2">
      <c r="A532" s="29"/>
      <c r="B532" s="29"/>
      <c r="C532" s="29"/>
      <c r="D532" s="29"/>
      <c r="E532" s="29"/>
      <c r="F532" s="30"/>
      <c r="G532" s="29"/>
      <c r="H532" s="29"/>
      <c r="I532" s="29"/>
      <c r="J532" s="29"/>
      <c r="K532" s="29"/>
      <c r="L532" s="29"/>
      <c r="M532" s="29"/>
      <c r="N532" s="29"/>
      <c r="O532" s="29"/>
      <c r="P532" s="29"/>
      <c r="Q532" s="29"/>
      <c r="R532" s="29"/>
      <c r="S532" s="29"/>
      <c r="T532" s="29"/>
      <c r="U532" s="29"/>
      <c r="V532" s="29"/>
      <c r="W532" s="29"/>
      <c r="X532" s="29"/>
      <c r="Y532" s="29"/>
      <c r="Z532" s="29"/>
      <c r="AA532" s="29"/>
      <c r="AB532" s="29"/>
    </row>
    <row r="533" spans="1:28" ht="13.2">
      <c r="A533" s="29"/>
      <c r="B533" s="29"/>
      <c r="C533" s="29"/>
      <c r="D533" s="29"/>
      <c r="E533" s="29"/>
      <c r="F533" s="30"/>
      <c r="G533" s="29"/>
      <c r="H533" s="29"/>
      <c r="I533" s="29"/>
      <c r="J533" s="29"/>
      <c r="K533" s="29"/>
      <c r="L533" s="29"/>
      <c r="M533" s="29"/>
      <c r="N533" s="29"/>
      <c r="O533" s="29"/>
      <c r="P533" s="29"/>
      <c r="Q533" s="29"/>
      <c r="R533" s="29"/>
      <c r="S533" s="29"/>
      <c r="T533" s="29"/>
      <c r="U533" s="29"/>
      <c r="V533" s="29"/>
      <c r="W533" s="29"/>
      <c r="X533" s="29"/>
      <c r="Y533" s="29"/>
      <c r="Z533" s="29"/>
      <c r="AA533" s="29"/>
      <c r="AB533" s="29"/>
    </row>
    <row r="534" spans="1:28" ht="13.2">
      <c r="A534" s="29"/>
      <c r="B534" s="29"/>
      <c r="C534" s="29"/>
      <c r="D534" s="29"/>
      <c r="E534" s="29"/>
      <c r="F534" s="30"/>
      <c r="G534" s="29"/>
      <c r="H534" s="29"/>
      <c r="I534" s="29"/>
      <c r="J534" s="29"/>
      <c r="K534" s="29"/>
      <c r="L534" s="29"/>
      <c r="M534" s="29"/>
      <c r="N534" s="29"/>
      <c r="O534" s="29"/>
      <c r="P534" s="29"/>
      <c r="Q534" s="29"/>
      <c r="R534" s="29"/>
      <c r="S534" s="29"/>
      <c r="T534" s="29"/>
      <c r="U534" s="29"/>
      <c r="V534" s="29"/>
      <c r="W534" s="29"/>
      <c r="X534" s="29"/>
      <c r="Y534" s="29"/>
      <c r="Z534" s="29"/>
      <c r="AA534" s="29"/>
      <c r="AB534" s="29"/>
    </row>
    <row r="535" spans="1:28" ht="13.2">
      <c r="A535" s="29"/>
      <c r="B535" s="29"/>
      <c r="C535" s="29"/>
      <c r="D535" s="29"/>
      <c r="E535" s="29"/>
      <c r="F535" s="30"/>
      <c r="G535" s="29"/>
      <c r="H535" s="29"/>
      <c r="I535" s="29"/>
      <c r="J535" s="29"/>
      <c r="K535" s="29"/>
      <c r="L535" s="29"/>
      <c r="M535" s="29"/>
      <c r="N535" s="29"/>
      <c r="O535" s="29"/>
      <c r="P535" s="29"/>
      <c r="Q535" s="29"/>
      <c r="R535" s="29"/>
      <c r="S535" s="29"/>
      <c r="T535" s="29"/>
      <c r="U535" s="29"/>
      <c r="V535" s="29"/>
      <c r="W535" s="29"/>
      <c r="X535" s="29"/>
      <c r="Y535" s="29"/>
      <c r="Z535" s="29"/>
      <c r="AA535" s="29"/>
      <c r="AB535" s="29"/>
    </row>
    <row r="536" spans="1:28" ht="13.2">
      <c r="A536" s="29"/>
      <c r="B536" s="29"/>
      <c r="C536" s="29"/>
      <c r="D536" s="29"/>
      <c r="E536" s="29"/>
      <c r="F536" s="30"/>
      <c r="G536" s="29"/>
      <c r="H536" s="29"/>
      <c r="I536" s="29"/>
      <c r="J536" s="29"/>
      <c r="K536" s="29"/>
      <c r="L536" s="29"/>
      <c r="M536" s="29"/>
      <c r="N536" s="29"/>
      <c r="O536" s="29"/>
      <c r="P536" s="29"/>
      <c r="Q536" s="29"/>
      <c r="R536" s="29"/>
      <c r="S536" s="29"/>
      <c r="T536" s="29"/>
      <c r="U536" s="29"/>
      <c r="V536" s="29"/>
      <c r="W536" s="29"/>
      <c r="X536" s="29"/>
      <c r="Y536" s="29"/>
      <c r="Z536" s="29"/>
      <c r="AA536" s="29"/>
      <c r="AB536" s="29"/>
    </row>
    <row r="537" spans="1:28" ht="13.2">
      <c r="A537" s="29"/>
      <c r="B537" s="29"/>
      <c r="C537" s="29"/>
      <c r="D537" s="29"/>
      <c r="E537" s="29"/>
      <c r="F537" s="30"/>
      <c r="G537" s="29"/>
      <c r="H537" s="29"/>
      <c r="I537" s="29"/>
      <c r="J537" s="29"/>
      <c r="K537" s="29"/>
      <c r="L537" s="29"/>
      <c r="M537" s="29"/>
      <c r="N537" s="29"/>
      <c r="O537" s="29"/>
      <c r="P537" s="29"/>
      <c r="Q537" s="29"/>
      <c r="R537" s="29"/>
      <c r="S537" s="29"/>
      <c r="T537" s="29"/>
      <c r="U537" s="29"/>
      <c r="V537" s="29"/>
      <c r="W537" s="29"/>
      <c r="X537" s="29"/>
      <c r="Y537" s="29"/>
      <c r="Z537" s="29"/>
      <c r="AA537" s="29"/>
      <c r="AB537" s="29"/>
    </row>
    <row r="538" spans="1:28" ht="13.2">
      <c r="A538" s="29"/>
      <c r="B538" s="29"/>
      <c r="C538" s="29"/>
      <c r="D538" s="29"/>
      <c r="E538" s="29"/>
      <c r="F538" s="30"/>
      <c r="G538" s="29"/>
      <c r="H538" s="29"/>
      <c r="I538" s="29"/>
      <c r="J538" s="29"/>
      <c r="K538" s="29"/>
      <c r="L538" s="29"/>
      <c r="M538" s="29"/>
      <c r="N538" s="29"/>
      <c r="O538" s="29"/>
      <c r="P538" s="29"/>
      <c r="Q538" s="29"/>
      <c r="R538" s="29"/>
      <c r="S538" s="29"/>
      <c r="T538" s="29"/>
      <c r="U538" s="29"/>
      <c r="V538" s="29"/>
      <c r="W538" s="29"/>
      <c r="X538" s="29"/>
      <c r="Y538" s="29"/>
      <c r="Z538" s="29"/>
      <c r="AA538" s="29"/>
      <c r="AB538" s="29"/>
    </row>
    <row r="539" spans="1:28" ht="13.2">
      <c r="A539" s="29"/>
      <c r="B539" s="29"/>
      <c r="C539" s="29"/>
      <c r="D539" s="29"/>
      <c r="E539" s="29"/>
      <c r="F539" s="30"/>
      <c r="G539" s="29"/>
      <c r="H539" s="29"/>
      <c r="I539" s="29"/>
      <c r="J539" s="29"/>
      <c r="K539" s="29"/>
      <c r="L539" s="29"/>
      <c r="M539" s="29"/>
      <c r="N539" s="29"/>
      <c r="O539" s="29"/>
      <c r="P539" s="29"/>
      <c r="Q539" s="29"/>
      <c r="R539" s="29"/>
      <c r="S539" s="29"/>
      <c r="T539" s="29"/>
      <c r="U539" s="29"/>
      <c r="V539" s="29"/>
      <c r="W539" s="29"/>
      <c r="X539" s="29"/>
      <c r="Y539" s="29"/>
      <c r="Z539" s="29"/>
      <c r="AA539" s="29"/>
      <c r="AB539" s="29"/>
    </row>
    <row r="540" spans="1:28" ht="13.2">
      <c r="A540" s="29"/>
      <c r="B540" s="29"/>
      <c r="C540" s="29"/>
      <c r="D540" s="29"/>
      <c r="E540" s="29"/>
      <c r="F540" s="30"/>
      <c r="G540" s="29"/>
      <c r="H540" s="29"/>
      <c r="I540" s="29"/>
      <c r="J540" s="29"/>
      <c r="K540" s="29"/>
      <c r="L540" s="29"/>
      <c r="M540" s="29"/>
      <c r="N540" s="29"/>
      <c r="O540" s="29"/>
      <c r="P540" s="29"/>
      <c r="Q540" s="29"/>
      <c r="R540" s="29"/>
      <c r="S540" s="29"/>
      <c r="T540" s="29"/>
      <c r="U540" s="29"/>
      <c r="V540" s="29"/>
      <c r="W540" s="29"/>
      <c r="X540" s="29"/>
      <c r="Y540" s="29"/>
      <c r="Z540" s="29"/>
      <c r="AA540" s="29"/>
      <c r="AB540" s="29"/>
    </row>
    <row r="541" spans="1:28" ht="13.2">
      <c r="A541" s="29"/>
      <c r="B541" s="29"/>
      <c r="C541" s="29"/>
      <c r="D541" s="29"/>
      <c r="E541" s="29"/>
      <c r="F541" s="30"/>
      <c r="G541" s="29"/>
      <c r="H541" s="29"/>
      <c r="I541" s="29"/>
      <c r="J541" s="29"/>
      <c r="K541" s="29"/>
      <c r="L541" s="29"/>
      <c r="M541" s="29"/>
      <c r="N541" s="29"/>
      <c r="O541" s="29"/>
      <c r="P541" s="29"/>
      <c r="Q541" s="29"/>
      <c r="R541" s="29"/>
      <c r="S541" s="29"/>
      <c r="T541" s="29"/>
      <c r="U541" s="29"/>
      <c r="V541" s="29"/>
      <c r="W541" s="29"/>
      <c r="X541" s="29"/>
      <c r="Y541" s="29"/>
      <c r="Z541" s="29"/>
      <c r="AA541" s="29"/>
      <c r="AB541" s="29"/>
    </row>
    <row r="542" spans="1:28" ht="13.2">
      <c r="A542" s="29"/>
      <c r="B542" s="29"/>
      <c r="C542" s="29"/>
      <c r="D542" s="29"/>
      <c r="E542" s="29"/>
      <c r="F542" s="30"/>
      <c r="G542" s="29"/>
      <c r="H542" s="29"/>
      <c r="I542" s="29"/>
      <c r="J542" s="29"/>
      <c r="K542" s="29"/>
      <c r="L542" s="29"/>
      <c r="M542" s="29"/>
      <c r="N542" s="29"/>
      <c r="O542" s="29"/>
      <c r="P542" s="29"/>
      <c r="Q542" s="29"/>
      <c r="R542" s="29"/>
      <c r="S542" s="29"/>
      <c r="T542" s="29"/>
      <c r="U542" s="29"/>
      <c r="V542" s="29"/>
      <c r="W542" s="29"/>
      <c r="X542" s="29"/>
      <c r="Y542" s="29"/>
      <c r="Z542" s="29"/>
      <c r="AA542" s="29"/>
      <c r="AB542" s="29"/>
    </row>
    <row r="543" spans="1:28" ht="13.2">
      <c r="A543" s="29"/>
      <c r="B543" s="29"/>
      <c r="C543" s="29"/>
      <c r="D543" s="29"/>
      <c r="E543" s="29"/>
      <c r="F543" s="30"/>
      <c r="G543" s="29"/>
      <c r="H543" s="29"/>
      <c r="I543" s="29"/>
      <c r="J543" s="29"/>
      <c r="K543" s="29"/>
      <c r="L543" s="29"/>
      <c r="M543" s="29"/>
      <c r="N543" s="29"/>
      <c r="O543" s="29"/>
      <c r="P543" s="29"/>
      <c r="Q543" s="29"/>
      <c r="R543" s="29"/>
      <c r="S543" s="29"/>
      <c r="T543" s="29"/>
      <c r="U543" s="29"/>
      <c r="V543" s="29"/>
      <c r="W543" s="29"/>
      <c r="X543" s="29"/>
      <c r="Y543" s="29"/>
      <c r="Z543" s="29"/>
      <c r="AA543" s="29"/>
      <c r="AB543" s="29"/>
    </row>
    <row r="544" spans="1:28" ht="13.2">
      <c r="A544" s="29"/>
      <c r="B544" s="29"/>
      <c r="C544" s="29"/>
      <c r="D544" s="29"/>
      <c r="E544" s="29"/>
      <c r="F544" s="30"/>
      <c r="G544" s="29"/>
      <c r="H544" s="29"/>
      <c r="I544" s="29"/>
      <c r="J544" s="29"/>
      <c r="K544" s="29"/>
      <c r="L544" s="29"/>
      <c r="M544" s="29"/>
      <c r="N544" s="29"/>
      <c r="O544" s="29"/>
      <c r="P544" s="29"/>
      <c r="Q544" s="29"/>
      <c r="R544" s="29"/>
      <c r="S544" s="29"/>
      <c r="T544" s="29"/>
      <c r="U544" s="29"/>
      <c r="V544" s="29"/>
      <c r="W544" s="29"/>
      <c r="X544" s="29"/>
      <c r="Y544" s="29"/>
      <c r="Z544" s="29"/>
      <c r="AA544" s="29"/>
      <c r="AB544" s="29"/>
    </row>
    <row r="545" spans="1:28" ht="13.2">
      <c r="A545" s="29"/>
      <c r="B545" s="29"/>
      <c r="C545" s="29"/>
      <c r="D545" s="29"/>
      <c r="E545" s="29"/>
      <c r="F545" s="30"/>
      <c r="G545" s="29"/>
      <c r="H545" s="29"/>
      <c r="I545" s="29"/>
      <c r="J545" s="29"/>
      <c r="K545" s="29"/>
      <c r="L545" s="29"/>
      <c r="M545" s="29"/>
      <c r="N545" s="29"/>
      <c r="O545" s="29"/>
      <c r="P545" s="29"/>
      <c r="Q545" s="29"/>
      <c r="R545" s="29"/>
      <c r="S545" s="29"/>
      <c r="T545" s="29"/>
      <c r="U545" s="29"/>
      <c r="V545" s="29"/>
      <c r="W545" s="29"/>
      <c r="X545" s="29"/>
      <c r="Y545" s="29"/>
      <c r="Z545" s="29"/>
      <c r="AA545" s="29"/>
      <c r="AB545" s="29"/>
    </row>
    <row r="546" spans="1:28" ht="13.2">
      <c r="A546" s="29"/>
      <c r="B546" s="29"/>
      <c r="C546" s="29"/>
      <c r="D546" s="29"/>
      <c r="E546" s="29"/>
      <c r="F546" s="30"/>
      <c r="G546" s="29"/>
      <c r="H546" s="29"/>
      <c r="I546" s="29"/>
      <c r="J546" s="29"/>
      <c r="K546" s="29"/>
      <c r="L546" s="29"/>
      <c r="M546" s="29"/>
      <c r="N546" s="29"/>
      <c r="O546" s="29"/>
      <c r="P546" s="29"/>
      <c r="Q546" s="29"/>
      <c r="R546" s="29"/>
      <c r="S546" s="29"/>
      <c r="T546" s="29"/>
      <c r="U546" s="29"/>
      <c r="V546" s="29"/>
      <c r="W546" s="29"/>
      <c r="X546" s="29"/>
      <c r="Y546" s="29"/>
      <c r="Z546" s="29"/>
      <c r="AA546" s="29"/>
      <c r="AB546" s="29"/>
    </row>
    <row r="547" spans="1:28" ht="13.2">
      <c r="A547" s="29"/>
      <c r="B547" s="29"/>
      <c r="C547" s="29"/>
      <c r="D547" s="29"/>
      <c r="E547" s="29"/>
      <c r="F547" s="30"/>
      <c r="G547" s="29"/>
      <c r="H547" s="29"/>
      <c r="I547" s="29"/>
      <c r="J547" s="29"/>
      <c r="K547" s="29"/>
      <c r="L547" s="29"/>
      <c r="M547" s="29"/>
      <c r="N547" s="29"/>
      <c r="O547" s="29"/>
      <c r="P547" s="29"/>
      <c r="Q547" s="29"/>
      <c r="R547" s="29"/>
      <c r="S547" s="29"/>
      <c r="T547" s="29"/>
      <c r="U547" s="29"/>
      <c r="V547" s="29"/>
      <c r="W547" s="29"/>
      <c r="X547" s="29"/>
      <c r="Y547" s="29"/>
      <c r="Z547" s="29"/>
      <c r="AA547" s="29"/>
      <c r="AB547" s="29"/>
    </row>
    <row r="548" spans="1:28" ht="13.2">
      <c r="A548" s="29"/>
      <c r="B548" s="29"/>
      <c r="C548" s="29"/>
      <c r="D548" s="29"/>
      <c r="E548" s="29"/>
      <c r="F548" s="30"/>
      <c r="G548" s="29"/>
      <c r="H548" s="29"/>
      <c r="I548" s="29"/>
      <c r="J548" s="29"/>
      <c r="K548" s="29"/>
      <c r="L548" s="29"/>
      <c r="M548" s="29"/>
      <c r="N548" s="29"/>
      <c r="O548" s="29"/>
      <c r="P548" s="29"/>
      <c r="Q548" s="29"/>
      <c r="R548" s="29"/>
      <c r="S548" s="29"/>
      <c r="T548" s="29"/>
      <c r="U548" s="29"/>
      <c r="V548" s="29"/>
      <c r="W548" s="29"/>
      <c r="X548" s="29"/>
      <c r="Y548" s="29"/>
      <c r="Z548" s="29"/>
      <c r="AA548" s="29"/>
      <c r="AB548" s="29"/>
    </row>
    <row r="549" spans="1:28" ht="13.2">
      <c r="A549" s="29"/>
      <c r="B549" s="29"/>
      <c r="C549" s="29"/>
      <c r="D549" s="29"/>
      <c r="E549" s="29"/>
      <c r="F549" s="30"/>
      <c r="G549" s="29"/>
      <c r="H549" s="29"/>
      <c r="I549" s="29"/>
      <c r="J549" s="29"/>
      <c r="K549" s="29"/>
      <c r="L549" s="29"/>
      <c r="M549" s="29"/>
      <c r="N549" s="29"/>
      <c r="O549" s="29"/>
      <c r="P549" s="29"/>
      <c r="Q549" s="29"/>
      <c r="R549" s="29"/>
      <c r="S549" s="29"/>
      <c r="T549" s="29"/>
      <c r="U549" s="29"/>
      <c r="V549" s="29"/>
      <c r="W549" s="29"/>
      <c r="X549" s="29"/>
      <c r="Y549" s="29"/>
      <c r="Z549" s="29"/>
      <c r="AA549" s="29"/>
      <c r="AB549" s="29"/>
    </row>
    <row r="550" spans="1:28" ht="13.2">
      <c r="A550" s="29"/>
      <c r="B550" s="29"/>
      <c r="C550" s="29"/>
      <c r="D550" s="29"/>
      <c r="E550" s="29"/>
      <c r="F550" s="30"/>
      <c r="G550" s="29"/>
      <c r="H550" s="29"/>
      <c r="I550" s="29"/>
      <c r="J550" s="29"/>
      <c r="K550" s="29"/>
      <c r="L550" s="29"/>
      <c r="M550" s="29"/>
      <c r="N550" s="29"/>
      <c r="O550" s="29"/>
      <c r="P550" s="29"/>
      <c r="Q550" s="29"/>
      <c r="R550" s="29"/>
      <c r="S550" s="29"/>
      <c r="T550" s="29"/>
      <c r="U550" s="29"/>
      <c r="V550" s="29"/>
      <c r="W550" s="29"/>
      <c r="X550" s="29"/>
      <c r="Y550" s="29"/>
      <c r="Z550" s="29"/>
      <c r="AA550" s="29"/>
      <c r="AB550" s="29"/>
    </row>
    <row r="551" spans="1:28" ht="13.2">
      <c r="A551" s="29"/>
      <c r="B551" s="29"/>
      <c r="C551" s="29"/>
      <c r="D551" s="29"/>
      <c r="E551" s="29"/>
      <c r="F551" s="30"/>
      <c r="G551" s="29"/>
      <c r="H551" s="29"/>
      <c r="I551" s="29"/>
      <c r="J551" s="29"/>
      <c r="K551" s="29"/>
      <c r="L551" s="29"/>
      <c r="M551" s="29"/>
      <c r="N551" s="29"/>
      <c r="O551" s="29"/>
      <c r="P551" s="29"/>
      <c r="Q551" s="29"/>
      <c r="R551" s="29"/>
      <c r="S551" s="29"/>
      <c r="T551" s="29"/>
      <c r="U551" s="29"/>
      <c r="V551" s="29"/>
      <c r="W551" s="29"/>
      <c r="X551" s="29"/>
      <c r="Y551" s="29"/>
      <c r="Z551" s="29"/>
      <c r="AA551" s="29"/>
      <c r="AB551" s="29"/>
    </row>
    <row r="552" spans="1:28" ht="13.2">
      <c r="A552" s="29"/>
      <c r="B552" s="29"/>
      <c r="C552" s="29"/>
      <c r="D552" s="29"/>
      <c r="E552" s="29"/>
      <c r="F552" s="30"/>
      <c r="G552" s="29"/>
      <c r="H552" s="29"/>
      <c r="I552" s="29"/>
      <c r="J552" s="29"/>
      <c r="K552" s="29"/>
      <c r="L552" s="29"/>
      <c r="M552" s="29"/>
      <c r="N552" s="29"/>
      <c r="O552" s="29"/>
      <c r="P552" s="29"/>
      <c r="Q552" s="29"/>
      <c r="R552" s="29"/>
      <c r="S552" s="29"/>
      <c r="T552" s="29"/>
      <c r="U552" s="29"/>
      <c r="V552" s="29"/>
      <c r="W552" s="29"/>
      <c r="X552" s="29"/>
      <c r="Y552" s="29"/>
      <c r="Z552" s="29"/>
      <c r="AA552" s="29"/>
      <c r="AB552" s="29"/>
    </row>
    <row r="553" spans="1:28" ht="13.2">
      <c r="A553" s="29"/>
      <c r="B553" s="29"/>
      <c r="C553" s="29"/>
      <c r="D553" s="29"/>
      <c r="E553" s="29"/>
      <c r="F553" s="30"/>
      <c r="G553" s="29"/>
      <c r="H553" s="29"/>
      <c r="I553" s="29"/>
      <c r="J553" s="29"/>
      <c r="K553" s="29"/>
      <c r="L553" s="29"/>
      <c r="M553" s="29"/>
      <c r="N553" s="29"/>
      <c r="O553" s="29"/>
      <c r="P553" s="29"/>
      <c r="Q553" s="29"/>
      <c r="R553" s="29"/>
      <c r="S553" s="29"/>
      <c r="T553" s="29"/>
      <c r="U553" s="29"/>
      <c r="V553" s="29"/>
      <c r="W553" s="29"/>
      <c r="X553" s="29"/>
      <c r="Y553" s="29"/>
      <c r="Z553" s="29"/>
      <c r="AA553" s="29"/>
      <c r="AB553" s="29"/>
    </row>
    <row r="554" spans="1:28" ht="13.2">
      <c r="A554" s="29"/>
      <c r="B554" s="29"/>
      <c r="C554" s="29"/>
      <c r="D554" s="29"/>
      <c r="E554" s="29"/>
      <c r="F554" s="30"/>
      <c r="G554" s="29"/>
      <c r="H554" s="29"/>
      <c r="I554" s="29"/>
      <c r="J554" s="29"/>
      <c r="K554" s="29"/>
      <c r="L554" s="29"/>
      <c r="M554" s="29"/>
      <c r="N554" s="29"/>
      <c r="O554" s="29"/>
      <c r="P554" s="29"/>
      <c r="Q554" s="29"/>
      <c r="R554" s="29"/>
      <c r="S554" s="29"/>
      <c r="T554" s="29"/>
      <c r="U554" s="29"/>
      <c r="V554" s="29"/>
      <c r="W554" s="29"/>
      <c r="X554" s="29"/>
      <c r="Y554" s="29"/>
      <c r="Z554" s="29"/>
      <c r="AA554" s="29"/>
      <c r="AB554" s="29"/>
    </row>
    <row r="555" spans="1:28" ht="13.2">
      <c r="A555" s="29"/>
      <c r="B555" s="29"/>
      <c r="C555" s="29"/>
      <c r="D555" s="29"/>
      <c r="E555" s="29"/>
      <c r="F555" s="30"/>
      <c r="G555" s="29"/>
      <c r="H555" s="29"/>
      <c r="I555" s="29"/>
      <c r="J555" s="29"/>
      <c r="K555" s="29"/>
      <c r="L555" s="29"/>
      <c r="M555" s="29"/>
      <c r="N555" s="29"/>
      <c r="O555" s="29"/>
      <c r="P555" s="29"/>
      <c r="Q555" s="29"/>
      <c r="R555" s="29"/>
      <c r="S555" s="29"/>
      <c r="T555" s="29"/>
      <c r="U555" s="29"/>
      <c r="V555" s="29"/>
      <c r="W555" s="29"/>
      <c r="X555" s="29"/>
      <c r="Y555" s="29"/>
      <c r="Z555" s="29"/>
      <c r="AA555" s="29"/>
      <c r="AB555" s="29"/>
    </row>
    <row r="556" spans="1:28" ht="13.2">
      <c r="A556" s="29"/>
      <c r="B556" s="29"/>
      <c r="C556" s="29"/>
      <c r="D556" s="29"/>
      <c r="E556" s="29"/>
      <c r="F556" s="30"/>
      <c r="G556" s="29"/>
      <c r="H556" s="29"/>
      <c r="I556" s="29"/>
      <c r="J556" s="29"/>
      <c r="K556" s="29"/>
      <c r="L556" s="29"/>
      <c r="M556" s="29"/>
      <c r="N556" s="29"/>
      <c r="O556" s="29"/>
      <c r="P556" s="29"/>
      <c r="Q556" s="29"/>
      <c r="R556" s="29"/>
      <c r="S556" s="29"/>
      <c r="T556" s="29"/>
      <c r="U556" s="29"/>
      <c r="V556" s="29"/>
      <c r="W556" s="29"/>
      <c r="X556" s="29"/>
      <c r="Y556" s="29"/>
      <c r="Z556" s="29"/>
      <c r="AA556" s="29"/>
      <c r="AB556" s="29"/>
    </row>
    <row r="557" spans="1:28" ht="13.2">
      <c r="A557" s="29"/>
      <c r="B557" s="29"/>
      <c r="C557" s="29"/>
      <c r="D557" s="29"/>
      <c r="E557" s="29"/>
      <c r="F557" s="30"/>
      <c r="G557" s="29"/>
      <c r="H557" s="29"/>
      <c r="I557" s="29"/>
      <c r="J557" s="29"/>
      <c r="K557" s="29"/>
      <c r="L557" s="29"/>
      <c r="M557" s="29"/>
      <c r="N557" s="29"/>
      <c r="O557" s="29"/>
      <c r="P557" s="29"/>
      <c r="Q557" s="29"/>
      <c r="R557" s="29"/>
      <c r="S557" s="29"/>
      <c r="T557" s="29"/>
      <c r="U557" s="29"/>
      <c r="V557" s="29"/>
      <c r="W557" s="29"/>
      <c r="X557" s="29"/>
      <c r="Y557" s="29"/>
      <c r="Z557" s="29"/>
      <c r="AA557" s="29"/>
      <c r="AB557" s="29"/>
    </row>
    <row r="558" spans="1:28" ht="13.2">
      <c r="A558" s="29"/>
      <c r="B558" s="29"/>
      <c r="C558" s="29"/>
      <c r="D558" s="29"/>
      <c r="E558" s="29"/>
      <c r="F558" s="30"/>
      <c r="G558" s="29"/>
      <c r="H558" s="29"/>
      <c r="I558" s="29"/>
      <c r="J558" s="29"/>
      <c r="K558" s="29"/>
      <c r="L558" s="29"/>
      <c r="M558" s="29"/>
      <c r="N558" s="29"/>
      <c r="O558" s="29"/>
      <c r="P558" s="29"/>
      <c r="Q558" s="29"/>
      <c r="R558" s="29"/>
      <c r="S558" s="29"/>
      <c r="T558" s="29"/>
      <c r="U558" s="29"/>
      <c r="V558" s="29"/>
      <c r="W558" s="29"/>
      <c r="X558" s="29"/>
      <c r="Y558" s="29"/>
      <c r="Z558" s="29"/>
      <c r="AA558" s="29"/>
      <c r="AB558" s="29"/>
    </row>
    <row r="559" spans="1:28" ht="13.2">
      <c r="A559" s="29"/>
      <c r="B559" s="29"/>
      <c r="C559" s="29"/>
      <c r="D559" s="29"/>
      <c r="E559" s="29"/>
      <c r="F559" s="30"/>
      <c r="G559" s="29"/>
      <c r="H559" s="29"/>
      <c r="I559" s="29"/>
      <c r="J559" s="29"/>
      <c r="K559" s="29"/>
      <c r="L559" s="29"/>
      <c r="M559" s="29"/>
      <c r="N559" s="29"/>
      <c r="O559" s="29"/>
      <c r="P559" s="29"/>
      <c r="Q559" s="29"/>
      <c r="R559" s="29"/>
      <c r="S559" s="29"/>
      <c r="T559" s="29"/>
      <c r="U559" s="29"/>
      <c r="V559" s="29"/>
      <c r="W559" s="29"/>
      <c r="X559" s="29"/>
      <c r="Y559" s="29"/>
      <c r="Z559" s="29"/>
      <c r="AA559" s="29"/>
      <c r="AB559" s="29"/>
    </row>
    <row r="560" spans="1:28" ht="13.2">
      <c r="A560" s="29"/>
      <c r="B560" s="29"/>
      <c r="C560" s="29"/>
      <c r="D560" s="29"/>
      <c r="E560" s="29"/>
      <c r="F560" s="30"/>
      <c r="G560" s="29"/>
      <c r="H560" s="29"/>
      <c r="I560" s="29"/>
      <c r="J560" s="29"/>
      <c r="K560" s="29"/>
      <c r="L560" s="29"/>
      <c r="M560" s="29"/>
      <c r="N560" s="29"/>
      <c r="O560" s="29"/>
      <c r="P560" s="29"/>
      <c r="Q560" s="29"/>
      <c r="R560" s="29"/>
      <c r="S560" s="29"/>
      <c r="T560" s="29"/>
      <c r="U560" s="29"/>
      <c r="V560" s="29"/>
      <c r="W560" s="29"/>
      <c r="X560" s="29"/>
      <c r="Y560" s="29"/>
      <c r="Z560" s="29"/>
      <c r="AA560" s="29"/>
      <c r="AB560" s="29"/>
    </row>
    <row r="561" spans="1:28" ht="13.2">
      <c r="A561" s="29"/>
      <c r="B561" s="29"/>
      <c r="C561" s="29"/>
      <c r="D561" s="29"/>
      <c r="E561" s="29"/>
      <c r="F561" s="30"/>
      <c r="G561" s="29"/>
      <c r="H561" s="29"/>
      <c r="I561" s="29"/>
      <c r="J561" s="29"/>
      <c r="K561" s="29"/>
      <c r="L561" s="29"/>
      <c r="M561" s="29"/>
      <c r="N561" s="29"/>
      <c r="O561" s="29"/>
      <c r="P561" s="29"/>
      <c r="Q561" s="29"/>
      <c r="R561" s="29"/>
      <c r="S561" s="29"/>
      <c r="T561" s="29"/>
      <c r="U561" s="29"/>
      <c r="V561" s="29"/>
      <c r="W561" s="29"/>
      <c r="X561" s="29"/>
      <c r="Y561" s="29"/>
      <c r="Z561" s="29"/>
      <c r="AA561" s="29"/>
      <c r="AB561" s="29"/>
    </row>
    <row r="562" spans="1:28" ht="13.2">
      <c r="A562" s="29"/>
      <c r="B562" s="29"/>
      <c r="C562" s="29"/>
      <c r="D562" s="29"/>
      <c r="E562" s="29"/>
      <c r="F562" s="30"/>
      <c r="G562" s="29"/>
      <c r="H562" s="29"/>
      <c r="I562" s="29"/>
      <c r="J562" s="29"/>
      <c r="K562" s="29"/>
      <c r="L562" s="29"/>
      <c r="M562" s="29"/>
      <c r="N562" s="29"/>
      <c r="O562" s="29"/>
      <c r="P562" s="29"/>
      <c r="Q562" s="29"/>
      <c r="R562" s="29"/>
      <c r="S562" s="29"/>
      <c r="T562" s="29"/>
      <c r="U562" s="29"/>
      <c r="V562" s="29"/>
      <c r="W562" s="29"/>
      <c r="X562" s="29"/>
      <c r="Y562" s="29"/>
      <c r="Z562" s="29"/>
      <c r="AA562" s="29"/>
      <c r="AB562" s="29"/>
    </row>
    <row r="563" spans="1:28" ht="13.2">
      <c r="A563" s="29"/>
      <c r="B563" s="29"/>
      <c r="C563" s="29"/>
      <c r="D563" s="29"/>
      <c r="E563" s="29"/>
      <c r="F563" s="30"/>
      <c r="G563" s="29"/>
      <c r="H563" s="29"/>
      <c r="I563" s="29"/>
      <c r="J563" s="29"/>
      <c r="K563" s="29"/>
      <c r="L563" s="29"/>
      <c r="M563" s="29"/>
      <c r="N563" s="29"/>
      <c r="O563" s="29"/>
      <c r="P563" s="29"/>
      <c r="Q563" s="29"/>
      <c r="R563" s="29"/>
      <c r="S563" s="29"/>
      <c r="T563" s="29"/>
      <c r="U563" s="29"/>
      <c r="V563" s="29"/>
      <c r="W563" s="29"/>
      <c r="X563" s="29"/>
      <c r="Y563" s="29"/>
      <c r="Z563" s="29"/>
      <c r="AA563" s="29"/>
      <c r="AB563" s="29"/>
    </row>
    <row r="564" spans="1:28" ht="13.2">
      <c r="A564" s="29"/>
      <c r="B564" s="29"/>
      <c r="C564" s="29"/>
      <c r="D564" s="29"/>
      <c r="E564" s="29"/>
      <c r="F564" s="30"/>
      <c r="G564" s="29"/>
      <c r="H564" s="29"/>
      <c r="I564" s="29"/>
      <c r="J564" s="29"/>
      <c r="K564" s="29"/>
      <c r="L564" s="29"/>
      <c r="M564" s="29"/>
      <c r="N564" s="29"/>
      <c r="O564" s="29"/>
      <c r="P564" s="29"/>
      <c r="Q564" s="29"/>
      <c r="R564" s="29"/>
      <c r="S564" s="29"/>
      <c r="T564" s="29"/>
      <c r="U564" s="29"/>
      <c r="V564" s="29"/>
      <c r="W564" s="29"/>
      <c r="X564" s="29"/>
      <c r="Y564" s="29"/>
      <c r="Z564" s="29"/>
      <c r="AA564" s="29"/>
      <c r="AB564" s="29"/>
    </row>
    <row r="565" spans="1:28" ht="13.2">
      <c r="A565" s="29"/>
      <c r="B565" s="29"/>
      <c r="C565" s="29"/>
      <c r="D565" s="29"/>
      <c r="E565" s="29"/>
      <c r="F565" s="30"/>
      <c r="G565" s="29"/>
      <c r="H565" s="29"/>
      <c r="I565" s="29"/>
      <c r="J565" s="29"/>
      <c r="K565" s="29"/>
      <c r="L565" s="29"/>
      <c r="M565" s="29"/>
      <c r="N565" s="29"/>
      <c r="O565" s="29"/>
      <c r="P565" s="29"/>
      <c r="Q565" s="29"/>
      <c r="R565" s="29"/>
      <c r="S565" s="29"/>
      <c r="T565" s="29"/>
      <c r="U565" s="29"/>
      <c r="V565" s="29"/>
      <c r="W565" s="29"/>
      <c r="X565" s="29"/>
      <c r="Y565" s="29"/>
      <c r="Z565" s="29"/>
      <c r="AA565" s="29"/>
      <c r="AB565" s="29"/>
    </row>
    <row r="566" spans="1:28" ht="13.2">
      <c r="A566" s="29"/>
      <c r="B566" s="29"/>
      <c r="C566" s="29"/>
      <c r="D566" s="29"/>
      <c r="E566" s="29"/>
      <c r="F566" s="30"/>
      <c r="G566" s="29"/>
      <c r="H566" s="29"/>
      <c r="I566" s="29"/>
      <c r="J566" s="29"/>
      <c r="K566" s="29"/>
      <c r="L566" s="29"/>
      <c r="M566" s="29"/>
      <c r="N566" s="29"/>
      <c r="O566" s="29"/>
      <c r="P566" s="29"/>
      <c r="Q566" s="29"/>
      <c r="R566" s="29"/>
      <c r="S566" s="29"/>
      <c r="T566" s="29"/>
      <c r="U566" s="29"/>
      <c r="V566" s="29"/>
      <c r="W566" s="29"/>
      <c r="X566" s="29"/>
      <c r="Y566" s="29"/>
      <c r="Z566" s="29"/>
      <c r="AA566" s="29"/>
      <c r="AB566" s="29"/>
    </row>
    <row r="567" spans="1:28" ht="13.2">
      <c r="A567" s="29"/>
      <c r="B567" s="29"/>
      <c r="C567" s="29"/>
      <c r="D567" s="29"/>
      <c r="E567" s="29"/>
      <c r="F567" s="30"/>
      <c r="G567" s="29"/>
      <c r="H567" s="29"/>
      <c r="I567" s="29"/>
      <c r="J567" s="29"/>
      <c r="K567" s="29"/>
      <c r="L567" s="29"/>
      <c r="M567" s="29"/>
      <c r="N567" s="29"/>
      <c r="O567" s="29"/>
      <c r="P567" s="29"/>
      <c r="Q567" s="29"/>
      <c r="R567" s="29"/>
      <c r="S567" s="29"/>
      <c r="T567" s="29"/>
      <c r="U567" s="29"/>
      <c r="V567" s="29"/>
      <c r="W567" s="29"/>
      <c r="X567" s="29"/>
      <c r="Y567" s="29"/>
      <c r="Z567" s="29"/>
      <c r="AA567" s="29"/>
      <c r="AB567" s="29"/>
    </row>
    <row r="568" spans="1:28" ht="13.2">
      <c r="A568" s="29"/>
      <c r="B568" s="29"/>
      <c r="C568" s="29"/>
      <c r="D568" s="29"/>
      <c r="E568" s="29"/>
      <c r="F568" s="30"/>
      <c r="G568" s="29"/>
      <c r="H568" s="29"/>
      <c r="I568" s="29"/>
      <c r="J568" s="29"/>
      <c r="K568" s="29"/>
      <c r="L568" s="29"/>
      <c r="M568" s="29"/>
      <c r="N568" s="29"/>
      <c r="O568" s="29"/>
      <c r="P568" s="29"/>
      <c r="Q568" s="29"/>
      <c r="R568" s="29"/>
      <c r="S568" s="29"/>
      <c r="T568" s="29"/>
      <c r="U568" s="29"/>
      <c r="V568" s="29"/>
      <c r="W568" s="29"/>
      <c r="X568" s="29"/>
      <c r="Y568" s="29"/>
      <c r="Z568" s="29"/>
      <c r="AA568" s="29"/>
      <c r="AB568" s="29"/>
    </row>
    <row r="569" spans="1:28" ht="13.2">
      <c r="A569" s="29"/>
      <c r="B569" s="29"/>
      <c r="C569" s="29"/>
      <c r="D569" s="29"/>
      <c r="E569" s="29"/>
      <c r="F569" s="30"/>
      <c r="G569" s="29"/>
      <c r="H569" s="29"/>
      <c r="I569" s="29"/>
      <c r="J569" s="29"/>
      <c r="K569" s="29"/>
      <c r="L569" s="29"/>
      <c r="M569" s="29"/>
      <c r="N569" s="29"/>
      <c r="O569" s="29"/>
      <c r="P569" s="29"/>
      <c r="Q569" s="29"/>
      <c r="R569" s="29"/>
      <c r="S569" s="29"/>
      <c r="T569" s="29"/>
      <c r="U569" s="29"/>
      <c r="V569" s="29"/>
      <c r="W569" s="29"/>
      <c r="X569" s="29"/>
      <c r="Y569" s="29"/>
      <c r="Z569" s="29"/>
      <c r="AA569" s="29"/>
      <c r="AB569" s="29"/>
    </row>
    <row r="570" spans="1:28" ht="13.2">
      <c r="A570" s="29"/>
      <c r="B570" s="29"/>
      <c r="C570" s="29"/>
      <c r="D570" s="29"/>
      <c r="E570" s="29"/>
      <c r="F570" s="30"/>
      <c r="G570" s="29"/>
      <c r="H570" s="29"/>
      <c r="I570" s="29"/>
      <c r="J570" s="29"/>
      <c r="K570" s="29"/>
      <c r="L570" s="29"/>
      <c r="M570" s="29"/>
      <c r="N570" s="29"/>
      <c r="O570" s="29"/>
      <c r="P570" s="29"/>
      <c r="Q570" s="29"/>
      <c r="R570" s="29"/>
      <c r="S570" s="29"/>
      <c r="T570" s="29"/>
      <c r="U570" s="29"/>
      <c r="V570" s="29"/>
      <c r="W570" s="29"/>
      <c r="X570" s="29"/>
      <c r="Y570" s="29"/>
      <c r="Z570" s="29"/>
      <c r="AA570" s="29"/>
      <c r="AB570" s="29"/>
    </row>
    <row r="571" spans="1:28" ht="13.2">
      <c r="A571" s="29"/>
      <c r="B571" s="29"/>
      <c r="C571" s="29"/>
      <c r="D571" s="29"/>
      <c r="E571" s="29"/>
      <c r="F571" s="30"/>
      <c r="G571" s="29"/>
      <c r="H571" s="29"/>
      <c r="I571" s="29"/>
      <c r="J571" s="29"/>
      <c r="K571" s="29"/>
      <c r="L571" s="29"/>
      <c r="M571" s="29"/>
      <c r="N571" s="29"/>
      <c r="O571" s="29"/>
      <c r="P571" s="29"/>
      <c r="Q571" s="29"/>
      <c r="R571" s="29"/>
      <c r="S571" s="29"/>
      <c r="T571" s="29"/>
      <c r="U571" s="29"/>
      <c r="V571" s="29"/>
      <c r="W571" s="29"/>
      <c r="X571" s="29"/>
      <c r="Y571" s="29"/>
      <c r="Z571" s="29"/>
      <c r="AA571" s="29"/>
      <c r="AB571" s="29"/>
    </row>
    <row r="572" spans="1:28" ht="13.2">
      <c r="A572" s="29"/>
      <c r="B572" s="29"/>
      <c r="C572" s="29"/>
      <c r="D572" s="29"/>
      <c r="E572" s="29"/>
      <c r="F572" s="30"/>
      <c r="G572" s="29"/>
      <c r="H572" s="29"/>
      <c r="I572" s="29"/>
      <c r="J572" s="29"/>
      <c r="K572" s="29"/>
      <c r="L572" s="29"/>
      <c r="M572" s="29"/>
      <c r="N572" s="29"/>
      <c r="O572" s="29"/>
      <c r="P572" s="29"/>
      <c r="Q572" s="29"/>
      <c r="R572" s="29"/>
      <c r="S572" s="29"/>
      <c r="T572" s="29"/>
      <c r="U572" s="29"/>
      <c r="V572" s="29"/>
      <c r="W572" s="29"/>
      <c r="X572" s="29"/>
      <c r="Y572" s="29"/>
      <c r="Z572" s="29"/>
      <c r="AA572" s="29"/>
      <c r="AB572" s="29"/>
    </row>
    <row r="573" spans="1:28" ht="13.2">
      <c r="A573" s="29"/>
      <c r="B573" s="29"/>
      <c r="C573" s="29"/>
      <c r="D573" s="29"/>
      <c r="E573" s="29"/>
      <c r="F573" s="30"/>
      <c r="G573" s="29"/>
      <c r="H573" s="29"/>
      <c r="I573" s="29"/>
      <c r="J573" s="29"/>
      <c r="K573" s="29"/>
      <c r="L573" s="29"/>
      <c r="M573" s="29"/>
      <c r="N573" s="29"/>
      <c r="O573" s="29"/>
      <c r="P573" s="29"/>
      <c r="Q573" s="29"/>
      <c r="R573" s="29"/>
      <c r="S573" s="29"/>
      <c r="T573" s="29"/>
      <c r="U573" s="29"/>
      <c r="V573" s="29"/>
      <c r="W573" s="29"/>
      <c r="X573" s="29"/>
      <c r="Y573" s="29"/>
      <c r="Z573" s="29"/>
      <c r="AA573" s="29"/>
      <c r="AB573" s="29"/>
    </row>
    <row r="574" spans="1:28" ht="13.2">
      <c r="A574" s="29"/>
      <c r="B574" s="29"/>
      <c r="C574" s="29"/>
      <c r="D574" s="29"/>
      <c r="E574" s="29"/>
      <c r="F574" s="30"/>
      <c r="G574" s="29"/>
      <c r="H574" s="29"/>
      <c r="I574" s="29"/>
      <c r="J574" s="29"/>
      <c r="K574" s="29"/>
      <c r="L574" s="29"/>
      <c r="M574" s="29"/>
      <c r="N574" s="29"/>
      <c r="O574" s="29"/>
      <c r="P574" s="29"/>
      <c r="Q574" s="29"/>
      <c r="R574" s="29"/>
      <c r="S574" s="29"/>
      <c r="T574" s="29"/>
      <c r="U574" s="29"/>
      <c r="V574" s="29"/>
      <c r="W574" s="29"/>
      <c r="X574" s="29"/>
      <c r="Y574" s="29"/>
      <c r="Z574" s="29"/>
      <c r="AA574" s="29"/>
      <c r="AB574" s="29"/>
    </row>
    <row r="575" spans="1:28" ht="13.2">
      <c r="A575" s="29"/>
      <c r="B575" s="29"/>
      <c r="C575" s="29"/>
      <c r="D575" s="29"/>
      <c r="E575" s="29"/>
      <c r="F575" s="30"/>
      <c r="G575" s="29"/>
      <c r="H575" s="29"/>
      <c r="I575" s="29"/>
      <c r="J575" s="29"/>
      <c r="K575" s="29"/>
      <c r="L575" s="29"/>
      <c r="M575" s="29"/>
      <c r="N575" s="29"/>
      <c r="O575" s="29"/>
      <c r="P575" s="29"/>
      <c r="Q575" s="29"/>
      <c r="R575" s="29"/>
      <c r="S575" s="29"/>
      <c r="T575" s="29"/>
      <c r="U575" s="29"/>
      <c r="V575" s="29"/>
      <c r="W575" s="29"/>
      <c r="X575" s="29"/>
      <c r="Y575" s="29"/>
      <c r="Z575" s="29"/>
      <c r="AA575" s="29"/>
      <c r="AB575" s="29"/>
    </row>
    <row r="576" spans="1:28" ht="13.2">
      <c r="A576" s="29"/>
      <c r="B576" s="29"/>
      <c r="C576" s="29"/>
      <c r="D576" s="29"/>
      <c r="E576" s="29"/>
      <c r="F576" s="30"/>
      <c r="G576" s="29"/>
      <c r="H576" s="29"/>
      <c r="I576" s="29"/>
      <c r="J576" s="29"/>
      <c r="K576" s="29"/>
      <c r="L576" s="29"/>
      <c r="M576" s="29"/>
      <c r="N576" s="29"/>
      <c r="O576" s="29"/>
      <c r="P576" s="29"/>
      <c r="Q576" s="29"/>
      <c r="R576" s="29"/>
      <c r="S576" s="29"/>
      <c r="T576" s="29"/>
      <c r="U576" s="29"/>
      <c r="V576" s="29"/>
      <c r="W576" s="29"/>
      <c r="X576" s="29"/>
      <c r="Y576" s="29"/>
      <c r="Z576" s="29"/>
      <c r="AA576" s="29"/>
      <c r="AB576" s="29"/>
    </row>
    <row r="577" spans="1:28" ht="13.2">
      <c r="A577" s="29"/>
      <c r="B577" s="29"/>
      <c r="C577" s="29"/>
      <c r="D577" s="29"/>
      <c r="E577" s="29"/>
      <c r="F577" s="30"/>
      <c r="G577" s="29"/>
      <c r="H577" s="29"/>
      <c r="I577" s="29"/>
      <c r="J577" s="29"/>
      <c r="K577" s="29"/>
      <c r="L577" s="29"/>
      <c r="M577" s="29"/>
      <c r="N577" s="29"/>
      <c r="O577" s="29"/>
      <c r="P577" s="29"/>
      <c r="Q577" s="29"/>
      <c r="R577" s="29"/>
      <c r="S577" s="29"/>
      <c r="T577" s="29"/>
      <c r="U577" s="29"/>
      <c r="V577" s="29"/>
      <c r="W577" s="29"/>
      <c r="X577" s="29"/>
      <c r="Y577" s="29"/>
      <c r="Z577" s="29"/>
      <c r="AA577" s="29"/>
      <c r="AB577" s="29"/>
    </row>
    <row r="578" spans="1:28" ht="13.2">
      <c r="A578" s="29"/>
      <c r="B578" s="29"/>
      <c r="C578" s="29"/>
      <c r="D578" s="29"/>
      <c r="E578" s="29"/>
      <c r="F578" s="30"/>
      <c r="G578" s="29"/>
      <c r="H578" s="29"/>
      <c r="I578" s="29"/>
      <c r="J578" s="29"/>
      <c r="K578" s="29"/>
      <c r="L578" s="29"/>
      <c r="M578" s="29"/>
      <c r="N578" s="29"/>
      <c r="O578" s="29"/>
      <c r="P578" s="29"/>
      <c r="Q578" s="29"/>
      <c r="R578" s="29"/>
      <c r="S578" s="29"/>
      <c r="T578" s="29"/>
      <c r="U578" s="29"/>
      <c r="V578" s="29"/>
      <c r="W578" s="29"/>
      <c r="X578" s="29"/>
      <c r="Y578" s="29"/>
      <c r="Z578" s="29"/>
      <c r="AA578" s="29"/>
      <c r="AB578" s="29"/>
    </row>
    <row r="579" spans="1:28" ht="13.2">
      <c r="A579" s="29"/>
      <c r="B579" s="29"/>
      <c r="C579" s="29"/>
      <c r="D579" s="29"/>
      <c r="E579" s="29"/>
      <c r="F579" s="30"/>
      <c r="G579" s="29"/>
      <c r="H579" s="29"/>
      <c r="I579" s="29"/>
      <c r="J579" s="29"/>
      <c r="K579" s="29"/>
      <c r="L579" s="29"/>
      <c r="M579" s="29"/>
      <c r="N579" s="29"/>
      <c r="O579" s="29"/>
      <c r="P579" s="29"/>
      <c r="Q579" s="29"/>
      <c r="R579" s="29"/>
      <c r="S579" s="29"/>
      <c r="T579" s="29"/>
      <c r="U579" s="29"/>
      <c r="V579" s="29"/>
      <c r="W579" s="29"/>
      <c r="X579" s="29"/>
      <c r="Y579" s="29"/>
      <c r="Z579" s="29"/>
      <c r="AA579" s="29"/>
      <c r="AB579" s="29"/>
    </row>
    <row r="580" spans="1:28" ht="13.2">
      <c r="A580" s="29"/>
      <c r="B580" s="29"/>
      <c r="C580" s="29"/>
      <c r="D580" s="29"/>
      <c r="E580" s="29"/>
      <c r="F580" s="30"/>
      <c r="G580" s="29"/>
      <c r="H580" s="29"/>
      <c r="I580" s="29"/>
      <c r="J580" s="29"/>
      <c r="K580" s="29"/>
      <c r="L580" s="29"/>
      <c r="M580" s="29"/>
      <c r="N580" s="29"/>
      <c r="O580" s="29"/>
      <c r="P580" s="29"/>
      <c r="Q580" s="29"/>
      <c r="R580" s="29"/>
      <c r="S580" s="29"/>
      <c r="T580" s="29"/>
      <c r="U580" s="29"/>
      <c r="V580" s="29"/>
      <c r="W580" s="29"/>
      <c r="X580" s="29"/>
      <c r="Y580" s="29"/>
      <c r="Z580" s="29"/>
      <c r="AA580" s="29"/>
      <c r="AB580" s="29"/>
    </row>
    <row r="581" spans="1:28" ht="13.2">
      <c r="A581" s="29"/>
      <c r="B581" s="29"/>
      <c r="C581" s="29"/>
      <c r="D581" s="29"/>
      <c r="E581" s="29"/>
      <c r="F581" s="30"/>
      <c r="G581" s="29"/>
      <c r="H581" s="29"/>
      <c r="I581" s="29"/>
      <c r="J581" s="29"/>
      <c r="K581" s="29"/>
      <c r="L581" s="29"/>
      <c r="M581" s="29"/>
      <c r="N581" s="29"/>
      <c r="O581" s="29"/>
      <c r="P581" s="29"/>
      <c r="Q581" s="29"/>
      <c r="R581" s="29"/>
      <c r="S581" s="29"/>
      <c r="T581" s="29"/>
      <c r="U581" s="29"/>
      <c r="V581" s="29"/>
      <c r="W581" s="29"/>
      <c r="X581" s="29"/>
      <c r="Y581" s="29"/>
      <c r="Z581" s="29"/>
      <c r="AA581" s="29"/>
      <c r="AB581" s="29"/>
    </row>
    <row r="582" spans="1:28" ht="13.2">
      <c r="A582" s="29"/>
      <c r="B582" s="29"/>
      <c r="C582" s="29"/>
      <c r="D582" s="29"/>
      <c r="E582" s="29"/>
      <c r="F582" s="30"/>
      <c r="G582" s="29"/>
      <c r="H582" s="29"/>
      <c r="I582" s="29"/>
      <c r="J582" s="29"/>
      <c r="K582" s="29"/>
      <c r="L582" s="29"/>
      <c r="M582" s="29"/>
      <c r="N582" s="29"/>
      <c r="O582" s="29"/>
      <c r="P582" s="29"/>
      <c r="Q582" s="29"/>
      <c r="R582" s="29"/>
      <c r="S582" s="29"/>
      <c r="T582" s="29"/>
      <c r="U582" s="29"/>
      <c r="V582" s="29"/>
      <c r="W582" s="29"/>
      <c r="X582" s="29"/>
      <c r="Y582" s="29"/>
      <c r="Z582" s="29"/>
      <c r="AA582" s="29"/>
      <c r="AB582" s="29"/>
    </row>
    <row r="583" spans="1:28" ht="13.2">
      <c r="A583" s="29"/>
      <c r="B583" s="29"/>
      <c r="C583" s="29"/>
      <c r="D583" s="29"/>
      <c r="E583" s="29"/>
      <c r="F583" s="30"/>
      <c r="G583" s="29"/>
      <c r="H583" s="29"/>
      <c r="I583" s="29"/>
      <c r="J583" s="29"/>
      <c r="K583" s="29"/>
      <c r="L583" s="29"/>
      <c r="M583" s="29"/>
      <c r="N583" s="29"/>
      <c r="O583" s="29"/>
      <c r="P583" s="29"/>
      <c r="Q583" s="29"/>
      <c r="R583" s="29"/>
      <c r="S583" s="29"/>
      <c r="T583" s="29"/>
      <c r="U583" s="29"/>
      <c r="V583" s="29"/>
      <c r="W583" s="29"/>
      <c r="X583" s="29"/>
      <c r="Y583" s="29"/>
      <c r="Z583" s="29"/>
      <c r="AA583" s="29"/>
      <c r="AB583" s="29"/>
    </row>
    <row r="584" spans="1:28" ht="13.2">
      <c r="A584" s="29"/>
      <c r="B584" s="29"/>
      <c r="C584" s="29"/>
      <c r="D584" s="29"/>
      <c r="E584" s="29"/>
      <c r="F584" s="30"/>
      <c r="G584" s="29"/>
      <c r="H584" s="29"/>
      <c r="I584" s="29"/>
      <c r="J584" s="29"/>
      <c r="K584" s="29"/>
      <c r="L584" s="29"/>
      <c r="M584" s="29"/>
      <c r="N584" s="29"/>
      <c r="O584" s="29"/>
      <c r="P584" s="29"/>
      <c r="Q584" s="29"/>
      <c r="R584" s="29"/>
      <c r="S584" s="29"/>
      <c r="T584" s="29"/>
      <c r="U584" s="29"/>
      <c r="V584" s="29"/>
      <c r="W584" s="29"/>
      <c r="X584" s="29"/>
      <c r="Y584" s="29"/>
      <c r="Z584" s="29"/>
      <c r="AA584" s="29"/>
      <c r="AB584" s="29"/>
    </row>
    <row r="585" spans="1:28" ht="13.2">
      <c r="A585" s="29"/>
      <c r="B585" s="29"/>
      <c r="C585" s="29"/>
      <c r="D585" s="29"/>
      <c r="E585" s="29"/>
      <c r="F585" s="30"/>
      <c r="G585" s="29"/>
      <c r="H585" s="29"/>
      <c r="I585" s="29"/>
      <c r="J585" s="29"/>
      <c r="K585" s="29"/>
      <c r="L585" s="29"/>
      <c r="M585" s="29"/>
      <c r="N585" s="29"/>
      <c r="O585" s="29"/>
      <c r="P585" s="29"/>
      <c r="Q585" s="29"/>
      <c r="R585" s="29"/>
      <c r="S585" s="29"/>
      <c r="T585" s="29"/>
      <c r="U585" s="29"/>
      <c r="V585" s="29"/>
      <c r="W585" s="29"/>
      <c r="X585" s="29"/>
      <c r="Y585" s="29"/>
      <c r="Z585" s="29"/>
      <c r="AA585" s="29"/>
      <c r="AB585" s="29"/>
    </row>
    <row r="586" spans="1:28" ht="13.2">
      <c r="A586" s="29"/>
      <c r="B586" s="29"/>
      <c r="C586" s="29"/>
      <c r="D586" s="29"/>
      <c r="E586" s="29"/>
      <c r="F586" s="30"/>
      <c r="G586" s="29"/>
      <c r="H586" s="29"/>
      <c r="I586" s="29"/>
      <c r="J586" s="29"/>
      <c r="K586" s="29"/>
      <c r="L586" s="29"/>
      <c r="M586" s="29"/>
      <c r="N586" s="29"/>
      <c r="O586" s="29"/>
      <c r="P586" s="29"/>
      <c r="Q586" s="29"/>
      <c r="R586" s="29"/>
      <c r="S586" s="29"/>
      <c r="T586" s="29"/>
      <c r="U586" s="29"/>
      <c r="V586" s="29"/>
      <c r="W586" s="29"/>
      <c r="X586" s="29"/>
      <c r="Y586" s="29"/>
      <c r="Z586" s="29"/>
      <c r="AA586" s="29"/>
      <c r="AB586" s="29"/>
    </row>
    <row r="587" spans="1:28" ht="13.2">
      <c r="A587" s="29"/>
      <c r="B587" s="29"/>
      <c r="C587" s="29"/>
      <c r="D587" s="29"/>
      <c r="E587" s="29"/>
      <c r="F587" s="30"/>
      <c r="G587" s="29"/>
      <c r="H587" s="29"/>
      <c r="I587" s="29"/>
      <c r="J587" s="29"/>
      <c r="K587" s="29"/>
      <c r="L587" s="29"/>
      <c r="M587" s="29"/>
      <c r="N587" s="29"/>
      <c r="O587" s="29"/>
      <c r="P587" s="29"/>
      <c r="Q587" s="29"/>
      <c r="R587" s="29"/>
      <c r="S587" s="29"/>
      <c r="T587" s="29"/>
      <c r="U587" s="29"/>
      <c r="V587" s="29"/>
      <c r="W587" s="29"/>
      <c r="X587" s="29"/>
      <c r="Y587" s="29"/>
      <c r="Z587" s="29"/>
      <c r="AA587" s="29"/>
      <c r="AB587" s="29"/>
    </row>
    <row r="588" spans="1:28" ht="13.2">
      <c r="A588" s="29"/>
      <c r="B588" s="29"/>
      <c r="C588" s="29"/>
      <c r="D588" s="29"/>
      <c r="E588" s="29"/>
      <c r="F588" s="30"/>
      <c r="G588" s="29"/>
      <c r="H588" s="29"/>
      <c r="I588" s="29"/>
      <c r="J588" s="29"/>
      <c r="K588" s="29"/>
      <c r="L588" s="29"/>
      <c r="M588" s="29"/>
      <c r="N588" s="29"/>
      <c r="O588" s="29"/>
      <c r="P588" s="29"/>
      <c r="Q588" s="29"/>
      <c r="R588" s="29"/>
      <c r="S588" s="29"/>
      <c r="T588" s="29"/>
      <c r="U588" s="29"/>
      <c r="V588" s="29"/>
      <c r="W588" s="29"/>
      <c r="X588" s="29"/>
      <c r="Y588" s="29"/>
      <c r="Z588" s="29"/>
      <c r="AA588" s="29"/>
      <c r="AB588" s="29"/>
    </row>
    <row r="589" spans="1:28" ht="13.2">
      <c r="A589" s="29"/>
      <c r="B589" s="29"/>
      <c r="C589" s="29"/>
      <c r="D589" s="29"/>
      <c r="E589" s="29"/>
      <c r="F589" s="30"/>
      <c r="G589" s="29"/>
      <c r="H589" s="29"/>
      <c r="I589" s="29"/>
      <c r="J589" s="29"/>
      <c r="K589" s="29"/>
      <c r="L589" s="29"/>
      <c r="M589" s="29"/>
      <c r="N589" s="29"/>
      <c r="O589" s="29"/>
      <c r="P589" s="29"/>
      <c r="Q589" s="29"/>
      <c r="R589" s="29"/>
      <c r="S589" s="29"/>
      <c r="T589" s="29"/>
      <c r="U589" s="29"/>
      <c r="V589" s="29"/>
      <c r="W589" s="29"/>
      <c r="X589" s="29"/>
      <c r="Y589" s="29"/>
      <c r="Z589" s="29"/>
      <c r="AA589" s="29"/>
      <c r="AB589" s="29"/>
    </row>
    <row r="590" spans="1:28" ht="13.2">
      <c r="A590" s="29"/>
      <c r="B590" s="29"/>
      <c r="C590" s="29"/>
      <c r="D590" s="29"/>
      <c r="E590" s="29"/>
      <c r="F590" s="30"/>
      <c r="G590" s="29"/>
      <c r="H590" s="29"/>
      <c r="I590" s="29"/>
      <c r="J590" s="29"/>
      <c r="K590" s="29"/>
      <c r="L590" s="29"/>
      <c r="M590" s="29"/>
      <c r="N590" s="29"/>
      <c r="O590" s="29"/>
      <c r="P590" s="29"/>
      <c r="Q590" s="29"/>
      <c r="R590" s="29"/>
      <c r="S590" s="29"/>
      <c r="T590" s="29"/>
      <c r="U590" s="29"/>
      <c r="V590" s="29"/>
      <c r="W590" s="29"/>
      <c r="X590" s="29"/>
      <c r="Y590" s="29"/>
      <c r="Z590" s="29"/>
      <c r="AA590" s="29"/>
      <c r="AB590" s="29"/>
    </row>
    <row r="591" spans="1:28" ht="13.2">
      <c r="A591" s="29"/>
      <c r="B591" s="29"/>
      <c r="C591" s="29"/>
      <c r="D591" s="29"/>
      <c r="E591" s="29"/>
      <c r="F591" s="30"/>
      <c r="G591" s="29"/>
      <c r="H591" s="29"/>
      <c r="I591" s="29"/>
      <c r="J591" s="29"/>
      <c r="K591" s="29"/>
      <c r="L591" s="29"/>
      <c r="M591" s="29"/>
      <c r="N591" s="29"/>
      <c r="O591" s="29"/>
      <c r="P591" s="29"/>
      <c r="Q591" s="29"/>
      <c r="R591" s="29"/>
      <c r="S591" s="29"/>
      <c r="T591" s="29"/>
      <c r="U591" s="29"/>
      <c r="V591" s="29"/>
      <c r="W591" s="29"/>
      <c r="X591" s="29"/>
      <c r="Y591" s="29"/>
      <c r="Z591" s="29"/>
      <c r="AA591" s="29"/>
      <c r="AB591" s="29"/>
    </row>
    <row r="592" spans="1:28" ht="13.2">
      <c r="A592" s="29"/>
      <c r="B592" s="29"/>
      <c r="C592" s="29"/>
      <c r="D592" s="29"/>
      <c r="E592" s="29"/>
      <c r="F592" s="30"/>
      <c r="G592" s="29"/>
      <c r="H592" s="29"/>
      <c r="I592" s="29"/>
      <c r="J592" s="29"/>
      <c r="K592" s="29"/>
      <c r="L592" s="29"/>
      <c r="M592" s="29"/>
      <c r="N592" s="29"/>
      <c r="O592" s="29"/>
      <c r="P592" s="29"/>
      <c r="Q592" s="29"/>
      <c r="R592" s="29"/>
      <c r="S592" s="29"/>
      <c r="T592" s="29"/>
      <c r="U592" s="29"/>
      <c r="V592" s="29"/>
      <c r="W592" s="29"/>
      <c r="X592" s="29"/>
      <c r="Y592" s="29"/>
      <c r="Z592" s="29"/>
      <c r="AA592" s="29"/>
      <c r="AB592" s="29"/>
    </row>
    <row r="593" spans="1:28" ht="13.2">
      <c r="A593" s="29"/>
      <c r="B593" s="29"/>
      <c r="C593" s="29"/>
      <c r="D593" s="29"/>
      <c r="E593" s="29"/>
      <c r="F593" s="30"/>
      <c r="G593" s="29"/>
      <c r="H593" s="29"/>
      <c r="I593" s="29"/>
      <c r="J593" s="29"/>
      <c r="K593" s="29"/>
      <c r="L593" s="29"/>
      <c r="M593" s="29"/>
      <c r="N593" s="29"/>
      <c r="O593" s="29"/>
      <c r="P593" s="29"/>
      <c r="Q593" s="29"/>
      <c r="R593" s="29"/>
      <c r="S593" s="29"/>
      <c r="T593" s="29"/>
      <c r="U593" s="29"/>
      <c r="V593" s="29"/>
      <c r="W593" s="29"/>
      <c r="X593" s="29"/>
      <c r="Y593" s="29"/>
      <c r="Z593" s="29"/>
      <c r="AA593" s="29"/>
      <c r="AB593" s="29"/>
    </row>
    <row r="594" spans="1:28" ht="13.2">
      <c r="A594" s="29"/>
      <c r="B594" s="29"/>
      <c r="C594" s="29"/>
      <c r="D594" s="29"/>
      <c r="E594" s="29"/>
      <c r="F594" s="30"/>
      <c r="G594" s="29"/>
      <c r="H594" s="29"/>
      <c r="I594" s="29"/>
      <c r="J594" s="29"/>
      <c r="K594" s="29"/>
      <c r="L594" s="29"/>
      <c r="M594" s="29"/>
      <c r="N594" s="29"/>
      <c r="O594" s="29"/>
      <c r="P594" s="29"/>
      <c r="Q594" s="29"/>
      <c r="R594" s="29"/>
      <c r="S594" s="29"/>
      <c r="T594" s="29"/>
      <c r="U594" s="29"/>
      <c r="V594" s="29"/>
      <c r="W594" s="29"/>
      <c r="X594" s="29"/>
      <c r="Y594" s="29"/>
      <c r="Z594" s="29"/>
      <c r="AA594" s="29"/>
      <c r="AB594" s="29"/>
    </row>
    <row r="595" spans="1:28" ht="13.2">
      <c r="A595" s="29"/>
      <c r="B595" s="29"/>
      <c r="C595" s="29"/>
      <c r="D595" s="29"/>
      <c r="E595" s="29"/>
      <c r="F595" s="30"/>
      <c r="G595" s="29"/>
      <c r="H595" s="29"/>
      <c r="I595" s="29"/>
      <c r="J595" s="29"/>
      <c r="K595" s="29"/>
      <c r="L595" s="29"/>
      <c r="M595" s="29"/>
      <c r="N595" s="29"/>
      <c r="O595" s="29"/>
      <c r="P595" s="29"/>
      <c r="Q595" s="29"/>
      <c r="R595" s="29"/>
      <c r="S595" s="29"/>
      <c r="T595" s="29"/>
      <c r="U595" s="29"/>
      <c r="V595" s="29"/>
      <c r="W595" s="29"/>
      <c r="X595" s="29"/>
      <c r="Y595" s="29"/>
      <c r="Z595" s="29"/>
      <c r="AA595" s="29"/>
      <c r="AB595" s="29"/>
    </row>
    <row r="596" spans="1:28" ht="13.2">
      <c r="A596" s="29"/>
      <c r="B596" s="29"/>
      <c r="C596" s="29"/>
      <c r="D596" s="29"/>
      <c r="E596" s="29"/>
      <c r="F596" s="30"/>
      <c r="G596" s="29"/>
      <c r="H596" s="29"/>
      <c r="I596" s="29"/>
      <c r="J596" s="29"/>
      <c r="K596" s="29"/>
      <c r="L596" s="29"/>
      <c r="M596" s="29"/>
      <c r="N596" s="29"/>
      <c r="O596" s="29"/>
      <c r="P596" s="29"/>
      <c r="Q596" s="29"/>
      <c r="R596" s="29"/>
      <c r="S596" s="29"/>
      <c r="T596" s="29"/>
      <c r="U596" s="29"/>
      <c r="V596" s="29"/>
      <c r="W596" s="29"/>
      <c r="X596" s="29"/>
      <c r="Y596" s="29"/>
      <c r="Z596" s="29"/>
      <c r="AA596" s="29"/>
      <c r="AB596" s="29"/>
    </row>
    <row r="597" spans="1:28" ht="13.2">
      <c r="A597" s="29"/>
      <c r="B597" s="29"/>
      <c r="C597" s="29"/>
      <c r="D597" s="29"/>
      <c r="E597" s="29"/>
      <c r="F597" s="30"/>
      <c r="G597" s="29"/>
      <c r="H597" s="29"/>
      <c r="I597" s="29"/>
      <c r="J597" s="29"/>
      <c r="K597" s="29"/>
      <c r="L597" s="29"/>
      <c r="M597" s="29"/>
      <c r="N597" s="29"/>
      <c r="O597" s="29"/>
      <c r="P597" s="29"/>
      <c r="Q597" s="29"/>
      <c r="R597" s="29"/>
      <c r="S597" s="29"/>
      <c r="T597" s="29"/>
      <c r="U597" s="29"/>
      <c r="V597" s="29"/>
      <c r="W597" s="29"/>
      <c r="X597" s="29"/>
      <c r="Y597" s="29"/>
      <c r="Z597" s="29"/>
      <c r="AA597" s="29"/>
      <c r="AB597" s="29"/>
    </row>
    <row r="598" spans="1:28" ht="13.2">
      <c r="A598" s="29"/>
      <c r="B598" s="29"/>
      <c r="C598" s="29"/>
      <c r="D598" s="29"/>
      <c r="E598" s="29"/>
      <c r="F598" s="30"/>
      <c r="G598" s="29"/>
      <c r="H598" s="29"/>
      <c r="I598" s="29"/>
      <c r="J598" s="29"/>
      <c r="K598" s="29"/>
      <c r="L598" s="29"/>
      <c r="M598" s="29"/>
      <c r="N598" s="29"/>
      <c r="O598" s="29"/>
      <c r="P598" s="29"/>
      <c r="Q598" s="29"/>
      <c r="R598" s="29"/>
      <c r="S598" s="29"/>
      <c r="T598" s="29"/>
      <c r="U598" s="29"/>
      <c r="V598" s="29"/>
      <c r="W598" s="29"/>
      <c r="X598" s="29"/>
      <c r="Y598" s="29"/>
      <c r="Z598" s="29"/>
      <c r="AA598" s="29"/>
      <c r="AB598" s="29"/>
    </row>
    <row r="599" spans="1:28" ht="13.2">
      <c r="A599" s="29"/>
      <c r="B599" s="29"/>
      <c r="C599" s="29"/>
      <c r="D599" s="29"/>
      <c r="E599" s="29"/>
      <c r="F599" s="30"/>
      <c r="G599" s="29"/>
      <c r="H599" s="29"/>
      <c r="I599" s="29"/>
      <c r="J599" s="29"/>
      <c r="K599" s="29"/>
      <c r="L599" s="29"/>
      <c r="M599" s="29"/>
      <c r="N599" s="29"/>
      <c r="O599" s="29"/>
      <c r="P599" s="29"/>
      <c r="Q599" s="29"/>
      <c r="R599" s="29"/>
      <c r="S599" s="29"/>
      <c r="T599" s="29"/>
      <c r="U599" s="29"/>
      <c r="V599" s="29"/>
      <c r="W599" s="29"/>
      <c r="X599" s="29"/>
      <c r="Y599" s="29"/>
      <c r="Z599" s="29"/>
      <c r="AA599" s="29"/>
      <c r="AB599" s="29"/>
    </row>
    <row r="600" spans="1:28" ht="13.2">
      <c r="A600" s="29"/>
      <c r="B600" s="29"/>
      <c r="C600" s="29"/>
      <c r="D600" s="29"/>
      <c r="E600" s="29"/>
      <c r="F600" s="30"/>
      <c r="G600" s="29"/>
      <c r="H600" s="29"/>
      <c r="I600" s="29"/>
      <c r="J600" s="29"/>
      <c r="K600" s="29"/>
      <c r="L600" s="29"/>
      <c r="M600" s="29"/>
      <c r="N600" s="29"/>
      <c r="O600" s="29"/>
      <c r="P600" s="29"/>
      <c r="Q600" s="29"/>
      <c r="R600" s="29"/>
      <c r="S600" s="29"/>
      <c r="T600" s="29"/>
      <c r="U600" s="29"/>
      <c r="V600" s="29"/>
      <c r="W600" s="29"/>
      <c r="X600" s="29"/>
      <c r="Y600" s="29"/>
      <c r="Z600" s="29"/>
      <c r="AA600" s="29"/>
      <c r="AB600" s="29"/>
    </row>
    <row r="601" spans="1:28" ht="13.2">
      <c r="A601" s="29"/>
      <c r="B601" s="29"/>
      <c r="C601" s="29"/>
      <c r="D601" s="29"/>
      <c r="E601" s="29"/>
      <c r="F601" s="30"/>
      <c r="G601" s="29"/>
      <c r="H601" s="29"/>
      <c r="I601" s="29"/>
      <c r="J601" s="29"/>
      <c r="K601" s="29"/>
      <c r="L601" s="29"/>
      <c r="M601" s="29"/>
      <c r="N601" s="29"/>
      <c r="O601" s="29"/>
      <c r="P601" s="29"/>
      <c r="Q601" s="29"/>
      <c r="R601" s="29"/>
      <c r="S601" s="29"/>
      <c r="T601" s="29"/>
      <c r="U601" s="29"/>
      <c r="V601" s="29"/>
      <c r="W601" s="29"/>
      <c r="X601" s="29"/>
      <c r="Y601" s="29"/>
      <c r="Z601" s="29"/>
      <c r="AA601" s="29"/>
      <c r="AB601" s="29"/>
    </row>
    <row r="602" spans="1:28" ht="13.2">
      <c r="A602" s="29"/>
      <c r="B602" s="29"/>
      <c r="C602" s="29"/>
      <c r="D602" s="29"/>
      <c r="E602" s="29"/>
      <c r="F602" s="30"/>
      <c r="G602" s="29"/>
      <c r="H602" s="29"/>
      <c r="I602" s="29"/>
      <c r="J602" s="29"/>
      <c r="K602" s="29"/>
      <c r="L602" s="29"/>
      <c r="M602" s="29"/>
      <c r="N602" s="29"/>
      <c r="O602" s="29"/>
      <c r="P602" s="29"/>
      <c r="Q602" s="29"/>
      <c r="R602" s="29"/>
      <c r="S602" s="29"/>
      <c r="T602" s="29"/>
      <c r="U602" s="29"/>
      <c r="V602" s="29"/>
      <c r="W602" s="29"/>
      <c r="X602" s="29"/>
      <c r="Y602" s="29"/>
      <c r="Z602" s="29"/>
      <c r="AA602" s="29"/>
      <c r="AB602" s="29"/>
    </row>
    <row r="603" spans="1:28" ht="13.2">
      <c r="A603" s="29"/>
      <c r="B603" s="29"/>
      <c r="C603" s="29"/>
      <c r="D603" s="29"/>
      <c r="E603" s="29"/>
      <c r="F603" s="30"/>
      <c r="G603" s="29"/>
      <c r="H603" s="29"/>
      <c r="I603" s="29"/>
      <c r="J603" s="29"/>
      <c r="K603" s="29"/>
      <c r="L603" s="29"/>
      <c r="M603" s="29"/>
      <c r="N603" s="29"/>
      <c r="O603" s="29"/>
      <c r="P603" s="29"/>
      <c r="Q603" s="29"/>
      <c r="R603" s="29"/>
      <c r="S603" s="29"/>
      <c r="T603" s="29"/>
      <c r="U603" s="29"/>
      <c r="V603" s="29"/>
      <c r="W603" s="29"/>
      <c r="X603" s="29"/>
      <c r="Y603" s="29"/>
      <c r="Z603" s="29"/>
      <c r="AA603" s="29"/>
      <c r="AB603" s="29"/>
    </row>
    <row r="604" spans="1:28" ht="13.2">
      <c r="A604" s="29"/>
      <c r="B604" s="29"/>
      <c r="C604" s="29"/>
      <c r="D604" s="29"/>
      <c r="E604" s="29"/>
      <c r="F604" s="30"/>
      <c r="G604" s="29"/>
      <c r="H604" s="29"/>
      <c r="I604" s="29"/>
      <c r="J604" s="29"/>
      <c r="K604" s="29"/>
      <c r="L604" s="29"/>
      <c r="M604" s="29"/>
      <c r="N604" s="29"/>
      <c r="O604" s="29"/>
      <c r="P604" s="29"/>
      <c r="Q604" s="29"/>
      <c r="R604" s="29"/>
      <c r="S604" s="29"/>
      <c r="T604" s="29"/>
      <c r="U604" s="29"/>
      <c r="V604" s="29"/>
      <c r="W604" s="29"/>
      <c r="X604" s="29"/>
      <c r="Y604" s="29"/>
      <c r="Z604" s="29"/>
      <c r="AA604" s="29"/>
      <c r="AB604" s="29"/>
    </row>
    <row r="605" spans="1:28" ht="13.2">
      <c r="A605" s="29"/>
      <c r="B605" s="29"/>
      <c r="C605" s="29"/>
      <c r="D605" s="29"/>
      <c r="E605" s="29"/>
      <c r="F605" s="30"/>
      <c r="G605" s="29"/>
      <c r="H605" s="29"/>
      <c r="I605" s="29"/>
      <c r="J605" s="29"/>
      <c r="K605" s="29"/>
      <c r="L605" s="29"/>
      <c r="M605" s="29"/>
      <c r="N605" s="29"/>
      <c r="O605" s="29"/>
      <c r="P605" s="29"/>
      <c r="Q605" s="29"/>
      <c r="R605" s="29"/>
      <c r="S605" s="29"/>
      <c r="T605" s="29"/>
      <c r="U605" s="29"/>
      <c r="V605" s="29"/>
      <c r="W605" s="29"/>
      <c r="X605" s="29"/>
      <c r="Y605" s="29"/>
      <c r="Z605" s="29"/>
      <c r="AA605" s="29"/>
      <c r="AB605" s="29"/>
    </row>
    <row r="606" spans="1:28" ht="13.2">
      <c r="A606" s="29"/>
      <c r="B606" s="29"/>
      <c r="C606" s="29"/>
      <c r="D606" s="29"/>
      <c r="E606" s="29"/>
      <c r="F606" s="30"/>
      <c r="G606" s="29"/>
      <c r="H606" s="29"/>
      <c r="I606" s="29"/>
      <c r="J606" s="29"/>
      <c r="K606" s="29"/>
      <c r="L606" s="29"/>
      <c r="M606" s="29"/>
      <c r="N606" s="29"/>
      <c r="O606" s="29"/>
      <c r="P606" s="29"/>
      <c r="Q606" s="29"/>
      <c r="R606" s="29"/>
      <c r="S606" s="29"/>
      <c r="T606" s="29"/>
      <c r="U606" s="29"/>
      <c r="V606" s="29"/>
      <c r="W606" s="29"/>
      <c r="X606" s="29"/>
      <c r="Y606" s="29"/>
      <c r="Z606" s="29"/>
      <c r="AA606" s="29"/>
      <c r="AB606" s="29"/>
    </row>
    <row r="607" spans="1:28" ht="13.2">
      <c r="A607" s="29"/>
      <c r="B607" s="29"/>
      <c r="C607" s="29"/>
      <c r="D607" s="29"/>
      <c r="E607" s="29"/>
      <c r="F607" s="30"/>
      <c r="G607" s="29"/>
      <c r="H607" s="29"/>
      <c r="I607" s="29"/>
      <c r="J607" s="29"/>
      <c r="K607" s="29"/>
      <c r="L607" s="29"/>
      <c r="M607" s="29"/>
      <c r="N607" s="29"/>
      <c r="O607" s="29"/>
      <c r="P607" s="29"/>
      <c r="Q607" s="29"/>
      <c r="R607" s="29"/>
      <c r="S607" s="29"/>
      <c r="T607" s="29"/>
      <c r="U607" s="29"/>
      <c r="V607" s="29"/>
      <c r="W607" s="29"/>
      <c r="X607" s="29"/>
      <c r="Y607" s="29"/>
      <c r="Z607" s="29"/>
      <c r="AA607" s="29"/>
      <c r="AB607" s="29"/>
    </row>
    <row r="608" spans="1:28" ht="13.2">
      <c r="A608" s="29"/>
      <c r="B608" s="29"/>
      <c r="C608" s="29"/>
      <c r="D608" s="29"/>
      <c r="E608" s="29"/>
      <c r="F608" s="30"/>
      <c r="G608" s="29"/>
      <c r="H608" s="29"/>
      <c r="I608" s="29"/>
      <c r="J608" s="29"/>
      <c r="K608" s="29"/>
      <c r="L608" s="29"/>
      <c r="M608" s="29"/>
      <c r="N608" s="29"/>
      <c r="O608" s="29"/>
      <c r="P608" s="29"/>
      <c r="Q608" s="29"/>
      <c r="R608" s="29"/>
      <c r="S608" s="29"/>
      <c r="T608" s="29"/>
      <c r="U608" s="29"/>
      <c r="V608" s="29"/>
      <c r="W608" s="29"/>
      <c r="X608" s="29"/>
      <c r="Y608" s="29"/>
      <c r="Z608" s="29"/>
      <c r="AA608" s="29"/>
      <c r="AB608" s="29"/>
    </row>
    <row r="609" spans="1:28" ht="13.2">
      <c r="A609" s="29"/>
      <c r="B609" s="29"/>
      <c r="C609" s="29"/>
      <c r="D609" s="29"/>
      <c r="E609" s="29"/>
      <c r="F609" s="30"/>
      <c r="G609" s="29"/>
      <c r="H609" s="29"/>
      <c r="I609" s="29"/>
      <c r="J609" s="29"/>
      <c r="K609" s="29"/>
      <c r="L609" s="29"/>
      <c r="M609" s="29"/>
      <c r="N609" s="29"/>
      <c r="O609" s="29"/>
      <c r="P609" s="29"/>
      <c r="Q609" s="29"/>
      <c r="R609" s="29"/>
      <c r="S609" s="29"/>
      <c r="T609" s="29"/>
      <c r="U609" s="29"/>
      <c r="V609" s="29"/>
      <c r="W609" s="29"/>
      <c r="X609" s="29"/>
      <c r="Y609" s="29"/>
      <c r="Z609" s="29"/>
      <c r="AA609" s="29"/>
      <c r="AB609" s="29"/>
    </row>
    <row r="610" spans="1:28" ht="13.2">
      <c r="A610" s="29"/>
      <c r="B610" s="29"/>
      <c r="C610" s="29"/>
      <c r="D610" s="29"/>
      <c r="E610" s="29"/>
      <c r="F610" s="30"/>
      <c r="G610" s="29"/>
      <c r="H610" s="29"/>
      <c r="I610" s="29"/>
      <c r="J610" s="29"/>
      <c r="K610" s="29"/>
      <c r="L610" s="29"/>
      <c r="M610" s="29"/>
      <c r="N610" s="29"/>
      <c r="O610" s="29"/>
      <c r="P610" s="29"/>
      <c r="Q610" s="29"/>
      <c r="R610" s="29"/>
      <c r="S610" s="29"/>
      <c r="T610" s="29"/>
      <c r="U610" s="29"/>
      <c r="V610" s="29"/>
      <c r="W610" s="29"/>
      <c r="X610" s="29"/>
      <c r="Y610" s="29"/>
      <c r="Z610" s="29"/>
      <c r="AA610" s="29"/>
      <c r="AB610" s="29"/>
    </row>
    <row r="611" spans="1:28" ht="13.2">
      <c r="A611" s="29"/>
      <c r="B611" s="29"/>
      <c r="C611" s="29"/>
      <c r="D611" s="29"/>
      <c r="E611" s="29"/>
      <c r="F611" s="30"/>
      <c r="G611" s="29"/>
      <c r="H611" s="29"/>
      <c r="I611" s="29"/>
      <c r="J611" s="29"/>
      <c r="K611" s="29"/>
      <c r="L611" s="29"/>
      <c r="M611" s="29"/>
      <c r="N611" s="29"/>
      <c r="O611" s="29"/>
      <c r="P611" s="29"/>
      <c r="Q611" s="29"/>
      <c r="R611" s="29"/>
      <c r="S611" s="29"/>
      <c r="T611" s="29"/>
      <c r="U611" s="29"/>
      <c r="V611" s="29"/>
      <c r="W611" s="29"/>
      <c r="X611" s="29"/>
      <c r="Y611" s="29"/>
      <c r="Z611" s="29"/>
      <c r="AA611" s="29"/>
      <c r="AB611" s="29"/>
    </row>
    <row r="612" spans="1:28" ht="13.2">
      <c r="A612" s="29"/>
      <c r="B612" s="29"/>
      <c r="C612" s="29"/>
      <c r="D612" s="29"/>
      <c r="E612" s="29"/>
      <c r="F612" s="30"/>
      <c r="G612" s="29"/>
      <c r="H612" s="29"/>
      <c r="I612" s="29"/>
      <c r="J612" s="29"/>
      <c r="K612" s="29"/>
      <c r="L612" s="29"/>
      <c r="M612" s="29"/>
      <c r="N612" s="29"/>
      <c r="O612" s="29"/>
      <c r="P612" s="29"/>
      <c r="Q612" s="29"/>
      <c r="R612" s="29"/>
      <c r="S612" s="29"/>
      <c r="T612" s="29"/>
      <c r="U612" s="29"/>
      <c r="V612" s="29"/>
      <c r="W612" s="29"/>
      <c r="X612" s="29"/>
      <c r="Y612" s="29"/>
      <c r="Z612" s="29"/>
      <c r="AA612" s="29"/>
      <c r="AB612" s="29"/>
    </row>
    <row r="613" spans="1:28" ht="13.2">
      <c r="A613" s="29"/>
      <c r="B613" s="29"/>
      <c r="C613" s="29"/>
      <c r="D613" s="29"/>
      <c r="E613" s="29"/>
      <c r="F613" s="30"/>
      <c r="G613" s="29"/>
      <c r="H613" s="29"/>
      <c r="I613" s="29"/>
      <c r="J613" s="29"/>
      <c r="K613" s="29"/>
      <c r="L613" s="29"/>
      <c r="M613" s="29"/>
      <c r="N613" s="29"/>
      <c r="O613" s="29"/>
      <c r="P613" s="29"/>
      <c r="Q613" s="29"/>
      <c r="R613" s="29"/>
      <c r="S613" s="29"/>
      <c r="T613" s="29"/>
      <c r="U613" s="29"/>
      <c r="V613" s="29"/>
      <c r="W613" s="29"/>
      <c r="X613" s="29"/>
      <c r="Y613" s="29"/>
      <c r="Z613" s="29"/>
      <c r="AA613" s="29"/>
      <c r="AB613" s="29"/>
    </row>
    <row r="614" spans="1:28" ht="13.2">
      <c r="A614" s="29"/>
      <c r="B614" s="29"/>
      <c r="C614" s="29"/>
      <c r="D614" s="29"/>
      <c r="E614" s="29"/>
      <c r="F614" s="30"/>
      <c r="G614" s="29"/>
      <c r="H614" s="29"/>
      <c r="I614" s="29"/>
      <c r="J614" s="29"/>
      <c r="K614" s="29"/>
      <c r="L614" s="29"/>
      <c r="M614" s="29"/>
      <c r="N614" s="29"/>
      <c r="O614" s="29"/>
      <c r="P614" s="29"/>
      <c r="Q614" s="29"/>
      <c r="R614" s="29"/>
      <c r="S614" s="29"/>
      <c r="T614" s="29"/>
      <c r="U614" s="29"/>
      <c r="V614" s="29"/>
      <c r="W614" s="29"/>
      <c r="X614" s="29"/>
      <c r="Y614" s="29"/>
      <c r="Z614" s="29"/>
      <c r="AA614" s="29"/>
      <c r="AB614" s="29"/>
    </row>
    <row r="615" spans="1:28" ht="13.2">
      <c r="A615" s="29"/>
      <c r="B615" s="29"/>
      <c r="C615" s="29"/>
      <c r="D615" s="29"/>
      <c r="E615" s="29"/>
      <c r="F615" s="30"/>
      <c r="G615" s="29"/>
      <c r="H615" s="29"/>
      <c r="I615" s="29"/>
      <c r="J615" s="29"/>
      <c r="K615" s="29"/>
      <c r="L615" s="29"/>
      <c r="M615" s="29"/>
      <c r="N615" s="29"/>
      <c r="O615" s="29"/>
      <c r="P615" s="29"/>
      <c r="Q615" s="29"/>
      <c r="R615" s="29"/>
      <c r="S615" s="29"/>
      <c r="T615" s="29"/>
      <c r="U615" s="29"/>
      <c r="V615" s="29"/>
      <c r="W615" s="29"/>
      <c r="X615" s="29"/>
      <c r="Y615" s="29"/>
      <c r="Z615" s="29"/>
      <c r="AA615" s="29"/>
      <c r="AB615" s="29"/>
    </row>
    <row r="616" spans="1:28" ht="13.2">
      <c r="A616" s="29"/>
      <c r="B616" s="29"/>
      <c r="C616" s="29"/>
      <c r="D616" s="29"/>
      <c r="E616" s="29"/>
      <c r="F616" s="30"/>
      <c r="G616" s="29"/>
      <c r="H616" s="29"/>
      <c r="I616" s="29"/>
      <c r="J616" s="29"/>
      <c r="K616" s="29"/>
      <c r="L616" s="29"/>
      <c r="M616" s="29"/>
      <c r="N616" s="29"/>
      <c r="O616" s="29"/>
      <c r="P616" s="29"/>
      <c r="Q616" s="29"/>
      <c r="R616" s="29"/>
      <c r="S616" s="29"/>
      <c r="T616" s="29"/>
      <c r="U616" s="29"/>
      <c r="V616" s="29"/>
      <c r="W616" s="29"/>
      <c r="X616" s="29"/>
      <c r="Y616" s="29"/>
      <c r="Z616" s="29"/>
      <c r="AA616" s="29"/>
      <c r="AB616" s="29"/>
    </row>
    <row r="617" spans="1:28" ht="13.2">
      <c r="A617" s="29"/>
      <c r="B617" s="29"/>
      <c r="C617" s="29"/>
      <c r="D617" s="29"/>
      <c r="E617" s="29"/>
      <c r="F617" s="30"/>
      <c r="G617" s="29"/>
      <c r="H617" s="29"/>
      <c r="I617" s="29"/>
      <c r="J617" s="29"/>
      <c r="K617" s="29"/>
      <c r="L617" s="29"/>
      <c r="M617" s="29"/>
      <c r="N617" s="29"/>
      <c r="O617" s="29"/>
      <c r="P617" s="29"/>
      <c r="Q617" s="29"/>
      <c r="R617" s="29"/>
      <c r="S617" s="29"/>
      <c r="T617" s="29"/>
      <c r="U617" s="29"/>
      <c r="V617" s="29"/>
      <c r="W617" s="29"/>
      <c r="X617" s="29"/>
      <c r="Y617" s="29"/>
      <c r="Z617" s="29"/>
      <c r="AA617" s="29"/>
      <c r="AB617" s="29"/>
    </row>
    <row r="618" spans="1:28" ht="13.2">
      <c r="A618" s="29"/>
      <c r="B618" s="29"/>
      <c r="C618" s="29"/>
      <c r="D618" s="29"/>
      <c r="E618" s="29"/>
      <c r="F618" s="30"/>
      <c r="G618" s="29"/>
      <c r="H618" s="29"/>
      <c r="I618" s="29"/>
      <c r="J618" s="29"/>
      <c r="K618" s="29"/>
      <c r="L618" s="29"/>
      <c r="M618" s="29"/>
      <c r="N618" s="29"/>
      <c r="O618" s="29"/>
      <c r="P618" s="29"/>
      <c r="Q618" s="29"/>
      <c r="R618" s="29"/>
      <c r="S618" s="29"/>
      <c r="T618" s="29"/>
      <c r="U618" s="29"/>
      <c r="V618" s="29"/>
      <c r="W618" s="29"/>
      <c r="X618" s="29"/>
      <c r="Y618" s="29"/>
      <c r="Z618" s="29"/>
      <c r="AA618" s="29"/>
      <c r="AB618" s="29"/>
    </row>
    <row r="619" spans="1:28" ht="13.2">
      <c r="A619" s="29"/>
      <c r="B619" s="29"/>
      <c r="C619" s="29"/>
      <c r="D619" s="29"/>
      <c r="E619" s="29"/>
      <c r="F619" s="30"/>
      <c r="G619" s="29"/>
      <c r="H619" s="29"/>
      <c r="I619" s="29"/>
      <c r="J619" s="29"/>
      <c r="K619" s="29"/>
      <c r="L619" s="29"/>
      <c r="M619" s="29"/>
      <c r="N619" s="29"/>
      <c r="O619" s="29"/>
      <c r="P619" s="29"/>
      <c r="Q619" s="29"/>
      <c r="R619" s="29"/>
      <c r="S619" s="29"/>
      <c r="T619" s="29"/>
      <c r="U619" s="29"/>
      <c r="V619" s="29"/>
      <c r="W619" s="29"/>
      <c r="X619" s="29"/>
      <c r="Y619" s="29"/>
      <c r="Z619" s="29"/>
      <c r="AA619" s="29"/>
      <c r="AB619" s="29"/>
    </row>
    <row r="620" spans="1:28" ht="13.2">
      <c r="A620" s="29"/>
      <c r="B620" s="29"/>
      <c r="C620" s="29"/>
      <c r="D620" s="29"/>
      <c r="E620" s="29"/>
      <c r="F620" s="30"/>
      <c r="G620" s="29"/>
      <c r="H620" s="29"/>
      <c r="I620" s="29"/>
      <c r="J620" s="29"/>
      <c r="K620" s="29"/>
      <c r="L620" s="29"/>
      <c r="M620" s="29"/>
      <c r="N620" s="29"/>
      <c r="O620" s="29"/>
      <c r="P620" s="29"/>
      <c r="Q620" s="29"/>
      <c r="R620" s="29"/>
      <c r="S620" s="29"/>
      <c r="T620" s="29"/>
      <c r="U620" s="29"/>
      <c r="V620" s="29"/>
      <c r="W620" s="29"/>
      <c r="X620" s="29"/>
      <c r="Y620" s="29"/>
      <c r="Z620" s="29"/>
      <c r="AA620" s="29"/>
      <c r="AB620" s="29"/>
    </row>
    <row r="621" spans="1:28" ht="13.2">
      <c r="A621" s="29"/>
      <c r="B621" s="29"/>
      <c r="C621" s="29"/>
      <c r="D621" s="29"/>
      <c r="E621" s="29"/>
      <c r="F621" s="30"/>
      <c r="G621" s="29"/>
      <c r="H621" s="29"/>
      <c r="I621" s="29"/>
      <c r="J621" s="29"/>
      <c r="K621" s="29"/>
      <c r="L621" s="29"/>
      <c r="M621" s="29"/>
      <c r="N621" s="29"/>
      <c r="O621" s="29"/>
      <c r="P621" s="29"/>
      <c r="Q621" s="29"/>
      <c r="R621" s="29"/>
      <c r="S621" s="29"/>
      <c r="T621" s="29"/>
      <c r="U621" s="29"/>
      <c r="V621" s="29"/>
      <c r="W621" s="29"/>
      <c r="X621" s="29"/>
      <c r="Y621" s="29"/>
      <c r="Z621" s="29"/>
      <c r="AA621" s="29"/>
      <c r="AB621" s="29"/>
    </row>
    <row r="622" spans="1:28" ht="13.2">
      <c r="A622" s="29"/>
      <c r="B622" s="29"/>
      <c r="C622" s="29"/>
      <c r="D622" s="29"/>
      <c r="E622" s="29"/>
      <c r="F622" s="30"/>
      <c r="G622" s="29"/>
      <c r="H622" s="29"/>
      <c r="I622" s="29"/>
      <c r="J622" s="29"/>
      <c r="K622" s="29"/>
      <c r="L622" s="29"/>
      <c r="M622" s="29"/>
      <c r="N622" s="29"/>
      <c r="O622" s="29"/>
      <c r="P622" s="29"/>
      <c r="Q622" s="29"/>
      <c r="R622" s="29"/>
      <c r="S622" s="29"/>
      <c r="T622" s="29"/>
      <c r="U622" s="29"/>
      <c r="V622" s="29"/>
      <c r="W622" s="29"/>
      <c r="X622" s="29"/>
      <c r="Y622" s="29"/>
      <c r="Z622" s="29"/>
      <c r="AA622" s="29"/>
      <c r="AB622" s="29"/>
    </row>
    <row r="623" spans="1:28" ht="13.2">
      <c r="A623" s="29"/>
      <c r="B623" s="29"/>
      <c r="C623" s="29"/>
      <c r="D623" s="29"/>
      <c r="E623" s="29"/>
      <c r="F623" s="30"/>
      <c r="G623" s="29"/>
      <c r="H623" s="29"/>
      <c r="I623" s="29"/>
      <c r="J623" s="29"/>
      <c r="K623" s="29"/>
      <c r="L623" s="29"/>
      <c r="M623" s="29"/>
      <c r="N623" s="29"/>
      <c r="O623" s="29"/>
      <c r="P623" s="29"/>
      <c r="Q623" s="29"/>
      <c r="R623" s="29"/>
      <c r="S623" s="29"/>
      <c r="T623" s="29"/>
      <c r="U623" s="29"/>
      <c r="V623" s="29"/>
      <c r="W623" s="29"/>
      <c r="X623" s="29"/>
      <c r="Y623" s="29"/>
      <c r="Z623" s="29"/>
      <c r="AA623" s="29"/>
      <c r="AB623" s="29"/>
    </row>
    <row r="624" spans="1:28" ht="13.2">
      <c r="A624" s="29"/>
      <c r="B624" s="29"/>
      <c r="C624" s="29"/>
      <c r="D624" s="29"/>
      <c r="E624" s="29"/>
      <c r="F624" s="30"/>
      <c r="G624" s="29"/>
      <c r="H624" s="29"/>
      <c r="I624" s="29"/>
      <c r="J624" s="29"/>
      <c r="K624" s="29"/>
      <c r="L624" s="29"/>
      <c r="M624" s="29"/>
      <c r="N624" s="29"/>
      <c r="O624" s="29"/>
      <c r="P624" s="29"/>
      <c r="Q624" s="29"/>
      <c r="R624" s="29"/>
      <c r="S624" s="29"/>
      <c r="T624" s="29"/>
      <c r="U624" s="29"/>
      <c r="V624" s="29"/>
      <c r="W624" s="29"/>
      <c r="X624" s="29"/>
      <c r="Y624" s="29"/>
      <c r="Z624" s="29"/>
      <c r="AA624" s="29"/>
      <c r="AB624" s="29"/>
    </row>
    <row r="625" spans="1:28" ht="13.2">
      <c r="A625" s="29"/>
      <c r="B625" s="29"/>
      <c r="C625" s="29"/>
      <c r="D625" s="29"/>
      <c r="E625" s="29"/>
      <c r="F625" s="30"/>
      <c r="G625" s="29"/>
      <c r="H625" s="29"/>
      <c r="I625" s="29"/>
      <c r="J625" s="29"/>
      <c r="K625" s="29"/>
      <c r="L625" s="29"/>
      <c r="M625" s="29"/>
      <c r="N625" s="29"/>
      <c r="O625" s="29"/>
      <c r="P625" s="29"/>
      <c r="Q625" s="29"/>
      <c r="R625" s="29"/>
      <c r="S625" s="29"/>
      <c r="T625" s="29"/>
      <c r="U625" s="29"/>
      <c r="V625" s="29"/>
      <c r="W625" s="29"/>
      <c r="X625" s="29"/>
      <c r="Y625" s="29"/>
      <c r="Z625" s="29"/>
      <c r="AA625" s="29"/>
      <c r="AB625" s="29"/>
    </row>
    <row r="626" spans="1:28" ht="13.2">
      <c r="A626" s="29"/>
      <c r="B626" s="29"/>
      <c r="C626" s="29"/>
      <c r="D626" s="29"/>
      <c r="E626" s="29"/>
      <c r="F626" s="30"/>
      <c r="G626" s="29"/>
      <c r="H626" s="29"/>
      <c r="I626" s="29"/>
      <c r="J626" s="29"/>
      <c r="K626" s="29"/>
      <c r="L626" s="29"/>
      <c r="M626" s="29"/>
      <c r="N626" s="29"/>
      <c r="O626" s="29"/>
      <c r="P626" s="29"/>
      <c r="Q626" s="29"/>
      <c r="R626" s="29"/>
      <c r="S626" s="29"/>
      <c r="T626" s="29"/>
      <c r="U626" s="29"/>
      <c r="V626" s="29"/>
      <c r="W626" s="29"/>
      <c r="X626" s="29"/>
      <c r="Y626" s="29"/>
      <c r="Z626" s="29"/>
      <c r="AA626" s="29"/>
      <c r="AB626" s="29"/>
    </row>
    <row r="627" spans="1:28" ht="13.2">
      <c r="A627" s="29"/>
      <c r="B627" s="29"/>
      <c r="C627" s="29"/>
      <c r="D627" s="29"/>
      <c r="E627" s="29"/>
      <c r="F627" s="30"/>
      <c r="G627" s="29"/>
      <c r="H627" s="29"/>
      <c r="I627" s="29"/>
      <c r="J627" s="29"/>
      <c r="K627" s="29"/>
      <c r="L627" s="29"/>
      <c r="M627" s="29"/>
      <c r="N627" s="29"/>
      <c r="O627" s="29"/>
      <c r="P627" s="29"/>
      <c r="Q627" s="29"/>
      <c r="R627" s="29"/>
      <c r="S627" s="29"/>
      <c r="T627" s="29"/>
      <c r="U627" s="29"/>
      <c r="V627" s="29"/>
      <c r="W627" s="29"/>
      <c r="X627" s="29"/>
      <c r="Y627" s="29"/>
      <c r="Z627" s="29"/>
      <c r="AA627" s="29"/>
      <c r="AB627" s="29"/>
    </row>
    <row r="628" spans="1:28" ht="13.2">
      <c r="A628" s="29"/>
      <c r="B628" s="29"/>
      <c r="C628" s="29"/>
      <c r="D628" s="29"/>
      <c r="E628" s="29"/>
      <c r="F628" s="30"/>
      <c r="G628" s="29"/>
      <c r="H628" s="29"/>
      <c r="I628" s="29"/>
      <c r="J628" s="29"/>
      <c r="K628" s="29"/>
      <c r="L628" s="29"/>
      <c r="M628" s="29"/>
      <c r="N628" s="29"/>
      <c r="O628" s="29"/>
      <c r="P628" s="29"/>
      <c r="Q628" s="29"/>
      <c r="R628" s="29"/>
      <c r="S628" s="29"/>
      <c r="T628" s="29"/>
      <c r="U628" s="29"/>
      <c r="V628" s="29"/>
      <c r="W628" s="29"/>
      <c r="X628" s="29"/>
      <c r="Y628" s="29"/>
      <c r="Z628" s="29"/>
      <c r="AA628" s="29"/>
      <c r="AB628" s="29"/>
    </row>
    <row r="629" spans="1:28" ht="13.2">
      <c r="A629" s="29"/>
      <c r="B629" s="29"/>
      <c r="C629" s="29"/>
      <c r="D629" s="29"/>
      <c r="E629" s="29"/>
      <c r="F629" s="30"/>
      <c r="G629" s="29"/>
      <c r="H629" s="29"/>
      <c r="I629" s="29"/>
      <c r="J629" s="29"/>
      <c r="K629" s="29"/>
      <c r="L629" s="29"/>
      <c r="M629" s="29"/>
      <c r="N629" s="29"/>
      <c r="O629" s="29"/>
      <c r="P629" s="29"/>
      <c r="Q629" s="29"/>
      <c r="R629" s="29"/>
      <c r="S629" s="29"/>
      <c r="T629" s="29"/>
      <c r="U629" s="29"/>
      <c r="V629" s="29"/>
      <c r="W629" s="29"/>
      <c r="X629" s="29"/>
      <c r="Y629" s="29"/>
      <c r="Z629" s="29"/>
      <c r="AA629" s="29"/>
      <c r="AB629" s="29"/>
    </row>
    <row r="630" spans="1:28" ht="13.2">
      <c r="A630" s="29"/>
      <c r="B630" s="29"/>
      <c r="C630" s="29"/>
      <c r="D630" s="29"/>
      <c r="E630" s="29"/>
      <c r="F630" s="30"/>
      <c r="G630" s="29"/>
      <c r="H630" s="29"/>
      <c r="I630" s="29"/>
      <c r="J630" s="29"/>
      <c r="K630" s="29"/>
      <c r="L630" s="29"/>
      <c r="M630" s="29"/>
      <c r="N630" s="29"/>
      <c r="O630" s="29"/>
      <c r="P630" s="29"/>
      <c r="Q630" s="29"/>
      <c r="R630" s="29"/>
      <c r="S630" s="29"/>
      <c r="T630" s="29"/>
      <c r="U630" s="29"/>
      <c r="V630" s="29"/>
      <c r="W630" s="29"/>
      <c r="X630" s="29"/>
      <c r="Y630" s="29"/>
      <c r="Z630" s="29"/>
      <c r="AA630" s="29"/>
      <c r="AB630" s="29"/>
    </row>
    <row r="631" spans="1:28" ht="13.2">
      <c r="A631" s="29"/>
      <c r="B631" s="29"/>
      <c r="C631" s="29"/>
      <c r="D631" s="29"/>
      <c r="E631" s="29"/>
      <c r="F631" s="30"/>
      <c r="G631" s="29"/>
      <c r="H631" s="29"/>
      <c r="I631" s="29"/>
      <c r="J631" s="29"/>
      <c r="K631" s="29"/>
      <c r="L631" s="29"/>
      <c r="M631" s="29"/>
      <c r="N631" s="29"/>
      <c r="O631" s="29"/>
      <c r="P631" s="29"/>
      <c r="Q631" s="29"/>
      <c r="R631" s="29"/>
      <c r="S631" s="29"/>
      <c r="T631" s="29"/>
      <c r="U631" s="29"/>
      <c r="V631" s="29"/>
      <c r="W631" s="29"/>
      <c r="X631" s="29"/>
      <c r="Y631" s="29"/>
      <c r="Z631" s="29"/>
      <c r="AA631" s="29"/>
      <c r="AB631" s="29"/>
    </row>
    <row r="632" spans="1:28" ht="13.2">
      <c r="A632" s="29"/>
      <c r="B632" s="29"/>
      <c r="C632" s="29"/>
      <c r="D632" s="29"/>
      <c r="E632" s="29"/>
      <c r="F632" s="30"/>
      <c r="G632" s="29"/>
      <c r="H632" s="29"/>
      <c r="I632" s="29"/>
      <c r="J632" s="29"/>
      <c r="K632" s="29"/>
      <c r="L632" s="29"/>
      <c r="M632" s="29"/>
      <c r="N632" s="29"/>
      <c r="O632" s="29"/>
      <c r="P632" s="29"/>
      <c r="Q632" s="29"/>
      <c r="R632" s="29"/>
      <c r="S632" s="29"/>
      <c r="T632" s="29"/>
      <c r="U632" s="29"/>
      <c r="V632" s="29"/>
      <c r="W632" s="29"/>
      <c r="X632" s="29"/>
      <c r="Y632" s="29"/>
      <c r="Z632" s="29"/>
      <c r="AA632" s="29"/>
      <c r="AB632" s="29"/>
    </row>
    <row r="633" spans="1:28" ht="13.2">
      <c r="A633" s="29"/>
      <c r="B633" s="29"/>
      <c r="C633" s="29"/>
      <c r="D633" s="29"/>
      <c r="E633" s="29"/>
      <c r="F633" s="30"/>
      <c r="G633" s="29"/>
      <c r="H633" s="29"/>
      <c r="I633" s="29"/>
      <c r="J633" s="29"/>
      <c r="K633" s="29"/>
      <c r="L633" s="29"/>
      <c r="M633" s="29"/>
      <c r="N633" s="29"/>
      <c r="O633" s="29"/>
      <c r="P633" s="29"/>
      <c r="Q633" s="29"/>
      <c r="R633" s="29"/>
      <c r="S633" s="29"/>
      <c r="T633" s="29"/>
      <c r="U633" s="29"/>
      <c r="V633" s="29"/>
      <c r="W633" s="29"/>
      <c r="X633" s="29"/>
      <c r="Y633" s="29"/>
      <c r="Z633" s="29"/>
      <c r="AA633" s="29"/>
      <c r="AB633" s="29"/>
    </row>
    <row r="634" spans="1:28" ht="13.2">
      <c r="A634" s="29"/>
      <c r="B634" s="29"/>
      <c r="C634" s="29"/>
      <c r="D634" s="29"/>
      <c r="E634" s="29"/>
      <c r="F634" s="30"/>
      <c r="G634" s="29"/>
      <c r="H634" s="29"/>
      <c r="I634" s="29"/>
      <c r="J634" s="29"/>
      <c r="K634" s="29"/>
      <c r="L634" s="29"/>
      <c r="M634" s="29"/>
      <c r="N634" s="29"/>
      <c r="O634" s="29"/>
      <c r="P634" s="29"/>
      <c r="Q634" s="29"/>
      <c r="R634" s="29"/>
      <c r="S634" s="29"/>
      <c r="T634" s="29"/>
      <c r="U634" s="29"/>
      <c r="V634" s="29"/>
      <c r="W634" s="29"/>
      <c r="X634" s="29"/>
      <c r="Y634" s="29"/>
      <c r="Z634" s="29"/>
      <c r="AA634" s="29"/>
      <c r="AB634" s="29"/>
    </row>
    <row r="635" spans="1:28" ht="13.2">
      <c r="A635" s="29"/>
      <c r="B635" s="29"/>
      <c r="C635" s="29"/>
      <c r="D635" s="29"/>
      <c r="E635" s="29"/>
      <c r="F635" s="30"/>
      <c r="G635" s="29"/>
      <c r="H635" s="29"/>
      <c r="I635" s="29"/>
      <c r="J635" s="29"/>
      <c r="K635" s="29"/>
      <c r="L635" s="29"/>
      <c r="M635" s="29"/>
      <c r="N635" s="29"/>
      <c r="O635" s="29"/>
      <c r="P635" s="29"/>
      <c r="Q635" s="29"/>
      <c r="R635" s="29"/>
      <c r="S635" s="29"/>
      <c r="T635" s="29"/>
      <c r="U635" s="29"/>
      <c r="V635" s="29"/>
      <c r="W635" s="29"/>
      <c r="X635" s="29"/>
      <c r="Y635" s="29"/>
      <c r="Z635" s="29"/>
      <c r="AA635" s="29"/>
      <c r="AB635" s="29"/>
    </row>
    <row r="636" spans="1:28" ht="13.2">
      <c r="A636" s="29"/>
      <c r="B636" s="29"/>
      <c r="C636" s="29"/>
      <c r="D636" s="29"/>
      <c r="E636" s="29"/>
      <c r="F636" s="30"/>
      <c r="G636" s="29"/>
      <c r="H636" s="29"/>
      <c r="I636" s="29"/>
      <c r="J636" s="29"/>
      <c r="K636" s="29"/>
      <c r="L636" s="29"/>
      <c r="M636" s="29"/>
      <c r="N636" s="29"/>
      <c r="O636" s="29"/>
      <c r="P636" s="29"/>
      <c r="Q636" s="29"/>
      <c r="R636" s="29"/>
      <c r="S636" s="29"/>
      <c r="T636" s="29"/>
      <c r="U636" s="29"/>
      <c r="V636" s="29"/>
      <c r="W636" s="29"/>
      <c r="X636" s="29"/>
      <c r="Y636" s="29"/>
      <c r="Z636" s="29"/>
      <c r="AA636" s="29"/>
      <c r="AB636" s="29"/>
    </row>
    <row r="637" spans="1:28" ht="13.2">
      <c r="A637" s="29"/>
      <c r="B637" s="29"/>
      <c r="C637" s="29"/>
      <c r="D637" s="29"/>
      <c r="E637" s="29"/>
      <c r="F637" s="30"/>
      <c r="G637" s="29"/>
      <c r="H637" s="29"/>
      <c r="I637" s="29"/>
      <c r="J637" s="29"/>
      <c r="K637" s="29"/>
      <c r="L637" s="29"/>
      <c r="M637" s="29"/>
      <c r="N637" s="29"/>
      <c r="O637" s="29"/>
      <c r="P637" s="29"/>
      <c r="Q637" s="29"/>
      <c r="R637" s="29"/>
      <c r="S637" s="29"/>
      <c r="T637" s="29"/>
      <c r="U637" s="29"/>
      <c r="V637" s="29"/>
      <c r="W637" s="29"/>
      <c r="X637" s="29"/>
      <c r="Y637" s="29"/>
      <c r="Z637" s="29"/>
      <c r="AA637" s="29"/>
      <c r="AB637" s="29"/>
    </row>
    <row r="638" spans="1:28" ht="13.2">
      <c r="A638" s="29"/>
      <c r="B638" s="29"/>
      <c r="C638" s="29"/>
      <c r="D638" s="29"/>
      <c r="E638" s="29"/>
      <c r="F638" s="30"/>
      <c r="G638" s="29"/>
      <c r="H638" s="29"/>
      <c r="I638" s="29"/>
      <c r="J638" s="29"/>
      <c r="K638" s="29"/>
      <c r="L638" s="29"/>
      <c r="M638" s="29"/>
      <c r="N638" s="29"/>
      <c r="O638" s="29"/>
      <c r="P638" s="29"/>
      <c r="Q638" s="29"/>
      <c r="R638" s="29"/>
      <c r="S638" s="29"/>
      <c r="T638" s="29"/>
      <c r="U638" s="29"/>
      <c r="V638" s="29"/>
      <c r="W638" s="29"/>
      <c r="X638" s="29"/>
      <c r="Y638" s="29"/>
      <c r="Z638" s="29"/>
      <c r="AA638" s="29"/>
      <c r="AB638" s="29"/>
    </row>
    <row r="639" spans="1:28" ht="13.2">
      <c r="A639" s="29"/>
      <c r="B639" s="29"/>
      <c r="C639" s="29"/>
      <c r="D639" s="29"/>
      <c r="E639" s="29"/>
      <c r="F639" s="30"/>
      <c r="G639" s="29"/>
      <c r="H639" s="29"/>
      <c r="I639" s="29"/>
      <c r="J639" s="29"/>
      <c r="K639" s="29"/>
      <c r="L639" s="29"/>
      <c r="M639" s="29"/>
      <c r="N639" s="29"/>
      <c r="O639" s="29"/>
      <c r="P639" s="29"/>
      <c r="Q639" s="29"/>
      <c r="R639" s="29"/>
      <c r="S639" s="29"/>
      <c r="T639" s="29"/>
      <c r="U639" s="29"/>
      <c r="V639" s="29"/>
      <c r="W639" s="29"/>
      <c r="X639" s="29"/>
      <c r="Y639" s="29"/>
      <c r="Z639" s="29"/>
      <c r="AA639" s="29"/>
      <c r="AB639" s="29"/>
    </row>
    <row r="640" spans="1:28" ht="13.2">
      <c r="A640" s="29"/>
      <c r="B640" s="29"/>
      <c r="C640" s="29"/>
      <c r="D640" s="29"/>
      <c r="E640" s="29"/>
      <c r="F640" s="30"/>
      <c r="G640" s="29"/>
      <c r="H640" s="29"/>
      <c r="I640" s="29"/>
      <c r="J640" s="29"/>
      <c r="K640" s="29"/>
      <c r="L640" s="29"/>
      <c r="M640" s="29"/>
      <c r="N640" s="29"/>
      <c r="O640" s="29"/>
      <c r="P640" s="29"/>
      <c r="Q640" s="29"/>
      <c r="R640" s="29"/>
      <c r="S640" s="29"/>
      <c r="T640" s="29"/>
      <c r="U640" s="29"/>
      <c r="V640" s="29"/>
      <c r="W640" s="29"/>
      <c r="X640" s="29"/>
      <c r="Y640" s="29"/>
      <c r="Z640" s="29"/>
      <c r="AA640" s="29"/>
      <c r="AB640" s="29"/>
    </row>
    <row r="641" spans="1:28" ht="13.2">
      <c r="A641" s="29"/>
      <c r="B641" s="29"/>
      <c r="C641" s="29"/>
      <c r="D641" s="29"/>
      <c r="E641" s="29"/>
      <c r="F641" s="30"/>
      <c r="G641" s="29"/>
      <c r="H641" s="29"/>
      <c r="I641" s="29"/>
      <c r="J641" s="29"/>
      <c r="K641" s="29"/>
      <c r="L641" s="29"/>
      <c r="M641" s="29"/>
      <c r="N641" s="29"/>
      <c r="O641" s="29"/>
      <c r="P641" s="29"/>
      <c r="Q641" s="29"/>
      <c r="R641" s="29"/>
      <c r="S641" s="29"/>
      <c r="T641" s="29"/>
      <c r="U641" s="29"/>
      <c r="V641" s="29"/>
      <c r="W641" s="29"/>
      <c r="X641" s="29"/>
      <c r="Y641" s="29"/>
      <c r="Z641" s="29"/>
      <c r="AA641" s="29"/>
      <c r="AB641" s="29"/>
    </row>
    <row r="642" spans="1:28" ht="13.2">
      <c r="A642" s="29"/>
      <c r="B642" s="29"/>
      <c r="C642" s="29"/>
      <c r="D642" s="29"/>
      <c r="E642" s="29"/>
      <c r="F642" s="30"/>
      <c r="G642" s="29"/>
      <c r="H642" s="29"/>
      <c r="I642" s="29"/>
      <c r="J642" s="29"/>
      <c r="K642" s="29"/>
      <c r="L642" s="29"/>
      <c r="M642" s="29"/>
      <c r="N642" s="29"/>
      <c r="O642" s="29"/>
      <c r="P642" s="29"/>
      <c r="Q642" s="29"/>
      <c r="R642" s="29"/>
      <c r="S642" s="29"/>
      <c r="T642" s="29"/>
      <c r="U642" s="29"/>
      <c r="V642" s="29"/>
      <c r="W642" s="29"/>
      <c r="X642" s="29"/>
      <c r="Y642" s="29"/>
      <c r="Z642" s="29"/>
      <c r="AA642" s="29"/>
      <c r="AB642" s="29"/>
    </row>
    <row r="643" spans="1:28" ht="13.2">
      <c r="A643" s="29"/>
      <c r="B643" s="29"/>
      <c r="C643" s="29"/>
      <c r="D643" s="29"/>
      <c r="E643" s="29"/>
      <c r="F643" s="30"/>
      <c r="G643" s="29"/>
      <c r="H643" s="29"/>
      <c r="I643" s="29"/>
      <c r="J643" s="29"/>
      <c r="K643" s="29"/>
      <c r="L643" s="29"/>
      <c r="M643" s="29"/>
      <c r="N643" s="29"/>
      <c r="O643" s="29"/>
      <c r="P643" s="29"/>
      <c r="Q643" s="29"/>
      <c r="R643" s="29"/>
      <c r="S643" s="29"/>
      <c r="T643" s="29"/>
      <c r="U643" s="29"/>
      <c r="V643" s="29"/>
      <c r="W643" s="29"/>
      <c r="X643" s="29"/>
      <c r="Y643" s="29"/>
      <c r="Z643" s="29"/>
      <c r="AA643" s="29"/>
      <c r="AB643" s="29"/>
    </row>
    <row r="644" spans="1:28" ht="13.2">
      <c r="A644" s="29"/>
      <c r="B644" s="29"/>
      <c r="C644" s="29"/>
      <c r="D644" s="29"/>
      <c r="E644" s="29"/>
      <c r="F644" s="30"/>
      <c r="G644" s="29"/>
      <c r="H644" s="29"/>
      <c r="I644" s="29"/>
      <c r="J644" s="29"/>
      <c r="K644" s="29"/>
      <c r="L644" s="29"/>
      <c r="M644" s="29"/>
      <c r="N644" s="29"/>
      <c r="O644" s="29"/>
      <c r="P644" s="29"/>
      <c r="Q644" s="29"/>
      <c r="R644" s="29"/>
      <c r="S644" s="29"/>
      <c r="T644" s="29"/>
      <c r="U644" s="29"/>
      <c r="V644" s="29"/>
      <c r="W644" s="29"/>
      <c r="X644" s="29"/>
      <c r="Y644" s="29"/>
      <c r="Z644" s="29"/>
      <c r="AA644" s="29"/>
      <c r="AB644" s="29"/>
    </row>
    <row r="645" spans="1:28" ht="13.2">
      <c r="A645" s="29"/>
      <c r="B645" s="29"/>
      <c r="C645" s="29"/>
      <c r="D645" s="29"/>
      <c r="E645" s="29"/>
      <c r="F645" s="30"/>
      <c r="G645" s="29"/>
      <c r="H645" s="29"/>
      <c r="I645" s="29"/>
      <c r="J645" s="29"/>
      <c r="K645" s="29"/>
      <c r="L645" s="29"/>
      <c r="M645" s="29"/>
      <c r="N645" s="29"/>
      <c r="O645" s="29"/>
      <c r="P645" s="29"/>
      <c r="Q645" s="29"/>
      <c r="R645" s="29"/>
      <c r="S645" s="29"/>
      <c r="T645" s="29"/>
      <c r="U645" s="29"/>
      <c r="V645" s="29"/>
      <c r="W645" s="29"/>
      <c r="X645" s="29"/>
      <c r="Y645" s="29"/>
      <c r="Z645" s="29"/>
      <c r="AA645" s="29"/>
      <c r="AB645" s="29"/>
    </row>
    <row r="646" spans="1:28" ht="13.2">
      <c r="A646" s="29"/>
      <c r="B646" s="29"/>
      <c r="C646" s="29"/>
      <c r="D646" s="29"/>
      <c r="E646" s="29"/>
      <c r="F646" s="30"/>
      <c r="G646" s="29"/>
      <c r="H646" s="29"/>
      <c r="I646" s="29"/>
      <c r="J646" s="29"/>
      <c r="K646" s="29"/>
      <c r="L646" s="29"/>
      <c r="M646" s="29"/>
      <c r="N646" s="29"/>
      <c r="O646" s="29"/>
      <c r="P646" s="29"/>
      <c r="Q646" s="29"/>
      <c r="R646" s="29"/>
      <c r="S646" s="29"/>
      <c r="T646" s="29"/>
      <c r="U646" s="29"/>
      <c r="V646" s="29"/>
      <c r="W646" s="29"/>
      <c r="X646" s="29"/>
      <c r="Y646" s="29"/>
      <c r="Z646" s="29"/>
      <c r="AA646" s="29"/>
      <c r="AB646" s="29"/>
    </row>
    <row r="647" spans="1:28" ht="13.2">
      <c r="A647" s="29"/>
      <c r="B647" s="29"/>
      <c r="C647" s="29"/>
      <c r="D647" s="29"/>
      <c r="E647" s="29"/>
      <c r="F647" s="30"/>
      <c r="G647" s="29"/>
      <c r="H647" s="29"/>
      <c r="I647" s="29"/>
      <c r="J647" s="29"/>
      <c r="K647" s="29"/>
      <c r="L647" s="29"/>
      <c r="M647" s="29"/>
      <c r="N647" s="29"/>
      <c r="O647" s="29"/>
      <c r="P647" s="29"/>
      <c r="Q647" s="29"/>
      <c r="R647" s="29"/>
      <c r="S647" s="29"/>
      <c r="T647" s="29"/>
      <c r="U647" s="29"/>
      <c r="V647" s="29"/>
      <c r="W647" s="29"/>
      <c r="X647" s="29"/>
      <c r="Y647" s="29"/>
      <c r="Z647" s="29"/>
      <c r="AA647" s="29"/>
      <c r="AB647" s="29"/>
    </row>
    <row r="648" spans="1:28" ht="13.2">
      <c r="A648" s="29"/>
      <c r="B648" s="29"/>
      <c r="C648" s="29"/>
      <c r="D648" s="29"/>
      <c r="E648" s="29"/>
      <c r="F648" s="30"/>
      <c r="G648" s="29"/>
      <c r="H648" s="29"/>
      <c r="I648" s="29"/>
      <c r="J648" s="29"/>
      <c r="K648" s="29"/>
      <c r="L648" s="29"/>
      <c r="M648" s="29"/>
      <c r="N648" s="29"/>
      <c r="O648" s="29"/>
      <c r="P648" s="29"/>
      <c r="Q648" s="29"/>
      <c r="R648" s="29"/>
      <c r="S648" s="29"/>
      <c r="T648" s="29"/>
      <c r="U648" s="29"/>
      <c r="V648" s="29"/>
      <c r="W648" s="29"/>
      <c r="X648" s="29"/>
      <c r="Y648" s="29"/>
      <c r="Z648" s="29"/>
      <c r="AA648" s="29"/>
      <c r="AB648" s="29"/>
    </row>
    <row r="649" spans="1:28" ht="13.2">
      <c r="A649" s="29"/>
      <c r="B649" s="29"/>
      <c r="C649" s="29"/>
      <c r="D649" s="29"/>
      <c r="E649" s="29"/>
      <c r="F649" s="30"/>
      <c r="G649" s="29"/>
      <c r="H649" s="29"/>
      <c r="I649" s="29"/>
      <c r="J649" s="29"/>
      <c r="K649" s="29"/>
      <c r="L649" s="29"/>
      <c r="M649" s="29"/>
      <c r="N649" s="29"/>
      <c r="O649" s="29"/>
      <c r="P649" s="29"/>
      <c r="Q649" s="29"/>
      <c r="R649" s="29"/>
      <c r="S649" s="29"/>
      <c r="T649" s="29"/>
      <c r="U649" s="29"/>
      <c r="V649" s="29"/>
      <c r="W649" s="29"/>
      <c r="X649" s="29"/>
      <c r="Y649" s="29"/>
      <c r="Z649" s="29"/>
      <c r="AA649" s="29"/>
      <c r="AB649" s="29"/>
    </row>
    <row r="650" spans="1:28" ht="13.2">
      <c r="A650" s="29"/>
      <c r="B650" s="29"/>
      <c r="C650" s="29"/>
      <c r="D650" s="29"/>
      <c r="E650" s="29"/>
      <c r="F650" s="30"/>
      <c r="G650" s="29"/>
      <c r="H650" s="29"/>
      <c r="I650" s="29"/>
      <c r="J650" s="29"/>
      <c r="K650" s="29"/>
      <c r="L650" s="29"/>
      <c r="M650" s="29"/>
      <c r="N650" s="29"/>
      <c r="O650" s="29"/>
      <c r="P650" s="29"/>
      <c r="Q650" s="29"/>
      <c r="R650" s="29"/>
      <c r="S650" s="29"/>
      <c r="T650" s="29"/>
      <c r="U650" s="29"/>
      <c r="V650" s="29"/>
      <c r="W650" s="29"/>
      <c r="X650" s="29"/>
      <c r="Y650" s="29"/>
      <c r="Z650" s="29"/>
      <c r="AA650" s="29"/>
      <c r="AB650" s="29"/>
    </row>
    <row r="651" spans="1:28" ht="13.2">
      <c r="A651" s="29"/>
      <c r="B651" s="29"/>
      <c r="C651" s="29"/>
      <c r="D651" s="29"/>
      <c r="E651" s="29"/>
      <c r="F651" s="30"/>
      <c r="G651" s="29"/>
      <c r="H651" s="29"/>
      <c r="I651" s="29"/>
      <c r="J651" s="29"/>
      <c r="K651" s="29"/>
      <c r="L651" s="29"/>
      <c r="M651" s="29"/>
      <c r="N651" s="29"/>
      <c r="O651" s="29"/>
      <c r="P651" s="29"/>
      <c r="Q651" s="29"/>
      <c r="R651" s="29"/>
      <c r="S651" s="29"/>
      <c r="T651" s="29"/>
      <c r="U651" s="29"/>
      <c r="V651" s="29"/>
      <c r="W651" s="29"/>
      <c r="X651" s="29"/>
      <c r="Y651" s="29"/>
      <c r="Z651" s="29"/>
      <c r="AA651" s="29"/>
      <c r="AB651" s="29"/>
    </row>
    <row r="652" spans="1:28" ht="13.2">
      <c r="A652" s="29"/>
      <c r="B652" s="29"/>
      <c r="C652" s="29"/>
      <c r="D652" s="29"/>
      <c r="E652" s="29"/>
      <c r="F652" s="30"/>
      <c r="G652" s="29"/>
      <c r="H652" s="29"/>
      <c r="I652" s="29"/>
      <c r="J652" s="29"/>
      <c r="K652" s="29"/>
      <c r="L652" s="29"/>
      <c r="M652" s="29"/>
      <c r="N652" s="29"/>
      <c r="O652" s="29"/>
      <c r="P652" s="29"/>
      <c r="Q652" s="29"/>
      <c r="R652" s="29"/>
      <c r="S652" s="29"/>
      <c r="T652" s="29"/>
      <c r="U652" s="29"/>
      <c r="V652" s="29"/>
      <c r="W652" s="29"/>
      <c r="X652" s="29"/>
      <c r="Y652" s="29"/>
      <c r="Z652" s="29"/>
      <c r="AA652" s="29"/>
      <c r="AB652" s="29"/>
    </row>
    <row r="653" spans="1:28" ht="13.2">
      <c r="A653" s="29"/>
      <c r="B653" s="29"/>
      <c r="C653" s="29"/>
      <c r="D653" s="29"/>
      <c r="E653" s="29"/>
      <c r="F653" s="30"/>
      <c r="G653" s="29"/>
      <c r="H653" s="29"/>
      <c r="I653" s="29"/>
      <c r="J653" s="29"/>
      <c r="K653" s="29"/>
      <c r="L653" s="29"/>
      <c r="M653" s="29"/>
      <c r="N653" s="29"/>
      <c r="O653" s="29"/>
      <c r="P653" s="29"/>
      <c r="Q653" s="29"/>
      <c r="R653" s="29"/>
      <c r="S653" s="29"/>
      <c r="T653" s="29"/>
      <c r="U653" s="29"/>
      <c r="V653" s="29"/>
      <c r="W653" s="29"/>
      <c r="X653" s="29"/>
      <c r="Y653" s="29"/>
      <c r="Z653" s="29"/>
      <c r="AA653" s="29"/>
      <c r="AB653" s="29"/>
    </row>
    <row r="654" spans="1:28" ht="13.2">
      <c r="A654" s="29"/>
      <c r="B654" s="29"/>
      <c r="C654" s="29"/>
      <c r="D654" s="29"/>
      <c r="E654" s="29"/>
      <c r="F654" s="30"/>
      <c r="G654" s="29"/>
      <c r="H654" s="29"/>
      <c r="I654" s="29"/>
      <c r="J654" s="29"/>
      <c r="K654" s="29"/>
      <c r="L654" s="29"/>
      <c r="M654" s="29"/>
      <c r="N654" s="29"/>
      <c r="O654" s="29"/>
      <c r="P654" s="29"/>
      <c r="Q654" s="29"/>
      <c r="R654" s="29"/>
      <c r="S654" s="29"/>
      <c r="T654" s="29"/>
      <c r="U654" s="29"/>
      <c r="V654" s="29"/>
      <c r="W654" s="29"/>
      <c r="X654" s="29"/>
      <c r="Y654" s="29"/>
      <c r="Z654" s="29"/>
      <c r="AA654" s="29"/>
      <c r="AB654" s="29"/>
    </row>
    <row r="655" spans="1:28" ht="13.2">
      <c r="A655" s="29"/>
      <c r="B655" s="29"/>
      <c r="C655" s="29"/>
      <c r="D655" s="29"/>
      <c r="E655" s="29"/>
      <c r="F655" s="30"/>
      <c r="G655" s="29"/>
      <c r="H655" s="29"/>
      <c r="I655" s="29"/>
      <c r="J655" s="29"/>
      <c r="K655" s="29"/>
      <c r="L655" s="29"/>
      <c r="M655" s="29"/>
      <c r="N655" s="29"/>
      <c r="O655" s="29"/>
      <c r="P655" s="29"/>
      <c r="Q655" s="29"/>
      <c r="R655" s="29"/>
      <c r="S655" s="29"/>
      <c r="T655" s="29"/>
      <c r="U655" s="29"/>
      <c r="V655" s="29"/>
      <c r="W655" s="29"/>
      <c r="X655" s="29"/>
      <c r="Y655" s="29"/>
      <c r="Z655" s="29"/>
      <c r="AA655" s="29"/>
      <c r="AB655" s="29"/>
    </row>
    <row r="656" spans="1:28" ht="13.2">
      <c r="A656" s="29"/>
      <c r="B656" s="29"/>
      <c r="C656" s="29"/>
      <c r="D656" s="29"/>
      <c r="E656" s="29"/>
      <c r="F656" s="30"/>
      <c r="G656" s="29"/>
      <c r="H656" s="29"/>
      <c r="I656" s="29"/>
      <c r="J656" s="29"/>
      <c r="K656" s="29"/>
      <c r="L656" s="29"/>
      <c r="M656" s="29"/>
      <c r="N656" s="29"/>
      <c r="O656" s="29"/>
      <c r="P656" s="29"/>
      <c r="Q656" s="29"/>
      <c r="R656" s="29"/>
      <c r="S656" s="29"/>
      <c r="T656" s="29"/>
      <c r="U656" s="29"/>
      <c r="V656" s="29"/>
      <c r="W656" s="29"/>
      <c r="X656" s="29"/>
      <c r="Y656" s="29"/>
      <c r="Z656" s="29"/>
      <c r="AA656" s="29"/>
      <c r="AB656" s="29"/>
    </row>
    <row r="657" spans="1:28" ht="13.2">
      <c r="A657" s="29"/>
      <c r="B657" s="29"/>
      <c r="C657" s="29"/>
      <c r="D657" s="29"/>
      <c r="E657" s="29"/>
      <c r="F657" s="30"/>
      <c r="G657" s="29"/>
      <c r="H657" s="29"/>
      <c r="I657" s="29"/>
      <c r="J657" s="29"/>
      <c r="K657" s="29"/>
      <c r="L657" s="29"/>
      <c r="M657" s="29"/>
      <c r="N657" s="29"/>
      <c r="O657" s="29"/>
      <c r="P657" s="29"/>
      <c r="Q657" s="29"/>
      <c r="R657" s="29"/>
      <c r="S657" s="29"/>
      <c r="T657" s="29"/>
      <c r="U657" s="29"/>
      <c r="V657" s="29"/>
      <c r="W657" s="29"/>
      <c r="X657" s="29"/>
      <c r="Y657" s="29"/>
      <c r="Z657" s="29"/>
      <c r="AA657" s="29"/>
      <c r="AB657" s="29"/>
    </row>
    <row r="658" spans="1:28" ht="13.2">
      <c r="A658" s="29"/>
      <c r="B658" s="29"/>
      <c r="C658" s="29"/>
      <c r="D658" s="29"/>
      <c r="E658" s="29"/>
      <c r="F658" s="30"/>
      <c r="G658" s="29"/>
      <c r="H658" s="29"/>
      <c r="I658" s="29"/>
      <c r="J658" s="29"/>
      <c r="K658" s="29"/>
      <c r="L658" s="29"/>
      <c r="M658" s="29"/>
      <c r="N658" s="29"/>
      <c r="O658" s="29"/>
      <c r="P658" s="29"/>
      <c r="Q658" s="29"/>
      <c r="R658" s="29"/>
      <c r="S658" s="29"/>
      <c r="T658" s="29"/>
      <c r="U658" s="29"/>
      <c r="V658" s="29"/>
      <c r="W658" s="29"/>
      <c r="X658" s="29"/>
      <c r="Y658" s="29"/>
      <c r="Z658" s="29"/>
      <c r="AA658" s="29"/>
      <c r="AB658" s="29"/>
    </row>
    <row r="659" spans="1:28" ht="13.2">
      <c r="A659" s="29"/>
      <c r="B659" s="29"/>
      <c r="C659" s="29"/>
      <c r="D659" s="29"/>
      <c r="E659" s="29"/>
      <c r="F659" s="30"/>
      <c r="G659" s="29"/>
      <c r="H659" s="29"/>
      <c r="I659" s="29"/>
      <c r="J659" s="29"/>
      <c r="K659" s="29"/>
      <c r="L659" s="29"/>
      <c r="M659" s="29"/>
      <c r="N659" s="29"/>
      <c r="O659" s="29"/>
      <c r="P659" s="29"/>
      <c r="Q659" s="29"/>
      <c r="R659" s="29"/>
      <c r="S659" s="29"/>
      <c r="T659" s="29"/>
      <c r="U659" s="29"/>
      <c r="V659" s="29"/>
      <c r="W659" s="29"/>
      <c r="X659" s="29"/>
      <c r="Y659" s="29"/>
      <c r="Z659" s="29"/>
      <c r="AA659" s="29"/>
      <c r="AB659" s="29"/>
    </row>
    <row r="660" spans="1:28" ht="13.2">
      <c r="A660" s="29"/>
      <c r="B660" s="29"/>
      <c r="C660" s="29"/>
      <c r="D660" s="29"/>
      <c r="E660" s="29"/>
      <c r="F660" s="30"/>
      <c r="G660" s="29"/>
      <c r="H660" s="29"/>
      <c r="I660" s="29"/>
      <c r="J660" s="29"/>
      <c r="K660" s="29"/>
      <c r="L660" s="29"/>
      <c r="M660" s="29"/>
      <c r="N660" s="29"/>
      <c r="O660" s="29"/>
      <c r="P660" s="29"/>
      <c r="Q660" s="29"/>
      <c r="R660" s="29"/>
      <c r="S660" s="29"/>
      <c r="T660" s="29"/>
      <c r="U660" s="29"/>
      <c r="V660" s="29"/>
      <c r="W660" s="29"/>
      <c r="X660" s="29"/>
      <c r="Y660" s="29"/>
      <c r="Z660" s="29"/>
      <c r="AA660" s="29"/>
      <c r="AB660" s="29"/>
    </row>
    <row r="661" spans="1:28" ht="13.2">
      <c r="A661" s="29"/>
      <c r="B661" s="29"/>
      <c r="C661" s="29"/>
      <c r="D661" s="29"/>
      <c r="E661" s="29"/>
      <c r="F661" s="30"/>
      <c r="G661" s="29"/>
      <c r="H661" s="29"/>
      <c r="I661" s="29"/>
      <c r="J661" s="29"/>
      <c r="K661" s="29"/>
      <c r="L661" s="29"/>
      <c r="M661" s="29"/>
      <c r="N661" s="29"/>
      <c r="O661" s="29"/>
      <c r="P661" s="29"/>
      <c r="Q661" s="29"/>
      <c r="R661" s="29"/>
      <c r="S661" s="29"/>
      <c r="T661" s="29"/>
      <c r="U661" s="29"/>
      <c r="V661" s="29"/>
      <c r="W661" s="29"/>
      <c r="X661" s="29"/>
      <c r="Y661" s="29"/>
      <c r="Z661" s="29"/>
      <c r="AA661" s="29"/>
      <c r="AB661" s="29"/>
    </row>
    <row r="662" spans="1:28" ht="13.2">
      <c r="A662" s="29"/>
      <c r="B662" s="29"/>
      <c r="C662" s="29"/>
      <c r="D662" s="29"/>
      <c r="E662" s="29"/>
      <c r="F662" s="30"/>
      <c r="G662" s="29"/>
      <c r="H662" s="29"/>
      <c r="I662" s="29"/>
      <c r="J662" s="29"/>
      <c r="K662" s="29"/>
      <c r="L662" s="29"/>
      <c r="M662" s="29"/>
      <c r="N662" s="29"/>
      <c r="O662" s="29"/>
      <c r="P662" s="29"/>
      <c r="Q662" s="29"/>
      <c r="R662" s="29"/>
      <c r="S662" s="29"/>
      <c r="T662" s="29"/>
      <c r="U662" s="29"/>
      <c r="V662" s="29"/>
      <c r="W662" s="29"/>
      <c r="X662" s="29"/>
      <c r="Y662" s="29"/>
      <c r="Z662" s="29"/>
      <c r="AA662" s="29"/>
      <c r="AB662" s="29"/>
    </row>
    <row r="663" spans="1:28" ht="13.2">
      <c r="A663" s="29"/>
      <c r="B663" s="29"/>
      <c r="C663" s="29"/>
      <c r="D663" s="29"/>
      <c r="E663" s="29"/>
      <c r="F663" s="30"/>
      <c r="G663" s="29"/>
      <c r="H663" s="29"/>
      <c r="I663" s="29"/>
      <c r="J663" s="29"/>
      <c r="K663" s="29"/>
      <c r="L663" s="29"/>
      <c r="M663" s="29"/>
      <c r="N663" s="29"/>
      <c r="O663" s="29"/>
      <c r="P663" s="29"/>
      <c r="Q663" s="29"/>
      <c r="R663" s="29"/>
      <c r="S663" s="29"/>
      <c r="T663" s="29"/>
      <c r="U663" s="29"/>
      <c r="V663" s="29"/>
      <c r="W663" s="29"/>
      <c r="X663" s="29"/>
      <c r="Y663" s="29"/>
      <c r="Z663" s="29"/>
      <c r="AA663" s="29"/>
      <c r="AB663" s="29"/>
    </row>
    <row r="664" spans="1:28" ht="13.2">
      <c r="A664" s="29"/>
      <c r="B664" s="29"/>
      <c r="C664" s="29"/>
      <c r="D664" s="29"/>
      <c r="E664" s="29"/>
      <c r="F664" s="30"/>
      <c r="G664" s="29"/>
      <c r="H664" s="29"/>
      <c r="I664" s="29"/>
      <c r="J664" s="29"/>
      <c r="K664" s="29"/>
      <c r="L664" s="29"/>
      <c r="M664" s="29"/>
      <c r="N664" s="29"/>
      <c r="O664" s="29"/>
      <c r="P664" s="29"/>
      <c r="Q664" s="29"/>
      <c r="R664" s="29"/>
      <c r="S664" s="29"/>
      <c r="T664" s="29"/>
      <c r="U664" s="29"/>
      <c r="V664" s="29"/>
      <c r="W664" s="29"/>
      <c r="X664" s="29"/>
      <c r="Y664" s="29"/>
      <c r="Z664" s="29"/>
      <c r="AA664" s="29"/>
      <c r="AB664" s="29"/>
    </row>
    <row r="665" spans="1:28" ht="13.2">
      <c r="A665" s="29"/>
      <c r="B665" s="29"/>
      <c r="C665" s="29"/>
      <c r="D665" s="29"/>
      <c r="E665" s="29"/>
      <c r="F665" s="30"/>
      <c r="G665" s="29"/>
      <c r="H665" s="29"/>
      <c r="I665" s="29"/>
      <c r="J665" s="29"/>
      <c r="K665" s="29"/>
      <c r="L665" s="29"/>
      <c r="M665" s="29"/>
      <c r="N665" s="29"/>
      <c r="O665" s="29"/>
      <c r="P665" s="29"/>
      <c r="Q665" s="29"/>
      <c r="R665" s="29"/>
      <c r="S665" s="29"/>
      <c r="T665" s="29"/>
      <c r="U665" s="29"/>
      <c r="V665" s="29"/>
      <c r="W665" s="29"/>
      <c r="X665" s="29"/>
      <c r="Y665" s="29"/>
      <c r="Z665" s="29"/>
      <c r="AA665" s="29"/>
      <c r="AB665" s="29"/>
    </row>
    <row r="666" spans="1:28" ht="13.2">
      <c r="A666" s="29"/>
      <c r="B666" s="29"/>
      <c r="C666" s="29"/>
      <c r="D666" s="29"/>
      <c r="E666" s="29"/>
      <c r="F666" s="30"/>
      <c r="G666" s="29"/>
      <c r="H666" s="29"/>
      <c r="I666" s="29"/>
      <c r="J666" s="29"/>
      <c r="K666" s="29"/>
      <c r="L666" s="29"/>
      <c r="M666" s="29"/>
      <c r="N666" s="29"/>
      <c r="O666" s="29"/>
      <c r="P666" s="29"/>
      <c r="Q666" s="29"/>
      <c r="R666" s="29"/>
      <c r="S666" s="29"/>
      <c r="T666" s="29"/>
      <c r="U666" s="29"/>
      <c r="V666" s="29"/>
      <c r="W666" s="29"/>
      <c r="X666" s="29"/>
      <c r="Y666" s="29"/>
      <c r="Z666" s="29"/>
      <c r="AA666" s="29"/>
      <c r="AB666" s="29"/>
    </row>
    <row r="667" spans="1:28" ht="13.2">
      <c r="A667" s="29"/>
      <c r="B667" s="29"/>
      <c r="C667" s="29"/>
      <c r="D667" s="29"/>
      <c r="E667" s="29"/>
      <c r="F667" s="30"/>
      <c r="G667" s="29"/>
      <c r="H667" s="29"/>
      <c r="I667" s="29"/>
      <c r="J667" s="29"/>
      <c r="K667" s="29"/>
      <c r="L667" s="29"/>
      <c r="M667" s="29"/>
      <c r="N667" s="29"/>
      <c r="O667" s="29"/>
      <c r="P667" s="29"/>
      <c r="Q667" s="29"/>
      <c r="R667" s="29"/>
      <c r="S667" s="29"/>
      <c r="T667" s="29"/>
      <c r="U667" s="29"/>
      <c r="V667" s="29"/>
      <c r="W667" s="29"/>
      <c r="X667" s="29"/>
      <c r="Y667" s="29"/>
      <c r="Z667" s="29"/>
      <c r="AA667" s="29"/>
      <c r="AB667" s="29"/>
    </row>
    <row r="668" spans="1:28" ht="13.2">
      <c r="A668" s="29"/>
      <c r="B668" s="29"/>
      <c r="C668" s="29"/>
      <c r="D668" s="29"/>
      <c r="E668" s="29"/>
      <c r="F668" s="30"/>
      <c r="G668" s="29"/>
      <c r="H668" s="29"/>
      <c r="I668" s="29"/>
      <c r="J668" s="29"/>
      <c r="K668" s="29"/>
      <c r="L668" s="29"/>
      <c r="M668" s="29"/>
      <c r="N668" s="29"/>
      <c r="O668" s="29"/>
      <c r="P668" s="29"/>
      <c r="Q668" s="29"/>
      <c r="R668" s="29"/>
      <c r="S668" s="29"/>
      <c r="T668" s="29"/>
      <c r="U668" s="29"/>
      <c r="V668" s="29"/>
      <c r="W668" s="29"/>
      <c r="X668" s="29"/>
      <c r="Y668" s="29"/>
      <c r="Z668" s="29"/>
      <c r="AA668" s="29"/>
      <c r="AB668" s="29"/>
    </row>
    <row r="669" spans="1:28" ht="13.2">
      <c r="A669" s="29"/>
      <c r="B669" s="29"/>
      <c r="C669" s="29"/>
      <c r="D669" s="29"/>
      <c r="E669" s="29"/>
      <c r="F669" s="30"/>
      <c r="G669" s="29"/>
      <c r="H669" s="29"/>
      <c r="I669" s="29"/>
      <c r="J669" s="29"/>
      <c r="K669" s="29"/>
      <c r="L669" s="29"/>
      <c r="M669" s="29"/>
      <c r="N669" s="29"/>
      <c r="O669" s="29"/>
      <c r="P669" s="29"/>
      <c r="Q669" s="29"/>
      <c r="R669" s="29"/>
      <c r="S669" s="29"/>
      <c r="T669" s="29"/>
      <c r="U669" s="29"/>
      <c r="V669" s="29"/>
      <c r="W669" s="29"/>
      <c r="X669" s="29"/>
      <c r="Y669" s="29"/>
      <c r="Z669" s="29"/>
      <c r="AA669" s="29"/>
      <c r="AB669" s="29"/>
    </row>
    <row r="670" spans="1:28" ht="13.2">
      <c r="A670" s="29"/>
      <c r="B670" s="29"/>
      <c r="C670" s="29"/>
      <c r="D670" s="29"/>
      <c r="E670" s="29"/>
      <c r="F670" s="30"/>
      <c r="G670" s="29"/>
      <c r="H670" s="29"/>
      <c r="I670" s="29"/>
      <c r="J670" s="29"/>
      <c r="K670" s="29"/>
      <c r="L670" s="29"/>
      <c r="M670" s="29"/>
      <c r="N670" s="29"/>
      <c r="O670" s="29"/>
      <c r="P670" s="29"/>
      <c r="Q670" s="29"/>
      <c r="R670" s="29"/>
      <c r="S670" s="29"/>
      <c r="T670" s="29"/>
      <c r="U670" s="29"/>
      <c r="V670" s="29"/>
      <c r="W670" s="29"/>
      <c r="X670" s="29"/>
      <c r="Y670" s="29"/>
      <c r="Z670" s="29"/>
      <c r="AA670" s="29"/>
      <c r="AB670" s="29"/>
    </row>
    <row r="671" spans="1:28" ht="13.2">
      <c r="A671" s="29"/>
      <c r="B671" s="29"/>
      <c r="C671" s="29"/>
      <c r="D671" s="29"/>
      <c r="E671" s="29"/>
      <c r="F671" s="30"/>
      <c r="G671" s="29"/>
      <c r="H671" s="29"/>
      <c r="I671" s="29"/>
      <c r="J671" s="29"/>
      <c r="K671" s="29"/>
      <c r="L671" s="29"/>
      <c r="M671" s="29"/>
      <c r="N671" s="29"/>
      <c r="O671" s="29"/>
      <c r="P671" s="29"/>
      <c r="Q671" s="29"/>
      <c r="R671" s="29"/>
      <c r="S671" s="29"/>
      <c r="T671" s="29"/>
      <c r="U671" s="29"/>
      <c r="V671" s="29"/>
      <c r="W671" s="29"/>
      <c r="X671" s="29"/>
      <c r="Y671" s="29"/>
      <c r="Z671" s="29"/>
      <c r="AA671" s="29"/>
      <c r="AB671" s="29"/>
    </row>
    <row r="672" spans="1:28" ht="13.2">
      <c r="A672" s="29"/>
      <c r="B672" s="29"/>
      <c r="C672" s="29"/>
      <c r="D672" s="29"/>
      <c r="E672" s="29"/>
      <c r="F672" s="30"/>
      <c r="G672" s="29"/>
      <c r="H672" s="29"/>
      <c r="I672" s="29"/>
      <c r="J672" s="29"/>
      <c r="K672" s="29"/>
      <c r="L672" s="29"/>
      <c r="M672" s="29"/>
      <c r="N672" s="29"/>
      <c r="O672" s="29"/>
      <c r="P672" s="29"/>
      <c r="Q672" s="29"/>
      <c r="R672" s="29"/>
      <c r="S672" s="29"/>
      <c r="T672" s="29"/>
      <c r="U672" s="29"/>
      <c r="V672" s="29"/>
      <c r="W672" s="29"/>
      <c r="X672" s="29"/>
      <c r="Y672" s="29"/>
      <c r="Z672" s="29"/>
      <c r="AA672" s="29"/>
      <c r="AB672" s="29"/>
    </row>
    <row r="673" spans="1:28" ht="13.2">
      <c r="A673" s="29"/>
      <c r="B673" s="29"/>
      <c r="C673" s="29"/>
      <c r="D673" s="29"/>
      <c r="E673" s="29"/>
      <c r="F673" s="30"/>
      <c r="G673" s="29"/>
      <c r="H673" s="29"/>
      <c r="I673" s="29"/>
      <c r="J673" s="29"/>
      <c r="K673" s="29"/>
      <c r="L673" s="29"/>
      <c r="M673" s="29"/>
      <c r="N673" s="29"/>
      <c r="O673" s="29"/>
      <c r="P673" s="29"/>
      <c r="Q673" s="29"/>
      <c r="R673" s="29"/>
      <c r="S673" s="29"/>
      <c r="T673" s="29"/>
      <c r="U673" s="29"/>
      <c r="V673" s="29"/>
      <c r="W673" s="29"/>
      <c r="X673" s="29"/>
      <c r="Y673" s="29"/>
      <c r="Z673" s="29"/>
      <c r="AA673" s="29"/>
      <c r="AB673" s="29"/>
    </row>
    <row r="674" spans="1:28" ht="13.2">
      <c r="A674" s="29"/>
      <c r="B674" s="29"/>
      <c r="C674" s="29"/>
      <c r="D674" s="29"/>
      <c r="E674" s="29"/>
      <c r="F674" s="30"/>
      <c r="G674" s="29"/>
      <c r="H674" s="29"/>
      <c r="I674" s="29"/>
      <c r="J674" s="29"/>
      <c r="K674" s="29"/>
      <c r="L674" s="29"/>
      <c r="M674" s="29"/>
      <c r="N674" s="29"/>
      <c r="O674" s="29"/>
      <c r="P674" s="29"/>
      <c r="Q674" s="29"/>
      <c r="R674" s="29"/>
      <c r="S674" s="29"/>
      <c r="T674" s="29"/>
      <c r="U674" s="29"/>
      <c r="V674" s="29"/>
      <c r="W674" s="29"/>
      <c r="X674" s="29"/>
      <c r="Y674" s="29"/>
      <c r="Z674" s="29"/>
      <c r="AA674" s="29"/>
      <c r="AB674" s="29"/>
    </row>
    <row r="675" spans="1:28" ht="13.2">
      <c r="A675" s="29"/>
      <c r="B675" s="29"/>
      <c r="C675" s="29"/>
      <c r="D675" s="29"/>
      <c r="E675" s="29"/>
      <c r="F675" s="30"/>
      <c r="G675" s="29"/>
      <c r="H675" s="29"/>
      <c r="I675" s="29"/>
      <c r="J675" s="29"/>
      <c r="K675" s="29"/>
      <c r="L675" s="29"/>
      <c r="M675" s="29"/>
      <c r="N675" s="29"/>
      <c r="O675" s="29"/>
      <c r="P675" s="29"/>
      <c r="Q675" s="29"/>
      <c r="R675" s="29"/>
      <c r="S675" s="29"/>
      <c r="T675" s="29"/>
      <c r="U675" s="29"/>
      <c r="V675" s="29"/>
      <c r="W675" s="29"/>
      <c r="X675" s="29"/>
      <c r="Y675" s="29"/>
      <c r="Z675" s="29"/>
      <c r="AA675" s="29"/>
      <c r="AB675" s="29"/>
    </row>
    <row r="676" spans="1:28" ht="13.2">
      <c r="A676" s="29"/>
      <c r="B676" s="29"/>
      <c r="C676" s="29"/>
      <c r="D676" s="29"/>
      <c r="E676" s="29"/>
      <c r="F676" s="30"/>
      <c r="G676" s="29"/>
      <c r="H676" s="29"/>
      <c r="I676" s="29"/>
      <c r="J676" s="29"/>
      <c r="K676" s="29"/>
      <c r="L676" s="29"/>
      <c r="M676" s="29"/>
      <c r="N676" s="29"/>
      <c r="O676" s="29"/>
      <c r="P676" s="29"/>
      <c r="Q676" s="29"/>
      <c r="R676" s="29"/>
      <c r="S676" s="29"/>
      <c r="T676" s="29"/>
      <c r="U676" s="29"/>
      <c r="V676" s="29"/>
      <c r="W676" s="29"/>
      <c r="X676" s="29"/>
      <c r="Y676" s="29"/>
      <c r="Z676" s="29"/>
      <c r="AA676" s="29"/>
      <c r="AB676" s="29"/>
    </row>
    <row r="677" spans="1:28" ht="13.2">
      <c r="A677" s="29"/>
      <c r="B677" s="29"/>
      <c r="C677" s="29"/>
      <c r="D677" s="29"/>
      <c r="E677" s="29"/>
      <c r="F677" s="30"/>
      <c r="G677" s="29"/>
      <c r="H677" s="29"/>
      <c r="I677" s="29"/>
      <c r="J677" s="29"/>
      <c r="K677" s="29"/>
      <c r="L677" s="29"/>
      <c r="M677" s="29"/>
      <c r="N677" s="29"/>
      <c r="O677" s="29"/>
      <c r="P677" s="29"/>
      <c r="Q677" s="29"/>
      <c r="R677" s="29"/>
      <c r="S677" s="29"/>
      <c r="T677" s="29"/>
      <c r="U677" s="29"/>
      <c r="V677" s="29"/>
      <c r="W677" s="29"/>
      <c r="X677" s="29"/>
      <c r="Y677" s="29"/>
      <c r="Z677" s="29"/>
      <c r="AA677" s="29"/>
      <c r="AB677" s="29"/>
    </row>
    <row r="678" spans="1:28" ht="13.2">
      <c r="A678" s="29"/>
      <c r="B678" s="29"/>
      <c r="C678" s="29"/>
      <c r="D678" s="29"/>
      <c r="E678" s="29"/>
      <c r="F678" s="30"/>
      <c r="G678" s="29"/>
      <c r="H678" s="29"/>
      <c r="I678" s="29"/>
      <c r="J678" s="29"/>
      <c r="K678" s="29"/>
      <c r="L678" s="29"/>
      <c r="M678" s="29"/>
      <c r="N678" s="29"/>
      <c r="O678" s="29"/>
      <c r="P678" s="29"/>
      <c r="Q678" s="29"/>
      <c r="R678" s="29"/>
      <c r="S678" s="29"/>
      <c r="T678" s="29"/>
      <c r="U678" s="29"/>
      <c r="V678" s="29"/>
      <c r="W678" s="29"/>
      <c r="X678" s="29"/>
      <c r="Y678" s="29"/>
      <c r="Z678" s="29"/>
      <c r="AA678" s="29"/>
      <c r="AB678" s="29"/>
    </row>
    <row r="679" spans="1:28" ht="13.2">
      <c r="A679" s="29"/>
      <c r="B679" s="29"/>
      <c r="C679" s="29"/>
      <c r="D679" s="29"/>
      <c r="E679" s="29"/>
      <c r="F679" s="30"/>
      <c r="G679" s="29"/>
      <c r="H679" s="29"/>
      <c r="I679" s="29"/>
      <c r="J679" s="29"/>
      <c r="K679" s="29"/>
      <c r="L679" s="29"/>
      <c r="M679" s="29"/>
      <c r="N679" s="29"/>
      <c r="O679" s="29"/>
      <c r="P679" s="29"/>
      <c r="Q679" s="29"/>
      <c r="R679" s="29"/>
      <c r="S679" s="29"/>
      <c r="T679" s="29"/>
      <c r="U679" s="29"/>
      <c r="V679" s="29"/>
      <c r="W679" s="29"/>
      <c r="X679" s="29"/>
      <c r="Y679" s="29"/>
      <c r="Z679" s="29"/>
      <c r="AA679" s="29"/>
      <c r="AB679" s="29"/>
    </row>
    <row r="680" spans="1:28" ht="13.2">
      <c r="A680" s="29"/>
      <c r="B680" s="29"/>
      <c r="C680" s="29"/>
      <c r="D680" s="29"/>
      <c r="E680" s="29"/>
      <c r="F680" s="30"/>
      <c r="G680" s="29"/>
      <c r="H680" s="29"/>
      <c r="I680" s="29"/>
      <c r="J680" s="29"/>
      <c r="K680" s="29"/>
      <c r="L680" s="29"/>
      <c r="M680" s="29"/>
      <c r="N680" s="29"/>
      <c r="O680" s="29"/>
      <c r="P680" s="29"/>
      <c r="Q680" s="29"/>
      <c r="R680" s="29"/>
      <c r="S680" s="29"/>
      <c r="T680" s="29"/>
      <c r="U680" s="29"/>
      <c r="V680" s="29"/>
      <c r="W680" s="29"/>
      <c r="X680" s="29"/>
      <c r="Y680" s="29"/>
      <c r="Z680" s="29"/>
      <c r="AA680" s="29"/>
      <c r="AB680" s="29"/>
    </row>
    <row r="681" spans="1:28" ht="13.2">
      <c r="A681" s="29"/>
      <c r="B681" s="29"/>
      <c r="C681" s="29"/>
      <c r="D681" s="29"/>
      <c r="E681" s="29"/>
      <c r="F681" s="30"/>
      <c r="G681" s="29"/>
      <c r="H681" s="29"/>
      <c r="I681" s="29"/>
      <c r="J681" s="29"/>
      <c r="K681" s="29"/>
      <c r="L681" s="29"/>
      <c r="M681" s="29"/>
      <c r="N681" s="29"/>
      <c r="O681" s="29"/>
      <c r="P681" s="29"/>
      <c r="Q681" s="29"/>
      <c r="R681" s="29"/>
      <c r="S681" s="29"/>
      <c r="T681" s="29"/>
      <c r="U681" s="29"/>
      <c r="V681" s="29"/>
      <c r="W681" s="29"/>
      <c r="X681" s="29"/>
      <c r="Y681" s="29"/>
      <c r="Z681" s="29"/>
      <c r="AA681" s="29"/>
      <c r="AB681" s="29"/>
    </row>
    <row r="682" spans="1:28" ht="13.2">
      <c r="A682" s="29"/>
      <c r="B682" s="29"/>
      <c r="C682" s="29"/>
      <c r="D682" s="29"/>
      <c r="E682" s="29"/>
      <c r="F682" s="30"/>
      <c r="G682" s="29"/>
      <c r="H682" s="29"/>
      <c r="I682" s="29"/>
      <c r="J682" s="29"/>
      <c r="K682" s="29"/>
      <c r="L682" s="29"/>
      <c r="M682" s="29"/>
      <c r="N682" s="29"/>
      <c r="O682" s="29"/>
      <c r="P682" s="29"/>
      <c r="Q682" s="29"/>
      <c r="R682" s="29"/>
      <c r="S682" s="29"/>
      <c r="T682" s="29"/>
      <c r="U682" s="29"/>
      <c r="V682" s="29"/>
      <c r="W682" s="29"/>
      <c r="X682" s="29"/>
      <c r="Y682" s="29"/>
      <c r="Z682" s="29"/>
      <c r="AA682" s="29"/>
      <c r="AB682" s="29"/>
    </row>
    <row r="683" spans="1:28" ht="13.2">
      <c r="A683" s="29"/>
      <c r="B683" s="29"/>
      <c r="C683" s="29"/>
      <c r="D683" s="29"/>
      <c r="E683" s="29"/>
      <c r="F683" s="30"/>
      <c r="G683" s="29"/>
      <c r="H683" s="29"/>
      <c r="I683" s="29"/>
      <c r="J683" s="29"/>
      <c r="K683" s="29"/>
      <c r="L683" s="29"/>
      <c r="M683" s="29"/>
      <c r="N683" s="29"/>
      <c r="O683" s="29"/>
      <c r="P683" s="29"/>
      <c r="Q683" s="29"/>
      <c r="R683" s="29"/>
      <c r="S683" s="29"/>
      <c r="T683" s="29"/>
      <c r="U683" s="29"/>
      <c r="V683" s="29"/>
      <c r="W683" s="29"/>
      <c r="X683" s="29"/>
      <c r="Y683" s="29"/>
      <c r="Z683" s="29"/>
      <c r="AA683" s="29"/>
      <c r="AB683" s="29"/>
    </row>
    <row r="684" spans="1:28" ht="13.2">
      <c r="A684" s="29"/>
      <c r="B684" s="29"/>
      <c r="C684" s="29"/>
      <c r="D684" s="29"/>
      <c r="E684" s="29"/>
      <c r="F684" s="30"/>
      <c r="G684" s="29"/>
      <c r="H684" s="29"/>
      <c r="I684" s="29"/>
      <c r="J684" s="29"/>
      <c r="K684" s="29"/>
      <c r="L684" s="29"/>
      <c r="M684" s="29"/>
      <c r="N684" s="29"/>
      <c r="O684" s="29"/>
      <c r="P684" s="29"/>
      <c r="Q684" s="29"/>
      <c r="R684" s="29"/>
      <c r="S684" s="29"/>
      <c r="T684" s="29"/>
      <c r="U684" s="29"/>
      <c r="V684" s="29"/>
      <c r="W684" s="29"/>
      <c r="X684" s="29"/>
      <c r="Y684" s="29"/>
      <c r="Z684" s="29"/>
      <c r="AA684" s="29"/>
      <c r="AB684" s="29"/>
    </row>
    <row r="685" spans="1:28" ht="13.2">
      <c r="A685" s="29"/>
      <c r="B685" s="29"/>
      <c r="C685" s="29"/>
      <c r="D685" s="29"/>
      <c r="E685" s="29"/>
      <c r="F685" s="30"/>
      <c r="G685" s="29"/>
      <c r="H685" s="29"/>
      <c r="I685" s="29"/>
      <c r="J685" s="29"/>
      <c r="K685" s="29"/>
      <c r="L685" s="29"/>
      <c r="M685" s="29"/>
      <c r="N685" s="29"/>
      <c r="O685" s="29"/>
      <c r="P685" s="29"/>
      <c r="Q685" s="29"/>
      <c r="R685" s="29"/>
      <c r="S685" s="29"/>
      <c r="T685" s="29"/>
      <c r="U685" s="29"/>
      <c r="V685" s="29"/>
      <c r="W685" s="29"/>
      <c r="X685" s="29"/>
      <c r="Y685" s="29"/>
      <c r="Z685" s="29"/>
      <c r="AA685" s="29"/>
      <c r="AB685" s="29"/>
    </row>
    <row r="686" spans="1:28" ht="13.2">
      <c r="A686" s="29"/>
      <c r="B686" s="29"/>
      <c r="C686" s="29"/>
      <c r="D686" s="29"/>
      <c r="E686" s="29"/>
      <c r="F686" s="30"/>
      <c r="G686" s="29"/>
      <c r="H686" s="29"/>
      <c r="I686" s="29"/>
      <c r="J686" s="29"/>
      <c r="K686" s="29"/>
      <c r="L686" s="29"/>
      <c r="M686" s="29"/>
      <c r="N686" s="29"/>
      <c r="O686" s="29"/>
      <c r="P686" s="29"/>
      <c r="Q686" s="29"/>
      <c r="R686" s="29"/>
      <c r="S686" s="29"/>
      <c r="T686" s="29"/>
      <c r="U686" s="29"/>
      <c r="V686" s="29"/>
      <c r="W686" s="29"/>
      <c r="X686" s="29"/>
      <c r="Y686" s="29"/>
      <c r="Z686" s="29"/>
      <c r="AA686" s="29"/>
      <c r="AB686" s="29"/>
    </row>
    <row r="687" spans="1:28" ht="13.2">
      <c r="A687" s="29"/>
      <c r="B687" s="29"/>
      <c r="C687" s="29"/>
      <c r="D687" s="29"/>
      <c r="E687" s="29"/>
      <c r="F687" s="30"/>
      <c r="G687" s="29"/>
      <c r="H687" s="29"/>
      <c r="I687" s="29"/>
      <c r="J687" s="29"/>
      <c r="K687" s="29"/>
      <c r="L687" s="29"/>
      <c r="M687" s="29"/>
      <c r="N687" s="29"/>
      <c r="O687" s="29"/>
      <c r="P687" s="29"/>
      <c r="Q687" s="29"/>
      <c r="R687" s="29"/>
      <c r="S687" s="29"/>
      <c r="T687" s="29"/>
      <c r="U687" s="29"/>
      <c r="V687" s="29"/>
      <c r="W687" s="29"/>
      <c r="X687" s="29"/>
      <c r="Y687" s="29"/>
      <c r="Z687" s="29"/>
      <c r="AA687" s="29"/>
      <c r="AB687" s="29"/>
    </row>
    <row r="688" spans="1:28" ht="13.2">
      <c r="A688" s="29"/>
      <c r="B688" s="29"/>
      <c r="C688" s="29"/>
      <c r="D688" s="29"/>
      <c r="E688" s="29"/>
      <c r="F688" s="30"/>
      <c r="G688" s="29"/>
      <c r="H688" s="29"/>
      <c r="I688" s="29"/>
      <c r="J688" s="29"/>
      <c r="K688" s="29"/>
      <c r="L688" s="29"/>
      <c r="M688" s="29"/>
      <c r="N688" s="29"/>
      <c r="O688" s="29"/>
      <c r="P688" s="29"/>
      <c r="Q688" s="29"/>
      <c r="R688" s="29"/>
      <c r="S688" s="29"/>
      <c r="T688" s="29"/>
      <c r="U688" s="29"/>
      <c r="V688" s="29"/>
      <c r="W688" s="29"/>
      <c r="X688" s="29"/>
      <c r="Y688" s="29"/>
      <c r="Z688" s="29"/>
      <c r="AA688" s="29"/>
      <c r="AB688" s="29"/>
    </row>
    <row r="689" spans="1:28" ht="13.2">
      <c r="A689" s="29"/>
      <c r="B689" s="29"/>
      <c r="C689" s="29"/>
      <c r="D689" s="29"/>
      <c r="E689" s="29"/>
      <c r="F689" s="30"/>
      <c r="G689" s="29"/>
      <c r="H689" s="29"/>
      <c r="I689" s="29"/>
      <c r="J689" s="29"/>
      <c r="K689" s="29"/>
      <c r="L689" s="29"/>
      <c r="M689" s="29"/>
      <c r="N689" s="29"/>
      <c r="O689" s="29"/>
      <c r="P689" s="29"/>
      <c r="Q689" s="29"/>
      <c r="R689" s="29"/>
      <c r="S689" s="29"/>
      <c r="T689" s="29"/>
      <c r="U689" s="29"/>
      <c r="V689" s="29"/>
      <c r="W689" s="29"/>
      <c r="X689" s="29"/>
      <c r="Y689" s="29"/>
      <c r="Z689" s="29"/>
      <c r="AA689" s="29"/>
      <c r="AB689" s="29"/>
    </row>
    <row r="690" spans="1:28" ht="13.2">
      <c r="A690" s="29"/>
      <c r="B690" s="29"/>
      <c r="C690" s="29"/>
      <c r="D690" s="29"/>
      <c r="E690" s="29"/>
      <c r="F690" s="30"/>
      <c r="G690" s="29"/>
      <c r="H690" s="29"/>
      <c r="I690" s="29"/>
      <c r="J690" s="29"/>
      <c r="K690" s="29"/>
      <c r="L690" s="29"/>
      <c r="M690" s="29"/>
      <c r="N690" s="29"/>
      <c r="O690" s="29"/>
      <c r="P690" s="29"/>
      <c r="Q690" s="29"/>
      <c r="R690" s="29"/>
      <c r="S690" s="29"/>
      <c r="T690" s="29"/>
      <c r="U690" s="29"/>
      <c r="V690" s="29"/>
      <c r="W690" s="29"/>
      <c r="X690" s="29"/>
      <c r="Y690" s="29"/>
      <c r="Z690" s="29"/>
      <c r="AA690" s="29"/>
      <c r="AB690" s="29"/>
    </row>
    <row r="691" spans="1:28" ht="13.2">
      <c r="A691" s="29"/>
      <c r="B691" s="29"/>
      <c r="C691" s="29"/>
      <c r="D691" s="29"/>
      <c r="E691" s="29"/>
      <c r="F691" s="30"/>
      <c r="G691" s="29"/>
      <c r="H691" s="29"/>
      <c r="I691" s="29"/>
      <c r="J691" s="29"/>
      <c r="K691" s="29"/>
      <c r="L691" s="29"/>
      <c r="M691" s="29"/>
      <c r="N691" s="29"/>
      <c r="O691" s="29"/>
      <c r="P691" s="29"/>
      <c r="Q691" s="29"/>
      <c r="R691" s="29"/>
      <c r="S691" s="29"/>
      <c r="T691" s="29"/>
      <c r="U691" s="29"/>
      <c r="V691" s="29"/>
      <c r="W691" s="29"/>
      <c r="X691" s="29"/>
      <c r="Y691" s="29"/>
      <c r="Z691" s="29"/>
      <c r="AA691" s="29"/>
      <c r="AB691" s="29"/>
    </row>
    <row r="692" spans="1:28" ht="13.2">
      <c r="A692" s="29"/>
      <c r="B692" s="29"/>
      <c r="C692" s="29"/>
      <c r="D692" s="29"/>
      <c r="E692" s="29"/>
      <c r="F692" s="30"/>
      <c r="G692" s="29"/>
      <c r="H692" s="29"/>
      <c r="I692" s="29"/>
      <c r="J692" s="29"/>
      <c r="K692" s="29"/>
      <c r="L692" s="29"/>
      <c r="M692" s="29"/>
      <c r="N692" s="29"/>
      <c r="O692" s="29"/>
      <c r="P692" s="29"/>
      <c r="Q692" s="29"/>
      <c r="R692" s="29"/>
      <c r="S692" s="29"/>
      <c r="T692" s="29"/>
      <c r="U692" s="29"/>
      <c r="V692" s="29"/>
      <c r="W692" s="29"/>
      <c r="X692" s="29"/>
      <c r="Y692" s="29"/>
      <c r="Z692" s="29"/>
      <c r="AA692" s="29"/>
      <c r="AB692" s="29"/>
    </row>
    <row r="693" spans="1:28" ht="13.2">
      <c r="A693" s="29"/>
      <c r="B693" s="29"/>
      <c r="C693" s="29"/>
      <c r="D693" s="29"/>
      <c r="E693" s="29"/>
      <c r="F693" s="30"/>
      <c r="G693" s="29"/>
      <c r="H693" s="29"/>
      <c r="I693" s="29"/>
      <c r="J693" s="29"/>
      <c r="K693" s="29"/>
      <c r="L693" s="29"/>
      <c r="M693" s="29"/>
      <c r="N693" s="29"/>
      <c r="O693" s="29"/>
      <c r="P693" s="29"/>
      <c r="Q693" s="29"/>
      <c r="R693" s="29"/>
      <c r="S693" s="29"/>
      <c r="T693" s="29"/>
      <c r="U693" s="29"/>
      <c r="V693" s="29"/>
      <c r="W693" s="29"/>
      <c r="X693" s="29"/>
      <c r="Y693" s="29"/>
      <c r="Z693" s="29"/>
      <c r="AA693" s="29"/>
      <c r="AB693" s="29"/>
    </row>
    <row r="694" spans="1:28" ht="13.2">
      <c r="A694" s="29"/>
      <c r="B694" s="29"/>
      <c r="C694" s="29"/>
      <c r="D694" s="29"/>
      <c r="E694" s="29"/>
      <c r="F694" s="30"/>
      <c r="G694" s="29"/>
      <c r="H694" s="29"/>
      <c r="I694" s="29"/>
      <c r="J694" s="29"/>
      <c r="K694" s="29"/>
      <c r="L694" s="29"/>
      <c r="M694" s="29"/>
      <c r="N694" s="29"/>
      <c r="O694" s="29"/>
      <c r="P694" s="29"/>
      <c r="Q694" s="29"/>
      <c r="R694" s="29"/>
      <c r="S694" s="29"/>
      <c r="T694" s="29"/>
      <c r="U694" s="29"/>
      <c r="V694" s="29"/>
      <c r="W694" s="29"/>
      <c r="X694" s="29"/>
      <c r="Y694" s="29"/>
      <c r="Z694" s="29"/>
      <c r="AA694" s="29"/>
      <c r="AB694" s="29"/>
    </row>
    <row r="695" spans="1:28" ht="13.2">
      <c r="A695" s="29"/>
      <c r="B695" s="29"/>
      <c r="C695" s="29"/>
      <c r="D695" s="29"/>
      <c r="E695" s="29"/>
      <c r="F695" s="30"/>
      <c r="G695" s="29"/>
      <c r="H695" s="29"/>
      <c r="I695" s="29"/>
      <c r="J695" s="29"/>
      <c r="K695" s="29"/>
      <c r="L695" s="29"/>
      <c r="M695" s="29"/>
      <c r="N695" s="29"/>
      <c r="O695" s="29"/>
      <c r="P695" s="29"/>
      <c r="Q695" s="29"/>
      <c r="R695" s="29"/>
      <c r="S695" s="29"/>
      <c r="T695" s="29"/>
      <c r="U695" s="29"/>
      <c r="V695" s="29"/>
      <c r="W695" s="29"/>
      <c r="X695" s="29"/>
      <c r="Y695" s="29"/>
      <c r="Z695" s="29"/>
      <c r="AA695" s="29"/>
      <c r="AB695" s="29"/>
    </row>
    <row r="696" spans="1:28" ht="13.2">
      <c r="A696" s="29"/>
      <c r="B696" s="29"/>
      <c r="C696" s="29"/>
      <c r="D696" s="29"/>
      <c r="E696" s="29"/>
      <c r="F696" s="30"/>
      <c r="G696" s="29"/>
      <c r="H696" s="29"/>
      <c r="I696" s="29"/>
      <c r="J696" s="29"/>
      <c r="K696" s="29"/>
      <c r="L696" s="29"/>
      <c r="M696" s="29"/>
      <c r="N696" s="29"/>
      <c r="O696" s="29"/>
      <c r="P696" s="29"/>
      <c r="Q696" s="29"/>
      <c r="R696" s="29"/>
      <c r="S696" s="29"/>
      <c r="T696" s="29"/>
      <c r="U696" s="29"/>
      <c r="V696" s="29"/>
      <c r="W696" s="29"/>
      <c r="X696" s="29"/>
      <c r="Y696" s="29"/>
      <c r="Z696" s="29"/>
      <c r="AA696" s="29"/>
      <c r="AB696" s="29"/>
    </row>
    <row r="697" spans="1:28" ht="13.2">
      <c r="A697" s="29"/>
      <c r="B697" s="29"/>
      <c r="C697" s="29"/>
      <c r="D697" s="29"/>
      <c r="E697" s="29"/>
      <c r="F697" s="30"/>
      <c r="G697" s="29"/>
      <c r="H697" s="29"/>
      <c r="I697" s="29"/>
      <c r="J697" s="29"/>
      <c r="K697" s="29"/>
      <c r="L697" s="29"/>
      <c r="M697" s="29"/>
      <c r="N697" s="29"/>
      <c r="O697" s="29"/>
      <c r="P697" s="29"/>
      <c r="Q697" s="29"/>
      <c r="R697" s="29"/>
      <c r="S697" s="29"/>
      <c r="T697" s="29"/>
      <c r="U697" s="29"/>
      <c r="V697" s="29"/>
      <c r="W697" s="29"/>
      <c r="X697" s="29"/>
      <c r="Y697" s="29"/>
      <c r="Z697" s="29"/>
      <c r="AA697" s="29"/>
      <c r="AB697" s="29"/>
    </row>
    <row r="698" spans="1:28" ht="13.2">
      <c r="A698" s="29"/>
      <c r="B698" s="29"/>
      <c r="C698" s="29"/>
      <c r="D698" s="29"/>
      <c r="E698" s="29"/>
      <c r="F698" s="30"/>
      <c r="G698" s="29"/>
      <c r="H698" s="29"/>
      <c r="I698" s="29"/>
      <c r="J698" s="29"/>
      <c r="K698" s="29"/>
      <c r="L698" s="29"/>
      <c r="M698" s="29"/>
      <c r="N698" s="29"/>
      <c r="O698" s="29"/>
      <c r="P698" s="29"/>
      <c r="Q698" s="29"/>
      <c r="R698" s="29"/>
      <c r="S698" s="29"/>
      <c r="T698" s="29"/>
      <c r="U698" s="29"/>
      <c r="V698" s="29"/>
      <c r="W698" s="29"/>
      <c r="X698" s="29"/>
      <c r="Y698" s="29"/>
      <c r="Z698" s="29"/>
      <c r="AA698" s="29"/>
      <c r="AB698" s="29"/>
    </row>
    <row r="699" spans="1:28" ht="13.2">
      <c r="A699" s="29"/>
      <c r="B699" s="29"/>
      <c r="C699" s="29"/>
      <c r="D699" s="29"/>
      <c r="E699" s="29"/>
      <c r="F699" s="30"/>
      <c r="G699" s="29"/>
      <c r="H699" s="29"/>
      <c r="I699" s="29"/>
      <c r="J699" s="29"/>
      <c r="K699" s="29"/>
      <c r="L699" s="29"/>
      <c r="M699" s="29"/>
      <c r="N699" s="29"/>
      <c r="O699" s="29"/>
      <c r="P699" s="29"/>
      <c r="Q699" s="29"/>
      <c r="R699" s="29"/>
      <c r="S699" s="29"/>
      <c r="T699" s="29"/>
      <c r="U699" s="29"/>
      <c r="V699" s="29"/>
      <c r="W699" s="29"/>
      <c r="X699" s="29"/>
      <c r="Y699" s="29"/>
      <c r="Z699" s="29"/>
      <c r="AA699" s="29"/>
      <c r="AB699" s="29"/>
    </row>
    <row r="700" spans="1:28" ht="13.2">
      <c r="A700" s="29"/>
      <c r="B700" s="29"/>
      <c r="C700" s="29"/>
      <c r="D700" s="29"/>
      <c r="E700" s="29"/>
      <c r="F700" s="30"/>
      <c r="G700" s="29"/>
      <c r="H700" s="29"/>
      <c r="I700" s="29"/>
      <c r="J700" s="29"/>
      <c r="K700" s="29"/>
      <c r="L700" s="29"/>
      <c r="M700" s="29"/>
      <c r="N700" s="29"/>
      <c r="O700" s="29"/>
      <c r="P700" s="29"/>
      <c r="Q700" s="29"/>
      <c r="R700" s="29"/>
      <c r="S700" s="29"/>
      <c r="T700" s="29"/>
      <c r="U700" s="29"/>
      <c r="V700" s="29"/>
      <c r="W700" s="29"/>
      <c r="X700" s="29"/>
      <c r="Y700" s="29"/>
      <c r="Z700" s="29"/>
      <c r="AA700" s="29"/>
      <c r="AB700" s="29"/>
    </row>
    <row r="701" spans="1:28" ht="13.2">
      <c r="A701" s="29"/>
      <c r="B701" s="29"/>
      <c r="C701" s="29"/>
      <c r="D701" s="29"/>
      <c r="E701" s="29"/>
      <c r="F701" s="30"/>
      <c r="G701" s="29"/>
      <c r="H701" s="29"/>
      <c r="I701" s="29"/>
      <c r="J701" s="29"/>
      <c r="K701" s="29"/>
      <c r="L701" s="29"/>
      <c r="M701" s="29"/>
      <c r="N701" s="29"/>
      <c r="O701" s="29"/>
      <c r="P701" s="29"/>
      <c r="Q701" s="29"/>
      <c r="R701" s="29"/>
      <c r="S701" s="29"/>
      <c r="T701" s="29"/>
      <c r="U701" s="29"/>
      <c r="V701" s="29"/>
      <c r="W701" s="29"/>
      <c r="X701" s="29"/>
      <c r="Y701" s="29"/>
      <c r="Z701" s="29"/>
      <c r="AA701" s="29"/>
      <c r="AB701" s="29"/>
    </row>
    <row r="702" spans="1:28" ht="13.2">
      <c r="A702" s="29"/>
      <c r="B702" s="29"/>
      <c r="C702" s="29"/>
      <c r="D702" s="29"/>
      <c r="E702" s="29"/>
      <c r="F702" s="30"/>
      <c r="G702" s="29"/>
      <c r="H702" s="29"/>
      <c r="I702" s="29"/>
      <c r="J702" s="29"/>
      <c r="K702" s="29"/>
      <c r="L702" s="29"/>
      <c r="M702" s="29"/>
      <c r="N702" s="29"/>
      <c r="O702" s="29"/>
      <c r="P702" s="29"/>
      <c r="Q702" s="29"/>
      <c r="R702" s="29"/>
      <c r="S702" s="29"/>
      <c r="T702" s="29"/>
      <c r="U702" s="29"/>
      <c r="V702" s="29"/>
      <c r="W702" s="29"/>
      <c r="X702" s="29"/>
      <c r="Y702" s="29"/>
      <c r="Z702" s="29"/>
      <c r="AA702" s="29"/>
      <c r="AB702" s="29"/>
    </row>
    <row r="703" spans="1:28" ht="13.2">
      <c r="A703" s="29"/>
      <c r="B703" s="29"/>
      <c r="C703" s="29"/>
      <c r="D703" s="29"/>
      <c r="E703" s="29"/>
      <c r="F703" s="30"/>
      <c r="G703" s="29"/>
      <c r="H703" s="29"/>
      <c r="I703" s="29"/>
      <c r="J703" s="29"/>
      <c r="K703" s="29"/>
      <c r="L703" s="29"/>
      <c r="M703" s="29"/>
      <c r="N703" s="29"/>
      <c r="O703" s="29"/>
      <c r="P703" s="29"/>
      <c r="Q703" s="29"/>
      <c r="R703" s="29"/>
      <c r="S703" s="29"/>
      <c r="T703" s="29"/>
      <c r="U703" s="29"/>
      <c r="V703" s="29"/>
      <c r="W703" s="29"/>
      <c r="X703" s="29"/>
      <c r="Y703" s="29"/>
      <c r="Z703" s="29"/>
      <c r="AA703" s="29"/>
      <c r="AB703" s="29"/>
    </row>
    <row r="704" spans="1:28" ht="13.2">
      <c r="A704" s="29"/>
      <c r="B704" s="29"/>
      <c r="C704" s="29"/>
      <c r="D704" s="29"/>
      <c r="E704" s="29"/>
      <c r="F704" s="30"/>
      <c r="G704" s="29"/>
      <c r="H704" s="29"/>
      <c r="I704" s="29"/>
      <c r="J704" s="29"/>
      <c r="K704" s="29"/>
      <c r="L704" s="29"/>
      <c r="M704" s="29"/>
      <c r="N704" s="29"/>
      <c r="O704" s="29"/>
      <c r="P704" s="29"/>
      <c r="Q704" s="29"/>
      <c r="R704" s="29"/>
      <c r="S704" s="29"/>
      <c r="T704" s="29"/>
      <c r="U704" s="29"/>
      <c r="V704" s="29"/>
      <c r="W704" s="29"/>
      <c r="X704" s="29"/>
      <c r="Y704" s="29"/>
      <c r="Z704" s="29"/>
      <c r="AA704" s="29"/>
      <c r="AB704" s="29"/>
    </row>
    <row r="705" spans="1:28" ht="13.2">
      <c r="A705" s="29"/>
      <c r="B705" s="29"/>
      <c r="C705" s="29"/>
      <c r="D705" s="29"/>
      <c r="E705" s="29"/>
      <c r="F705" s="30"/>
      <c r="G705" s="29"/>
      <c r="H705" s="29"/>
      <c r="I705" s="29"/>
      <c r="J705" s="29"/>
      <c r="K705" s="29"/>
      <c r="L705" s="29"/>
      <c r="M705" s="29"/>
      <c r="N705" s="29"/>
      <c r="O705" s="29"/>
      <c r="P705" s="29"/>
      <c r="Q705" s="29"/>
      <c r="R705" s="29"/>
      <c r="S705" s="29"/>
      <c r="T705" s="29"/>
      <c r="U705" s="29"/>
      <c r="V705" s="29"/>
      <c r="W705" s="29"/>
      <c r="X705" s="29"/>
      <c r="Y705" s="29"/>
      <c r="Z705" s="29"/>
      <c r="AA705" s="29"/>
      <c r="AB705" s="29"/>
    </row>
    <row r="706" spans="1:28" ht="13.2">
      <c r="A706" s="29"/>
      <c r="B706" s="29"/>
      <c r="C706" s="29"/>
      <c r="D706" s="29"/>
      <c r="E706" s="29"/>
      <c r="F706" s="30"/>
      <c r="G706" s="29"/>
      <c r="H706" s="29"/>
      <c r="I706" s="29"/>
      <c r="J706" s="29"/>
      <c r="K706" s="29"/>
      <c r="L706" s="29"/>
      <c r="M706" s="29"/>
      <c r="N706" s="29"/>
      <c r="O706" s="29"/>
      <c r="P706" s="29"/>
      <c r="Q706" s="29"/>
      <c r="R706" s="29"/>
      <c r="S706" s="29"/>
      <c r="T706" s="29"/>
      <c r="U706" s="29"/>
      <c r="V706" s="29"/>
      <c r="W706" s="29"/>
      <c r="X706" s="29"/>
      <c r="Y706" s="29"/>
      <c r="Z706" s="29"/>
      <c r="AA706" s="29"/>
      <c r="AB706" s="29"/>
    </row>
    <row r="707" spans="1:28" ht="13.2">
      <c r="A707" s="29"/>
      <c r="B707" s="29"/>
      <c r="C707" s="29"/>
      <c r="D707" s="29"/>
      <c r="E707" s="29"/>
      <c r="F707" s="30"/>
      <c r="G707" s="29"/>
      <c r="H707" s="29"/>
      <c r="I707" s="29"/>
      <c r="J707" s="29"/>
      <c r="K707" s="29"/>
      <c r="L707" s="29"/>
      <c r="M707" s="29"/>
      <c r="N707" s="29"/>
      <c r="O707" s="29"/>
      <c r="P707" s="29"/>
      <c r="Q707" s="29"/>
      <c r="R707" s="29"/>
      <c r="S707" s="29"/>
      <c r="T707" s="29"/>
      <c r="U707" s="29"/>
      <c r="V707" s="29"/>
      <c r="W707" s="29"/>
      <c r="X707" s="29"/>
      <c r="Y707" s="29"/>
      <c r="Z707" s="29"/>
      <c r="AA707" s="29"/>
      <c r="AB707" s="29"/>
    </row>
    <row r="708" spans="1:28" ht="13.2">
      <c r="A708" s="29"/>
      <c r="B708" s="29"/>
      <c r="C708" s="29"/>
      <c r="D708" s="29"/>
      <c r="E708" s="29"/>
      <c r="F708" s="30"/>
      <c r="G708" s="29"/>
      <c r="H708" s="29"/>
      <c r="I708" s="29"/>
      <c r="J708" s="29"/>
      <c r="K708" s="29"/>
      <c r="L708" s="29"/>
      <c r="M708" s="29"/>
      <c r="N708" s="29"/>
      <c r="O708" s="29"/>
      <c r="P708" s="29"/>
      <c r="Q708" s="29"/>
      <c r="R708" s="29"/>
      <c r="S708" s="29"/>
      <c r="T708" s="29"/>
      <c r="U708" s="29"/>
      <c r="V708" s="29"/>
      <c r="W708" s="29"/>
      <c r="X708" s="29"/>
      <c r="Y708" s="29"/>
      <c r="Z708" s="29"/>
      <c r="AA708" s="29"/>
      <c r="AB708" s="29"/>
    </row>
    <row r="709" spans="1:28" ht="13.2">
      <c r="A709" s="29"/>
      <c r="B709" s="29"/>
      <c r="C709" s="29"/>
      <c r="D709" s="29"/>
      <c r="E709" s="29"/>
      <c r="F709" s="30"/>
      <c r="G709" s="29"/>
      <c r="H709" s="29"/>
      <c r="I709" s="29"/>
      <c r="J709" s="29"/>
      <c r="K709" s="29"/>
      <c r="L709" s="29"/>
      <c r="M709" s="29"/>
      <c r="N709" s="29"/>
      <c r="O709" s="29"/>
      <c r="P709" s="29"/>
      <c r="Q709" s="29"/>
      <c r="R709" s="29"/>
      <c r="S709" s="29"/>
      <c r="T709" s="29"/>
      <c r="U709" s="29"/>
      <c r="V709" s="29"/>
      <c r="W709" s="29"/>
      <c r="X709" s="29"/>
      <c r="Y709" s="29"/>
      <c r="Z709" s="29"/>
      <c r="AA709" s="29"/>
      <c r="AB709" s="29"/>
    </row>
    <row r="710" spans="1:28" ht="13.2">
      <c r="A710" s="29"/>
      <c r="B710" s="29"/>
      <c r="C710" s="29"/>
      <c r="D710" s="29"/>
      <c r="E710" s="29"/>
      <c r="F710" s="30"/>
      <c r="G710" s="29"/>
      <c r="H710" s="29"/>
      <c r="I710" s="29"/>
      <c r="J710" s="29"/>
      <c r="K710" s="29"/>
      <c r="L710" s="29"/>
      <c r="M710" s="29"/>
      <c r="N710" s="29"/>
      <c r="O710" s="29"/>
      <c r="P710" s="29"/>
      <c r="Q710" s="29"/>
      <c r="R710" s="29"/>
      <c r="S710" s="29"/>
      <c r="T710" s="29"/>
      <c r="U710" s="29"/>
      <c r="V710" s="29"/>
      <c r="W710" s="29"/>
      <c r="X710" s="29"/>
      <c r="Y710" s="29"/>
      <c r="Z710" s="29"/>
      <c r="AA710" s="29"/>
      <c r="AB710" s="29"/>
    </row>
    <row r="711" spans="1:28" ht="13.2">
      <c r="A711" s="29"/>
      <c r="B711" s="29"/>
      <c r="C711" s="29"/>
      <c r="D711" s="29"/>
      <c r="E711" s="29"/>
      <c r="F711" s="30"/>
      <c r="G711" s="29"/>
      <c r="H711" s="29"/>
      <c r="I711" s="29"/>
      <c r="J711" s="29"/>
      <c r="K711" s="29"/>
      <c r="L711" s="29"/>
      <c r="M711" s="29"/>
      <c r="N711" s="29"/>
      <c r="O711" s="29"/>
      <c r="P711" s="29"/>
      <c r="Q711" s="29"/>
      <c r="R711" s="29"/>
      <c r="S711" s="29"/>
      <c r="T711" s="29"/>
      <c r="U711" s="29"/>
      <c r="V711" s="29"/>
      <c r="W711" s="29"/>
      <c r="X711" s="29"/>
      <c r="Y711" s="29"/>
      <c r="Z711" s="29"/>
      <c r="AA711" s="29"/>
      <c r="AB711" s="29"/>
    </row>
    <row r="712" spans="1:28" ht="13.2">
      <c r="A712" s="29"/>
      <c r="B712" s="29"/>
      <c r="C712" s="29"/>
      <c r="D712" s="29"/>
      <c r="E712" s="29"/>
      <c r="F712" s="30"/>
      <c r="G712" s="29"/>
      <c r="H712" s="29"/>
      <c r="I712" s="29"/>
      <c r="J712" s="29"/>
      <c r="K712" s="29"/>
      <c r="L712" s="29"/>
      <c r="M712" s="29"/>
      <c r="N712" s="29"/>
      <c r="O712" s="29"/>
      <c r="P712" s="29"/>
      <c r="Q712" s="29"/>
      <c r="R712" s="29"/>
      <c r="S712" s="29"/>
      <c r="T712" s="29"/>
      <c r="U712" s="29"/>
      <c r="V712" s="29"/>
      <c r="W712" s="29"/>
      <c r="X712" s="29"/>
      <c r="Y712" s="29"/>
      <c r="Z712" s="29"/>
      <c r="AA712" s="29"/>
      <c r="AB712" s="29"/>
    </row>
    <row r="713" spans="1:28" ht="13.2">
      <c r="A713" s="29"/>
      <c r="B713" s="29"/>
      <c r="C713" s="29"/>
      <c r="D713" s="29"/>
      <c r="E713" s="29"/>
      <c r="F713" s="30"/>
      <c r="G713" s="29"/>
      <c r="H713" s="29"/>
      <c r="I713" s="29"/>
      <c r="J713" s="29"/>
      <c r="K713" s="29"/>
      <c r="L713" s="29"/>
      <c r="M713" s="29"/>
      <c r="N713" s="29"/>
      <c r="O713" s="29"/>
      <c r="P713" s="29"/>
      <c r="Q713" s="29"/>
      <c r="R713" s="29"/>
      <c r="S713" s="29"/>
      <c r="T713" s="29"/>
      <c r="U713" s="29"/>
      <c r="V713" s="29"/>
      <c r="W713" s="29"/>
      <c r="X713" s="29"/>
      <c r="Y713" s="29"/>
      <c r="Z713" s="29"/>
      <c r="AA713" s="29"/>
      <c r="AB713" s="29"/>
    </row>
    <row r="714" spans="1:28" ht="13.2">
      <c r="A714" s="29"/>
      <c r="B714" s="29"/>
      <c r="C714" s="29"/>
      <c r="D714" s="29"/>
      <c r="E714" s="29"/>
      <c r="F714" s="30"/>
      <c r="G714" s="29"/>
      <c r="H714" s="29"/>
      <c r="I714" s="29"/>
      <c r="J714" s="29"/>
      <c r="K714" s="29"/>
      <c r="L714" s="29"/>
      <c r="M714" s="29"/>
      <c r="N714" s="29"/>
      <c r="O714" s="29"/>
      <c r="P714" s="29"/>
      <c r="Q714" s="29"/>
      <c r="R714" s="29"/>
      <c r="S714" s="29"/>
      <c r="T714" s="29"/>
      <c r="U714" s="29"/>
      <c r="V714" s="29"/>
      <c r="W714" s="29"/>
      <c r="X714" s="29"/>
      <c r="Y714" s="29"/>
      <c r="Z714" s="29"/>
      <c r="AA714" s="29"/>
      <c r="AB714" s="29"/>
    </row>
    <row r="715" spans="1:28" ht="13.2">
      <c r="A715" s="29"/>
      <c r="B715" s="29"/>
      <c r="C715" s="29"/>
      <c r="D715" s="29"/>
      <c r="E715" s="29"/>
      <c r="F715" s="30"/>
      <c r="G715" s="29"/>
      <c r="H715" s="29"/>
      <c r="I715" s="29"/>
      <c r="J715" s="29"/>
      <c r="K715" s="29"/>
      <c r="L715" s="29"/>
      <c r="M715" s="29"/>
      <c r="N715" s="29"/>
      <c r="O715" s="29"/>
      <c r="P715" s="29"/>
      <c r="Q715" s="29"/>
      <c r="R715" s="29"/>
      <c r="S715" s="29"/>
      <c r="T715" s="29"/>
      <c r="U715" s="29"/>
      <c r="V715" s="29"/>
      <c r="W715" s="29"/>
      <c r="X715" s="29"/>
      <c r="Y715" s="29"/>
      <c r="Z715" s="29"/>
      <c r="AA715" s="29"/>
      <c r="AB715" s="29"/>
    </row>
    <row r="716" spans="1:28" ht="13.2">
      <c r="A716" s="29"/>
      <c r="B716" s="29"/>
      <c r="C716" s="29"/>
      <c r="D716" s="29"/>
      <c r="E716" s="29"/>
      <c r="F716" s="30"/>
      <c r="G716" s="29"/>
      <c r="H716" s="29"/>
      <c r="I716" s="29"/>
      <c r="J716" s="29"/>
      <c r="K716" s="29"/>
      <c r="L716" s="29"/>
      <c r="M716" s="29"/>
      <c r="N716" s="29"/>
      <c r="O716" s="29"/>
      <c r="P716" s="29"/>
      <c r="Q716" s="29"/>
      <c r="R716" s="29"/>
      <c r="S716" s="29"/>
      <c r="T716" s="29"/>
      <c r="U716" s="29"/>
      <c r="V716" s="29"/>
      <c r="W716" s="29"/>
      <c r="X716" s="29"/>
      <c r="Y716" s="29"/>
      <c r="Z716" s="29"/>
      <c r="AA716" s="29"/>
      <c r="AB716" s="29"/>
    </row>
    <row r="717" spans="1:28" ht="13.2">
      <c r="A717" s="29"/>
      <c r="B717" s="29"/>
      <c r="C717" s="29"/>
      <c r="D717" s="29"/>
      <c r="E717" s="29"/>
      <c r="F717" s="30"/>
      <c r="G717" s="29"/>
      <c r="H717" s="29"/>
      <c r="I717" s="29"/>
      <c r="J717" s="29"/>
      <c r="K717" s="29"/>
      <c r="L717" s="29"/>
      <c r="M717" s="29"/>
      <c r="N717" s="29"/>
      <c r="O717" s="29"/>
      <c r="P717" s="29"/>
      <c r="Q717" s="29"/>
      <c r="R717" s="29"/>
      <c r="S717" s="29"/>
      <c r="T717" s="29"/>
      <c r="U717" s="29"/>
      <c r="V717" s="29"/>
      <c r="W717" s="29"/>
      <c r="X717" s="29"/>
      <c r="Y717" s="29"/>
      <c r="Z717" s="29"/>
      <c r="AA717" s="29"/>
      <c r="AB717" s="29"/>
    </row>
    <row r="718" spans="1:28" ht="13.2">
      <c r="A718" s="29"/>
      <c r="B718" s="29"/>
      <c r="C718" s="29"/>
      <c r="D718" s="29"/>
      <c r="E718" s="29"/>
      <c r="F718" s="30"/>
      <c r="G718" s="29"/>
      <c r="H718" s="29"/>
      <c r="I718" s="29"/>
      <c r="J718" s="29"/>
      <c r="K718" s="29"/>
      <c r="L718" s="29"/>
      <c r="M718" s="29"/>
      <c r="N718" s="29"/>
      <c r="O718" s="29"/>
      <c r="P718" s="29"/>
      <c r="Q718" s="29"/>
      <c r="R718" s="29"/>
      <c r="S718" s="29"/>
      <c r="T718" s="29"/>
      <c r="U718" s="29"/>
      <c r="V718" s="29"/>
      <c r="W718" s="29"/>
      <c r="X718" s="29"/>
      <c r="Y718" s="29"/>
      <c r="Z718" s="29"/>
      <c r="AA718" s="29"/>
      <c r="AB718" s="29"/>
    </row>
    <row r="719" spans="1:28" ht="13.2">
      <c r="A719" s="29"/>
      <c r="B719" s="29"/>
      <c r="C719" s="29"/>
      <c r="D719" s="29"/>
      <c r="E719" s="29"/>
      <c r="F719" s="30"/>
      <c r="G719" s="29"/>
      <c r="H719" s="29"/>
      <c r="I719" s="29"/>
      <c r="J719" s="29"/>
      <c r="K719" s="29"/>
      <c r="L719" s="29"/>
      <c r="M719" s="29"/>
      <c r="N719" s="29"/>
      <c r="O719" s="29"/>
      <c r="P719" s="29"/>
      <c r="Q719" s="29"/>
      <c r="R719" s="29"/>
      <c r="S719" s="29"/>
      <c r="T719" s="29"/>
      <c r="U719" s="29"/>
      <c r="V719" s="29"/>
      <c r="W719" s="29"/>
      <c r="X719" s="29"/>
      <c r="Y719" s="29"/>
      <c r="Z719" s="29"/>
      <c r="AA719" s="29"/>
      <c r="AB719" s="29"/>
    </row>
    <row r="720" spans="1:28" ht="13.2">
      <c r="A720" s="29"/>
      <c r="B720" s="29"/>
      <c r="C720" s="29"/>
      <c r="D720" s="29"/>
      <c r="E720" s="29"/>
      <c r="F720" s="30"/>
      <c r="G720" s="29"/>
      <c r="H720" s="29"/>
      <c r="I720" s="29"/>
      <c r="J720" s="29"/>
      <c r="K720" s="29"/>
      <c r="L720" s="29"/>
      <c r="M720" s="29"/>
      <c r="N720" s="29"/>
      <c r="O720" s="29"/>
      <c r="P720" s="29"/>
      <c r="Q720" s="29"/>
      <c r="R720" s="29"/>
      <c r="S720" s="29"/>
      <c r="T720" s="29"/>
      <c r="U720" s="29"/>
      <c r="V720" s="29"/>
      <c r="W720" s="29"/>
      <c r="X720" s="29"/>
      <c r="Y720" s="29"/>
      <c r="Z720" s="29"/>
      <c r="AA720" s="29"/>
      <c r="AB720" s="29"/>
    </row>
    <row r="721" spans="1:28" ht="13.2">
      <c r="A721" s="29"/>
      <c r="B721" s="29"/>
      <c r="C721" s="29"/>
      <c r="D721" s="29"/>
      <c r="E721" s="29"/>
      <c r="F721" s="30"/>
      <c r="G721" s="29"/>
      <c r="H721" s="29"/>
      <c r="I721" s="29"/>
      <c r="J721" s="29"/>
      <c r="K721" s="29"/>
      <c r="L721" s="29"/>
      <c r="M721" s="29"/>
      <c r="N721" s="29"/>
      <c r="O721" s="29"/>
      <c r="P721" s="29"/>
      <c r="Q721" s="29"/>
      <c r="R721" s="29"/>
      <c r="S721" s="29"/>
      <c r="T721" s="29"/>
      <c r="U721" s="29"/>
      <c r="V721" s="29"/>
      <c r="W721" s="29"/>
      <c r="X721" s="29"/>
      <c r="Y721" s="29"/>
      <c r="Z721" s="29"/>
      <c r="AA721" s="29"/>
      <c r="AB721" s="29"/>
    </row>
    <row r="722" spans="1:28" ht="13.2">
      <c r="A722" s="29"/>
      <c r="B722" s="29"/>
      <c r="C722" s="29"/>
      <c r="D722" s="29"/>
      <c r="E722" s="29"/>
      <c r="F722" s="30"/>
      <c r="G722" s="29"/>
      <c r="H722" s="29"/>
      <c r="I722" s="29"/>
      <c r="J722" s="29"/>
      <c r="K722" s="29"/>
      <c r="L722" s="29"/>
      <c r="M722" s="29"/>
      <c r="N722" s="29"/>
      <c r="O722" s="29"/>
      <c r="P722" s="29"/>
      <c r="Q722" s="29"/>
      <c r="R722" s="29"/>
      <c r="S722" s="29"/>
      <c r="T722" s="29"/>
      <c r="U722" s="29"/>
      <c r="V722" s="29"/>
      <c r="W722" s="29"/>
      <c r="X722" s="29"/>
      <c r="Y722" s="29"/>
      <c r="Z722" s="29"/>
      <c r="AA722" s="29"/>
      <c r="AB722" s="29"/>
    </row>
    <row r="723" spans="1:28" ht="13.2">
      <c r="A723" s="29"/>
      <c r="B723" s="29"/>
      <c r="C723" s="29"/>
      <c r="D723" s="29"/>
      <c r="E723" s="29"/>
      <c r="F723" s="30"/>
      <c r="G723" s="29"/>
      <c r="H723" s="29"/>
      <c r="I723" s="29"/>
      <c r="J723" s="29"/>
      <c r="K723" s="29"/>
      <c r="L723" s="29"/>
      <c r="M723" s="29"/>
      <c r="N723" s="29"/>
      <c r="O723" s="29"/>
      <c r="P723" s="29"/>
      <c r="Q723" s="29"/>
      <c r="R723" s="29"/>
      <c r="S723" s="29"/>
      <c r="T723" s="29"/>
      <c r="U723" s="29"/>
      <c r="V723" s="29"/>
      <c r="W723" s="29"/>
      <c r="X723" s="29"/>
      <c r="Y723" s="29"/>
      <c r="Z723" s="29"/>
      <c r="AA723" s="29"/>
      <c r="AB723" s="29"/>
    </row>
    <row r="724" spans="1:28" ht="13.2">
      <c r="A724" s="29"/>
      <c r="B724" s="29"/>
      <c r="C724" s="29"/>
      <c r="D724" s="29"/>
      <c r="E724" s="29"/>
      <c r="F724" s="30"/>
      <c r="G724" s="29"/>
      <c r="H724" s="29"/>
      <c r="I724" s="29"/>
      <c r="J724" s="29"/>
      <c r="K724" s="29"/>
      <c r="L724" s="29"/>
      <c r="M724" s="29"/>
      <c r="N724" s="29"/>
      <c r="O724" s="29"/>
      <c r="P724" s="29"/>
      <c r="Q724" s="29"/>
      <c r="R724" s="29"/>
      <c r="S724" s="29"/>
      <c r="T724" s="29"/>
      <c r="U724" s="29"/>
      <c r="V724" s="29"/>
      <c r="W724" s="29"/>
      <c r="X724" s="29"/>
      <c r="Y724" s="29"/>
      <c r="Z724" s="29"/>
      <c r="AA724" s="29"/>
      <c r="AB724" s="29"/>
    </row>
    <row r="725" spans="1:28" ht="13.2">
      <c r="A725" s="29"/>
      <c r="B725" s="29"/>
      <c r="C725" s="29"/>
      <c r="D725" s="29"/>
      <c r="E725" s="29"/>
      <c r="F725" s="30"/>
      <c r="G725" s="29"/>
      <c r="H725" s="29"/>
      <c r="I725" s="29"/>
      <c r="J725" s="29"/>
      <c r="K725" s="29"/>
      <c r="L725" s="29"/>
      <c r="M725" s="29"/>
      <c r="N725" s="29"/>
      <c r="O725" s="29"/>
      <c r="P725" s="29"/>
      <c r="Q725" s="29"/>
      <c r="R725" s="29"/>
      <c r="S725" s="29"/>
      <c r="T725" s="29"/>
      <c r="U725" s="29"/>
      <c r="V725" s="29"/>
      <c r="W725" s="29"/>
      <c r="X725" s="29"/>
      <c r="Y725" s="29"/>
      <c r="Z725" s="29"/>
      <c r="AA725" s="29"/>
      <c r="AB725" s="29"/>
    </row>
    <row r="726" spans="1:28" ht="13.2">
      <c r="A726" s="29"/>
      <c r="B726" s="29"/>
      <c r="C726" s="29"/>
      <c r="D726" s="29"/>
      <c r="E726" s="29"/>
      <c r="F726" s="30"/>
      <c r="G726" s="29"/>
      <c r="H726" s="29"/>
      <c r="I726" s="29"/>
      <c r="J726" s="29"/>
      <c r="K726" s="29"/>
      <c r="L726" s="29"/>
      <c r="M726" s="29"/>
      <c r="N726" s="29"/>
      <c r="O726" s="29"/>
      <c r="P726" s="29"/>
      <c r="Q726" s="29"/>
      <c r="R726" s="29"/>
      <c r="S726" s="29"/>
      <c r="T726" s="29"/>
      <c r="U726" s="29"/>
      <c r="V726" s="29"/>
      <c r="W726" s="29"/>
      <c r="X726" s="29"/>
      <c r="Y726" s="29"/>
      <c r="Z726" s="29"/>
      <c r="AA726" s="29"/>
      <c r="AB726" s="29"/>
    </row>
    <row r="727" spans="1:28" ht="13.2">
      <c r="A727" s="29"/>
      <c r="B727" s="29"/>
      <c r="C727" s="29"/>
      <c r="D727" s="29"/>
      <c r="E727" s="29"/>
      <c r="F727" s="30"/>
      <c r="G727" s="29"/>
      <c r="H727" s="29"/>
      <c r="I727" s="29"/>
      <c r="J727" s="29"/>
      <c r="K727" s="29"/>
      <c r="L727" s="29"/>
      <c r="M727" s="29"/>
      <c r="N727" s="29"/>
      <c r="O727" s="29"/>
      <c r="P727" s="29"/>
      <c r="Q727" s="29"/>
      <c r="R727" s="29"/>
      <c r="S727" s="29"/>
      <c r="T727" s="29"/>
      <c r="U727" s="29"/>
      <c r="V727" s="29"/>
      <c r="W727" s="29"/>
      <c r="X727" s="29"/>
      <c r="Y727" s="29"/>
      <c r="Z727" s="29"/>
      <c r="AA727" s="29"/>
      <c r="AB727" s="29"/>
    </row>
    <row r="728" spans="1:28" ht="13.2">
      <c r="A728" s="29"/>
      <c r="B728" s="29"/>
      <c r="C728" s="29"/>
      <c r="D728" s="29"/>
      <c r="E728" s="29"/>
      <c r="F728" s="30"/>
      <c r="G728" s="29"/>
      <c r="H728" s="29"/>
      <c r="I728" s="29"/>
      <c r="J728" s="29"/>
      <c r="K728" s="29"/>
      <c r="L728" s="29"/>
      <c r="M728" s="29"/>
      <c r="N728" s="29"/>
      <c r="O728" s="29"/>
      <c r="P728" s="29"/>
      <c r="Q728" s="29"/>
      <c r="R728" s="29"/>
      <c r="S728" s="29"/>
      <c r="T728" s="29"/>
      <c r="U728" s="29"/>
      <c r="V728" s="29"/>
      <c r="W728" s="29"/>
      <c r="X728" s="29"/>
      <c r="Y728" s="29"/>
      <c r="Z728" s="29"/>
      <c r="AA728" s="29"/>
      <c r="AB728" s="29"/>
    </row>
    <row r="729" spans="1:28" ht="13.2">
      <c r="A729" s="29"/>
      <c r="B729" s="29"/>
      <c r="C729" s="29"/>
      <c r="D729" s="29"/>
      <c r="E729" s="29"/>
      <c r="F729" s="30"/>
      <c r="G729" s="29"/>
      <c r="H729" s="29"/>
      <c r="I729" s="29"/>
      <c r="J729" s="29"/>
      <c r="K729" s="29"/>
      <c r="L729" s="29"/>
      <c r="M729" s="29"/>
      <c r="N729" s="29"/>
      <c r="O729" s="29"/>
      <c r="P729" s="29"/>
      <c r="Q729" s="29"/>
      <c r="R729" s="29"/>
      <c r="S729" s="29"/>
      <c r="T729" s="29"/>
      <c r="U729" s="29"/>
      <c r="V729" s="29"/>
      <c r="W729" s="29"/>
      <c r="X729" s="29"/>
      <c r="Y729" s="29"/>
      <c r="Z729" s="29"/>
      <c r="AA729" s="29"/>
      <c r="AB729" s="29"/>
    </row>
    <row r="730" spans="1:28" ht="13.2">
      <c r="A730" s="29"/>
      <c r="B730" s="29"/>
      <c r="C730" s="29"/>
      <c r="D730" s="29"/>
      <c r="E730" s="29"/>
      <c r="F730" s="30"/>
      <c r="G730" s="29"/>
      <c r="H730" s="29"/>
      <c r="I730" s="29"/>
      <c r="J730" s="29"/>
      <c r="K730" s="29"/>
      <c r="L730" s="29"/>
      <c r="M730" s="29"/>
      <c r="N730" s="29"/>
      <c r="O730" s="29"/>
      <c r="P730" s="29"/>
      <c r="Q730" s="29"/>
      <c r="R730" s="29"/>
      <c r="S730" s="29"/>
      <c r="T730" s="29"/>
      <c r="U730" s="29"/>
      <c r="V730" s="29"/>
      <c r="W730" s="29"/>
      <c r="X730" s="29"/>
      <c r="Y730" s="29"/>
      <c r="Z730" s="29"/>
      <c r="AA730" s="29"/>
      <c r="AB730" s="29"/>
    </row>
    <row r="731" spans="1:28" ht="13.2">
      <c r="A731" s="29"/>
      <c r="B731" s="29"/>
      <c r="C731" s="29"/>
      <c r="D731" s="29"/>
      <c r="E731" s="29"/>
      <c r="F731" s="30"/>
      <c r="G731" s="29"/>
      <c r="H731" s="29"/>
      <c r="I731" s="29"/>
      <c r="J731" s="29"/>
      <c r="K731" s="29"/>
      <c r="L731" s="29"/>
      <c r="M731" s="29"/>
      <c r="N731" s="29"/>
      <c r="O731" s="29"/>
      <c r="P731" s="29"/>
      <c r="Q731" s="29"/>
      <c r="R731" s="29"/>
      <c r="S731" s="29"/>
      <c r="T731" s="29"/>
      <c r="U731" s="29"/>
      <c r="V731" s="29"/>
      <c r="W731" s="29"/>
      <c r="X731" s="29"/>
      <c r="Y731" s="29"/>
      <c r="Z731" s="29"/>
      <c r="AA731" s="29"/>
      <c r="AB731" s="29"/>
    </row>
    <row r="732" spans="1:28" ht="13.2">
      <c r="A732" s="29"/>
      <c r="B732" s="29"/>
      <c r="C732" s="29"/>
      <c r="D732" s="29"/>
      <c r="E732" s="29"/>
      <c r="F732" s="30"/>
      <c r="G732" s="29"/>
      <c r="H732" s="29"/>
      <c r="I732" s="29"/>
      <c r="J732" s="29"/>
      <c r="K732" s="29"/>
      <c r="L732" s="29"/>
      <c r="M732" s="29"/>
      <c r="N732" s="29"/>
      <c r="O732" s="29"/>
      <c r="P732" s="29"/>
      <c r="Q732" s="29"/>
      <c r="R732" s="29"/>
      <c r="S732" s="29"/>
      <c r="T732" s="29"/>
      <c r="U732" s="29"/>
      <c r="V732" s="29"/>
      <c r="W732" s="29"/>
      <c r="X732" s="29"/>
      <c r="Y732" s="29"/>
      <c r="Z732" s="29"/>
      <c r="AA732" s="29"/>
      <c r="AB732" s="29"/>
    </row>
    <row r="733" spans="1:28" ht="13.2">
      <c r="A733" s="29"/>
      <c r="B733" s="29"/>
      <c r="C733" s="29"/>
      <c r="D733" s="29"/>
      <c r="E733" s="29"/>
      <c r="F733" s="30"/>
      <c r="G733" s="29"/>
      <c r="H733" s="29"/>
      <c r="I733" s="29"/>
      <c r="J733" s="29"/>
      <c r="K733" s="29"/>
      <c r="L733" s="29"/>
      <c r="M733" s="29"/>
      <c r="N733" s="29"/>
      <c r="O733" s="29"/>
      <c r="P733" s="29"/>
      <c r="Q733" s="29"/>
      <c r="R733" s="29"/>
      <c r="S733" s="29"/>
      <c r="T733" s="29"/>
      <c r="U733" s="29"/>
      <c r="V733" s="29"/>
      <c r="W733" s="29"/>
      <c r="X733" s="29"/>
      <c r="Y733" s="29"/>
      <c r="Z733" s="29"/>
      <c r="AA733" s="29"/>
      <c r="AB733" s="29"/>
    </row>
    <row r="734" spans="1:28" ht="13.2">
      <c r="A734" s="29"/>
      <c r="B734" s="29"/>
      <c r="C734" s="29"/>
      <c r="D734" s="29"/>
      <c r="E734" s="29"/>
      <c r="F734" s="30"/>
      <c r="G734" s="29"/>
      <c r="H734" s="29"/>
      <c r="I734" s="29"/>
      <c r="J734" s="29"/>
      <c r="K734" s="29"/>
      <c r="L734" s="29"/>
      <c r="M734" s="29"/>
      <c r="N734" s="29"/>
      <c r="O734" s="29"/>
      <c r="P734" s="29"/>
      <c r="Q734" s="29"/>
      <c r="R734" s="29"/>
      <c r="S734" s="29"/>
      <c r="T734" s="29"/>
      <c r="U734" s="29"/>
      <c r="V734" s="29"/>
      <c r="W734" s="29"/>
      <c r="X734" s="29"/>
      <c r="Y734" s="29"/>
      <c r="Z734" s="29"/>
      <c r="AA734" s="29"/>
      <c r="AB734" s="29"/>
    </row>
    <row r="735" spans="1:28" ht="13.2">
      <c r="A735" s="29"/>
      <c r="B735" s="29"/>
      <c r="C735" s="29"/>
      <c r="D735" s="29"/>
      <c r="E735" s="29"/>
      <c r="F735" s="30"/>
      <c r="G735" s="29"/>
      <c r="H735" s="29"/>
      <c r="I735" s="29"/>
      <c r="J735" s="29"/>
      <c r="K735" s="29"/>
      <c r="L735" s="29"/>
      <c r="M735" s="29"/>
      <c r="N735" s="29"/>
      <c r="O735" s="29"/>
      <c r="P735" s="29"/>
      <c r="Q735" s="29"/>
      <c r="R735" s="29"/>
      <c r="S735" s="29"/>
      <c r="T735" s="29"/>
      <c r="U735" s="29"/>
      <c r="V735" s="29"/>
      <c r="W735" s="29"/>
      <c r="X735" s="29"/>
      <c r="Y735" s="29"/>
      <c r="Z735" s="29"/>
      <c r="AA735" s="29"/>
      <c r="AB735" s="29"/>
    </row>
    <row r="736" spans="1:28" ht="13.2">
      <c r="A736" s="29"/>
      <c r="B736" s="29"/>
      <c r="C736" s="29"/>
      <c r="D736" s="29"/>
      <c r="E736" s="29"/>
      <c r="F736" s="30"/>
      <c r="G736" s="29"/>
      <c r="H736" s="29"/>
      <c r="I736" s="29"/>
      <c r="J736" s="29"/>
      <c r="K736" s="29"/>
      <c r="L736" s="29"/>
      <c r="M736" s="29"/>
      <c r="N736" s="29"/>
      <c r="O736" s="29"/>
      <c r="P736" s="29"/>
      <c r="Q736" s="29"/>
      <c r="R736" s="29"/>
      <c r="S736" s="29"/>
      <c r="T736" s="29"/>
      <c r="U736" s="29"/>
      <c r="V736" s="29"/>
      <c r="W736" s="29"/>
      <c r="X736" s="29"/>
      <c r="Y736" s="29"/>
      <c r="Z736" s="29"/>
      <c r="AA736" s="29"/>
      <c r="AB736" s="29"/>
    </row>
    <row r="737" spans="1:28" ht="13.2">
      <c r="A737" s="29"/>
      <c r="B737" s="29"/>
      <c r="C737" s="29"/>
      <c r="D737" s="29"/>
      <c r="E737" s="29"/>
      <c r="F737" s="30"/>
      <c r="G737" s="29"/>
      <c r="H737" s="29"/>
      <c r="I737" s="29"/>
      <c r="J737" s="29"/>
      <c r="K737" s="29"/>
      <c r="L737" s="29"/>
      <c r="M737" s="29"/>
      <c r="N737" s="29"/>
      <c r="O737" s="29"/>
      <c r="P737" s="29"/>
      <c r="Q737" s="29"/>
      <c r="R737" s="29"/>
      <c r="S737" s="29"/>
      <c r="T737" s="29"/>
      <c r="U737" s="29"/>
      <c r="V737" s="29"/>
      <c r="W737" s="29"/>
      <c r="X737" s="29"/>
      <c r="Y737" s="29"/>
      <c r="Z737" s="29"/>
      <c r="AA737" s="29"/>
      <c r="AB737" s="29"/>
    </row>
    <row r="738" spans="1:28" ht="13.2">
      <c r="A738" s="29"/>
      <c r="B738" s="29"/>
      <c r="C738" s="29"/>
      <c r="D738" s="29"/>
      <c r="E738" s="29"/>
      <c r="F738" s="30"/>
      <c r="G738" s="29"/>
      <c r="H738" s="29"/>
      <c r="I738" s="29"/>
      <c r="J738" s="29"/>
      <c r="K738" s="29"/>
      <c r="L738" s="29"/>
      <c r="M738" s="29"/>
      <c r="N738" s="29"/>
      <c r="O738" s="29"/>
      <c r="P738" s="29"/>
      <c r="Q738" s="29"/>
      <c r="R738" s="29"/>
      <c r="S738" s="29"/>
      <c r="T738" s="29"/>
      <c r="U738" s="29"/>
      <c r="V738" s="29"/>
      <c r="W738" s="29"/>
      <c r="X738" s="29"/>
      <c r="Y738" s="29"/>
      <c r="Z738" s="29"/>
      <c r="AA738" s="29"/>
      <c r="AB738" s="29"/>
    </row>
    <row r="739" spans="1:28" ht="13.2">
      <c r="A739" s="29"/>
      <c r="B739" s="29"/>
      <c r="C739" s="29"/>
      <c r="D739" s="29"/>
      <c r="E739" s="29"/>
      <c r="F739" s="30"/>
      <c r="G739" s="29"/>
      <c r="H739" s="29"/>
      <c r="I739" s="29"/>
      <c r="J739" s="29"/>
      <c r="K739" s="29"/>
      <c r="L739" s="29"/>
      <c r="M739" s="29"/>
      <c r="N739" s="29"/>
      <c r="O739" s="29"/>
      <c r="P739" s="29"/>
      <c r="Q739" s="29"/>
      <c r="R739" s="29"/>
      <c r="S739" s="29"/>
      <c r="T739" s="29"/>
      <c r="U739" s="29"/>
      <c r="V739" s="29"/>
      <c r="W739" s="29"/>
      <c r="X739" s="29"/>
      <c r="Y739" s="29"/>
      <c r="Z739" s="29"/>
      <c r="AA739" s="29"/>
      <c r="AB739" s="29"/>
    </row>
    <row r="740" spans="1:28" ht="13.2">
      <c r="A740" s="29"/>
      <c r="B740" s="29"/>
      <c r="C740" s="29"/>
      <c r="D740" s="29"/>
      <c r="E740" s="29"/>
      <c r="F740" s="30"/>
      <c r="G740" s="29"/>
      <c r="H740" s="29"/>
      <c r="I740" s="29"/>
      <c r="J740" s="29"/>
      <c r="K740" s="29"/>
      <c r="L740" s="29"/>
      <c r="M740" s="29"/>
      <c r="N740" s="29"/>
      <c r="O740" s="29"/>
      <c r="P740" s="29"/>
      <c r="Q740" s="29"/>
      <c r="R740" s="29"/>
      <c r="S740" s="29"/>
      <c r="T740" s="29"/>
      <c r="U740" s="29"/>
      <c r="V740" s="29"/>
      <c r="W740" s="29"/>
      <c r="X740" s="29"/>
      <c r="Y740" s="29"/>
      <c r="Z740" s="29"/>
      <c r="AA740" s="29"/>
      <c r="AB740" s="29"/>
    </row>
    <row r="741" spans="1:28" ht="13.2">
      <c r="A741" s="29"/>
      <c r="B741" s="29"/>
      <c r="C741" s="29"/>
      <c r="D741" s="29"/>
      <c r="E741" s="29"/>
      <c r="F741" s="30"/>
      <c r="G741" s="29"/>
      <c r="H741" s="29"/>
      <c r="I741" s="29"/>
      <c r="J741" s="29"/>
      <c r="K741" s="29"/>
      <c r="L741" s="29"/>
      <c r="M741" s="29"/>
      <c r="N741" s="29"/>
      <c r="O741" s="29"/>
      <c r="P741" s="29"/>
      <c r="Q741" s="29"/>
      <c r="R741" s="29"/>
      <c r="S741" s="29"/>
      <c r="T741" s="29"/>
      <c r="U741" s="29"/>
      <c r="V741" s="29"/>
      <c r="W741" s="29"/>
      <c r="X741" s="29"/>
      <c r="Y741" s="29"/>
      <c r="Z741" s="29"/>
      <c r="AA741" s="29"/>
      <c r="AB741" s="29"/>
    </row>
    <row r="742" spans="1:28" ht="13.2">
      <c r="A742" s="29"/>
      <c r="B742" s="29"/>
      <c r="C742" s="29"/>
      <c r="D742" s="29"/>
      <c r="E742" s="29"/>
      <c r="F742" s="30"/>
      <c r="G742" s="29"/>
      <c r="H742" s="29"/>
      <c r="I742" s="29"/>
      <c r="J742" s="29"/>
      <c r="K742" s="29"/>
      <c r="L742" s="29"/>
      <c r="M742" s="29"/>
      <c r="N742" s="29"/>
      <c r="O742" s="29"/>
      <c r="P742" s="29"/>
      <c r="Q742" s="29"/>
      <c r="R742" s="29"/>
      <c r="S742" s="29"/>
      <c r="T742" s="29"/>
      <c r="U742" s="29"/>
      <c r="V742" s="29"/>
      <c r="W742" s="29"/>
      <c r="X742" s="29"/>
      <c r="Y742" s="29"/>
      <c r="Z742" s="29"/>
      <c r="AA742" s="29"/>
      <c r="AB742" s="29"/>
    </row>
    <row r="743" spans="1:28" ht="13.2">
      <c r="A743" s="29"/>
      <c r="B743" s="29"/>
      <c r="C743" s="29"/>
      <c r="D743" s="29"/>
      <c r="E743" s="29"/>
      <c r="F743" s="30"/>
      <c r="G743" s="29"/>
      <c r="H743" s="29"/>
      <c r="I743" s="29"/>
      <c r="J743" s="29"/>
      <c r="K743" s="29"/>
      <c r="L743" s="29"/>
      <c r="M743" s="29"/>
      <c r="N743" s="29"/>
      <c r="O743" s="29"/>
      <c r="P743" s="29"/>
      <c r="Q743" s="29"/>
      <c r="R743" s="29"/>
      <c r="S743" s="29"/>
      <c r="T743" s="29"/>
      <c r="U743" s="29"/>
      <c r="V743" s="29"/>
      <c r="W743" s="29"/>
      <c r="X743" s="29"/>
      <c r="Y743" s="29"/>
      <c r="Z743" s="29"/>
      <c r="AA743" s="29"/>
      <c r="AB743" s="29"/>
    </row>
    <row r="744" spans="1:28" ht="13.2">
      <c r="A744" s="29"/>
      <c r="B744" s="29"/>
      <c r="C744" s="29"/>
      <c r="D744" s="29"/>
      <c r="E744" s="29"/>
      <c r="F744" s="30"/>
      <c r="G744" s="29"/>
      <c r="H744" s="29"/>
      <c r="I744" s="29"/>
      <c r="J744" s="29"/>
      <c r="K744" s="29"/>
      <c r="L744" s="29"/>
      <c r="M744" s="29"/>
      <c r="N744" s="29"/>
      <c r="O744" s="29"/>
      <c r="P744" s="29"/>
      <c r="Q744" s="29"/>
      <c r="R744" s="29"/>
      <c r="S744" s="29"/>
      <c r="T744" s="29"/>
      <c r="U744" s="29"/>
      <c r="V744" s="29"/>
      <c r="W744" s="29"/>
      <c r="X744" s="29"/>
      <c r="Y744" s="29"/>
      <c r="Z744" s="29"/>
      <c r="AA744" s="29"/>
      <c r="AB744" s="29"/>
    </row>
    <row r="745" spans="1:28" ht="13.2">
      <c r="A745" s="29"/>
      <c r="B745" s="29"/>
      <c r="C745" s="29"/>
      <c r="D745" s="29"/>
      <c r="E745" s="29"/>
      <c r="F745" s="30"/>
      <c r="G745" s="29"/>
      <c r="H745" s="29"/>
      <c r="I745" s="29"/>
      <c r="J745" s="29"/>
      <c r="K745" s="29"/>
      <c r="L745" s="29"/>
      <c r="M745" s="29"/>
      <c r="N745" s="29"/>
      <c r="O745" s="29"/>
      <c r="P745" s="29"/>
      <c r="Q745" s="29"/>
      <c r="R745" s="29"/>
      <c r="S745" s="29"/>
      <c r="T745" s="29"/>
      <c r="U745" s="29"/>
      <c r="V745" s="29"/>
      <c r="W745" s="29"/>
      <c r="X745" s="29"/>
      <c r="Y745" s="29"/>
      <c r="Z745" s="29"/>
      <c r="AA745" s="29"/>
      <c r="AB745" s="29"/>
    </row>
    <row r="746" spans="1:28" ht="13.2">
      <c r="A746" s="29"/>
      <c r="B746" s="29"/>
      <c r="C746" s="29"/>
      <c r="D746" s="29"/>
      <c r="E746" s="29"/>
      <c r="F746" s="30"/>
      <c r="G746" s="29"/>
      <c r="H746" s="29"/>
      <c r="I746" s="29"/>
      <c r="J746" s="29"/>
      <c r="K746" s="29"/>
      <c r="L746" s="29"/>
      <c r="M746" s="29"/>
      <c r="N746" s="29"/>
      <c r="O746" s="29"/>
      <c r="P746" s="29"/>
      <c r="Q746" s="29"/>
      <c r="R746" s="29"/>
      <c r="S746" s="29"/>
      <c r="T746" s="29"/>
      <c r="U746" s="29"/>
      <c r="V746" s="29"/>
      <c r="W746" s="29"/>
      <c r="X746" s="29"/>
      <c r="Y746" s="29"/>
      <c r="Z746" s="29"/>
      <c r="AA746" s="29"/>
      <c r="AB746" s="29"/>
    </row>
    <row r="747" spans="1:28" ht="13.2">
      <c r="A747" s="29"/>
      <c r="B747" s="29"/>
      <c r="C747" s="29"/>
      <c r="D747" s="29"/>
      <c r="E747" s="29"/>
      <c r="F747" s="30"/>
      <c r="G747" s="29"/>
      <c r="H747" s="29"/>
      <c r="I747" s="29"/>
      <c r="J747" s="29"/>
      <c r="K747" s="29"/>
      <c r="L747" s="29"/>
      <c r="M747" s="29"/>
      <c r="N747" s="29"/>
      <c r="O747" s="29"/>
      <c r="P747" s="29"/>
      <c r="Q747" s="29"/>
      <c r="R747" s="29"/>
      <c r="S747" s="29"/>
      <c r="T747" s="29"/>
      <c r="U747" s="29"/>
      <c r="V747" s="29"/>
      <c r="W747" s="29"/>
      <c r="X747" s="29"/>
      <c r="Y747" s="29"/>
      <c r="Z747" s="29"/>
      <c r="AA747" s="29"/>
      <c r="AB747" s="29"/>
    </row>
    <row r="748" spans="1:28" ht="13.2">
      <c r="A748" s="29"/>
      <c r="B748" s="29"/>
      <c r="C748" s="29"/>
      <c r="D748" s="29"/>
      <c r="E748" s="29"/>
      <c r="F748" s="30"/>
      <c r="G748" s="29"/>
      <c r="H748" s="29"/>
      <c r="I748" s="29"/>
      <c r="J748" s="29"/>
      <c r="K748" s="29"/>
      <c r="L748" s="29"/>
      <c r="M748" s="29"/>
      <c r="N748" s="29"/>
      <c r="O748" s="29"/>
      <c r="P748" s="29"/>
      <c r="Q748" s="29"/>
      <c r="R748" s="29"/>
      <c r="S748" s="29"/>
      <c r="T748" s="29"/>
      <c r="U748" s="29"/>
      <c r="V748" s="29"/>
      <c r="W748" s="29"/>
      <c r="X748" s="29"/>
      <c r="Y748" s="29"/>
      <c r="Z748" s="29"/>
      <c r="AA748" s="29"/>
      <c r="AB748" s="29"/>
    </row>
    <row r="749" spans="1:28" ht="13.2">
      <c r="A749" s="29"/>
      <c r="B749" s="29"/>
      <c r="C749" s="29"/>
      <c r="D749" s="29"/>
      <c r="E749" s="29"/>
      <c r="F749" s="30"/>
      <c r="G749" s="29"/>
      <c r="H749" s="29"/>
      <c r="I749" s="29"/>
      <c r="J749" s="29"/>
      <c r="K749" s="29"/>
      <c r="L749" s="29"/>
      <c r="M749" s="29"/>
      <c r="N749" s="29"/>
      <c r="O749" s="29"/>
      <c r="P749" s="29"/>
      <c r="Q749" s="29"/>
      <c r="R749" s="29"/>
      <c r="S749" s="29"/>
      <c r="T749" s="29"/>
      <c r="U749" s="29"/>
      <c r="V749" s="29"/>
      <c r="W749" s="29"/>
      <c r="X749" s="29"/>
      <c r="Y749" s="29"/>
      <c r="Z749" s="29"/>
      <c r="AA749" s="29"/>
      <c r="AB749" s="29"/>
    </row>
    <row r="750" spans="1:28" ht="13.2">
      <c r="A750" s="29"/>
      <c r="B750" s="29"/>
      <c r="C750" s="29"/>
      <c r="D750" s="29"/>
      <c r="E750" s="29"/>
      <c r="F750" s="30"/>
      <c r="G750" s="29"/>
      <c r="H750" s="29"/>
      <c r="I750" s="29"/>
      <c r="J750" s="29"/>
      <c r="K750" s="29"/>
      <c r="L750" s="29"/>
      <c r="M750" s="29"/>
      <c r="N750" s="29"/>
      <c r="O750" s="29"/>
      <c r="P750" s="29"/>
      <c r="Q750" s="29"/>
      <c r="R750" s="29"/>
      <c r="S750" s="29"/>
      <c r="T750" s="29"/>
      <c r="U750" s="29"/>
      <c r="V750" s="29"/>
      <c r="W750" s="29"/>
      <c r="X750" s="29"/>
      <c r="Y750" s="29"/>
      <c r="Z750" s="29"/>
      <c r="AA750" s="29"/>
      <c r="AB750" s="29"/>
    </row>
    <row r="751" spans="1:28" ht="13.2">
      <c r="A751" s="29"/>
      <c r="B751" s="29"/>
      <c r="C751" s="29"/>
      <c r="D751" s="29"/>
      <c r="E751" s="29"/>
      <c r="F751" s="30"/>
      <c r="G751" s="29"/>
      <c r="H751" s="29"/>
      <c r="I751" s="29"/>
      <c r="J751" s="29"/>
      <c r="K751" s="29"/>
      <c r="L751" s="29"/>
      <c r="M751" s="29"/>
      <c r="N751" s="29"/>
      <c r="O751" s="29"/>
      <c r="P751" s="29"/>
      <c r="Q751" s="29"/>
      <c r="R751" s="29"/>
      <c r="S751" s="29"/>
      <c r="T751" s="29"/>
      <c r="U751" s="29"/>
      <c r="V751" s="29"/>
      <c r="W751" s="29"/>
      <c r="X751" s="29"/>
      <c r="Y751" s="29"/>
      <c r="Z751" s="29"/>
      <c r="AA751" s="29"/>
      <c r="AB751" s="29"/>
    </row>
    <row r="752" spans="1:28" ht="13.2">
      <c r="A752" s="29"/>
      <c r="B752" s="29"/>
      <c r="C752" s="29"/>
      <c r="D752" s="29"/>
      <c r="E752" s="29"/>
      <c r="F752" s="30"/>
      <c r="G752" s="29"/>
      <c r="H752" s="29"/>
      <c r="I752" s="29"/>
      <c r="J752" s="29"/>
      <c r="K752" s="29"/>
      <c r="L752" s="29"/>
      <c r="M752" s="29"/>
      <c r="N752" s="29"/>
      <c r="O752" s="29"/>
      <c r="P752" s="29"/>
      <c r="Q752" s="29"/>
      <c r="R752" s="29"/>
      <c r="S752" s="29"/>
      <c r="T752" s="29"/>
      <c r="U752" s="29"/>
      <c r="V752" s="29"/>
      <c r="W752" s="29"/>
      <c r="X752" s="29"/>
      <c r="Y752" s="29"/>
      <c r="Z752" s="29"/>
      <c r="AA752" s="29"/>
      <c r="AB752" s="29"/>
    </row>
    <row r="753" spans="1:28" ht="13.2">
      <c r="A753" s="29"/>
      <c r="B753" s="29"/>
      <c r="C753" s="29"/>
      <c r="D753" s="29"/>
      <c r="E753" s="29"/>
      <c r="F753" s="30"/>
      <c r="G753" s="29"/>
      <c r="H753" s="29"/>
      <c r="I753" s="29"/>
      <c r="J753" s="29"/>
      <c r="K753" s="29"/>
      <c r="L753" s="29"/>
      <c r="M753" s="29"/>
      <c r="N753" s="29"/>
      <c r="O753" s="29"/>
      <c r="P753" s="29"/>
      <c r="Q753" s="29"/>
      <c r="R753" s="29"/>
      <c r="S753" s="29"/>
      <c r="T753" s="29"/>
      <c r="U753" s="29"/>
      <c r="V753" s="29"/>
      <c r="W753" s="29"/>
      <c r="X753" s="29"/>
      <c r="Y753" s="29"/>
      <c r="Z753" s="29"/>
      <c r="AA753" s="29"/>
      <c r="AB753" s="29"/>
    </row>
    <row r="754" spans="1:28" ht="13.2">
      <c r="A754" s="29"/>
      <c r="B754" s="29"/>
      <c r="C754" s="29"/>
      <c r="D754" s="29"/>
      <c r="E754" s="29"/>
      <c r="F754" s="30"/>
      <c r="G754" s="29"/>
      <c r="H754" s="29"/>
      <c r="I754" s="29"/>
      <c r="J754" s="29"/>
      <c r="K754" s="29"/>
      <c r="L754" s="29"/>
      <c r="M754" s="29"/>
      <c r="N754" s="29"/>
      <c r="O754" s="29"/>
      <c r="P754" s="29"/>
      <c r="Q754" s="29"/>
      <c r="R754" s="29"/>
      <c r="S754" s="29"/>
      <c r="T754" s="29"/>
      <c r="U754" s="29"/>
      <c r="V754" s="29"/>
      <c r="W754" s="29"/>
      <c r="X754" s="29"/>
      <c r="Y754" s="29"/>
      <c r="Z754" s="29"/>
      <c r="AA754" s="29"/>
      <c r="AB754" s="29"/>
    </row>
    <row r="755" spans="1:28" ht="13.2">
      <c r="A755" s="29"/>
      <c r="B755" s="29"/>
      <c r="C755" s="29"/>
      <c r="D755" s="29"/>
      <c r="E755" s="29"/>
      <c r="F755" s="30"/>
      <c r="G755" s="29"/>
      <c r="H755" s="29"/>
      <c r="I755" s="29"/>
      <c r="J755" s="29"/>
      <c r="K755" s="29"/>
      <c r="L755" s="29"/>
      <c r="M755" s="29"/>
      <c r="N755" s="29"/>
      <c r="O755" s="29"/>
      <c r="P755" s="29"/>
      <c r="Q755" s="29"/>
      <c r="R755" s="29"/>
      <c r="S755" s="29"/>
      <c r="T755" s="29"/>
      <c r="U755" s="29"/>
      <c r="V755" s="29"/>
      <c r="W755" s="29"/>
      <c r="X755" s="29"/>
      <c r="Y755" s="29"/>
      <c r="Z755" s="29"/>
      <c r="AA755" s="29"/>
      <c r="AB755" s="29"/>
    </row>
    <row r="756" spans="1:28" ht="13.2">
      <c r="A756" s="29"/>
      <c r="B756" s="29"/>
      <c r="C756" s="29"/>
      <c r="D756" s="29"/>
      <c r="E756" s="29"/>
      <c r="F756" s="30"/>
      <c r="G756" s="29"/>
      <c r="H756" s="29"/>
      <c r="I756" s="29"/>
      <c r="J756" s="29"/>
      <c r="K756" s="29"/>
      <c r="L756" s="29"/>
      <c r="M756" s="29"/>
      <c r="N756" s="29"/>
      <c r="O756" s="29"/>
      <c r="P756" s="29"/>
      <c r="Q756" s="29"/>
      <c r="R756" s="29"/>
      <c r="S756" s="29"/>
      <c r="T756" s="29"/>
      <c r="U756" s="29"/>
      <c r="V756" s="29"/>
      <c r="W756" s="29"/>
      <c r="X756" s="29"/>
      <c r="Y756" s="29"/>
      <c r="Z756" s="29"/>
      <c r="AA756" s="29"/>
      <c r="AB756" s="29"/>
    </row>
    <row r="757" spans="1:28" ht="13.2">
      <c r="A757" s="29"/>
      <c r="B757" s="29"/>
      <c r="C757" s="29"/>
      <c r="D757" s="29"/>
      <c r="E757" s="29"/>
      <c r="F757" s="30"/>
      <c r="G757" s="29"/>
      <c r="H757" s="29"/>
      <c r="I757" s="29"/>
      <c r="J757" s="29"/>
      <c r="K757" s="29"/>
      <c r="L757" s="29"/>
      <c r="M757" s="29"/>
      <c r="N757" s="29"/>
      <c r="O757" s="29"/>
      <c r="P757" s="29"/>
      <c r="Q757" s="29"/>
      <c r="R757" s="29"/>
      <c r="S757" s="29"/>
      <c r="T757" s="29"/>
      <c r="U757" s="29"/>
      <c r="V757" s="29"/>
      <c r="W757" s="29"/>
      <c r="X757" s="29"/>
      <c r="Y757" s="29"/>
      <c r="Z757" s="29"/>
      <c r="AA757" s="29"/>
      <c r="AB757" s="29"/>
    </row>
    <row r="758" spans="1:28" ht="13.2">
      <c r="A758" s="29"/>
      <c r="B758" s="29"/>
      <c r="C758" s="29"/>
      <c r="D758" s="29"/>
      <c r="E758" s="29"/>
      <c r="F758" s="30"/>
      <c r="G758" s="29"/>
      <c r="H758" s="29"/>
      <c r="I758" s="29"/>
      <c r="J758" s="29"/>
      <c r="K758" s="29"/>
      <c r="L758" s="29"/>
      <c r="M758" s="29"/>
      <c r="N758" s="29"/>
      <c r="O758" s="29"/>
      <c r="P758" s="29"/>
      <c r="Q758" s="29"/>
      <c r="R758" s="29"/>
      <c r="S758" s="29"/>
      <c r="T758" s="29"/>
      <c r="U758" s="29"/>
      <c r="V758" s="29"/>
      <c r="W758" s="29"/>
      <c r="X758" s="29"/>
      <c r="Y758" s="29"/>
      <c r="Z758" s="29"/>
      <c r="AA758" s="29"/>
      <c r="AB758" s="29"/>
    </row>
    <row r="759" spans="1:28" ht="13.2">
      <c r="A759" s="29"/>
      <c r="B759" s="29"/>
      <c r="C759" s="29"/>
      <c r="D759" s="29"/>
      <c r="E759" s="29"/>
      <c r="F759" s="30"/>
      <c r="G759" s="29"/>
      <c r="H759" s="29"/>
      <c r="I759" s="29"/>
      <c r="J759" s="29"/>
      <c r="K759" s="29"/>
      <c r="L759" s="29"/>
      <c r="M759" s="29"/>
      <c r="N759" s="29"/>
      <c r="O759" s="29"/>
      <c r="P759" s="29"/>
      <c r="Q759" s="29"/>
      <c r="R759" s="29"/>
      <c r="S759" s="29"/>
      <c r="T759" s="29"/>
      <c r="U759" s="29"/>
      <c r="V759" s="29"/>
      <c r="W759" s="29"/>
      <c r="X759" s="29"/>
      <c r="Y759" s="29"/>
      <c r="Z759" s="29"/>
      <c r="AA759" s="29"/>
      <c r="AB759" s="29"/>
    </row>
    <row r="760" spans="1:28" ht="13.2">
      <c r="A760" s="29"/>
      <c r="B760" s="29"/>
      <c r="C760" s="29"/>
      <c r="D760" s="29"/>
      <c r="E760" s="29"/>
      <c r="F760" s="30"/>
      <c r="G760" s="29"/>
      <c r="H760" s="29"/>
      <c r="I760" s="29"/>
      <c r="J760" s="29"/>
      <c r="K760" s="29"/>
      <c r="L760" s="29"/>
      <c r="M760" s="29"/>
      <c r="N760" s="29"/>
      <c r="O760" s="29"/>
      <c r="P760" s="29"/>
      <c r="Q760" s="29"/>
      <c r="R760" s="29"/>
      <c r="S760" s="29"/>
      <c r="T760" s="29"/>
      <c r="U760" s="29"/>
      <c r="V760" s="29"/>
      <c r="W760" s="29"/>
      <c r="X760" s="29"/>
      <c r="Y760" s="29"/>
      <c r="Z760" s="29"/>
      <c r="AA760" s="29"/>
      <c r="AB760" s="29"/>
    </row>
    <row r="761" spans="1:28" ht="13.2">
      <c r="A761" s="29"/>
      <c r="B761" s="29"/>
      <c r="C761" s="29"/>
      <c r="D761" s="29"/>
      <c r="E761" s="29"/>
      <c r="F761" s="30"/>
      <c r="G761" s="29"/>
      <c r="H761" s="29"/>
      <c r="I761" s="29"/>
      <c r="J761" s="29"/>
      <c r="K761" s="29"/>
      <c r="L761" s="29"/>
      <c r="M761" s="29"/>
      <c r="N761" s="29"/>
      <c r="O761" s="29"/>
      <c r="P761" s="29"/>
      <c r="Q761" s="29"/>
      <c r="R761" s="29"/>
      <c r="S761" s="29"/>
      <c r="T761" s="29"/>
      <c r="U761" s="29"/>
      <c r="V761" s="29"/>
      <c r="W761" s="29"/>
      <c r="X761" s="29"/>
      <c r="Y761" s="29"/>
      <c r="Z761" s="29"/>
      <c r="AA761" s="29"/>
      <c r="AB761" s="29"/>
    </row>
    <row r="762" spans="1:28" ht="13.2">
      <c r="A762" s="29"/>
      <c r="B762" s="29"/>
      <c r="C762" s="29"/>
      <c r="D762" s="29"/>
      <c r="E762" s="29"/>
      <c r="F762" s="30"/>
      <c r="G762" s="29"/>
      <c r="H762" s="29"/>
      <c r="I762" s="29"/>
      <c r="J762" s="29"/>
      <c r="K762" s="29"/>
      <c r="L762" s="29"/>
      <c r="M762" s="29"/>
      <c r="N762" s="29"/>
      <c r="O762" s="29"/>
      <c r="P762" s="29"/>
      <c r="Q762" s="29"/>
      <c r="R762" s="29"/>
      <c r="S762" s="29"/>
      <c r="T762" s="29"/>
      <c r="U762" s="29"/>
      <c r="V762" s="29"/>
      <c r="W762" s="29"/>
      <c r="X762" s="29"/>
      <c r="Y762" s="29"/>
      <c r="Z762" s="29"/>
      <c r="AA762" s="29"/>
      <c r="AB762" s="29"/>
    </row>
    <row r="763" spans="1:28" ht="13.2">
      <c r="A763" s="29"/>
      <c r="B763" s="29"/>
      <c r="C763" s="29"/>
      <c r="D763" s="29"/>
      <c r="E763" s="29"/>
      <c r="F763" s="30"/>
      <c r="G763" s="29"/>
      <c r="H763" s="29"/>
      <c r="I763" s="29"/>
      <c r="J763" s="29"/>
      <c r="K763" s="29"/>
      <c r="L763" s="29"/>
      <c r="M763" s="29"/>
      <c r="N763" s="29"/>
      <c r="O763" s="29"/>
      <c r="P763" s="29"/>
      <c r="Q763" s="29"/>
      <c r="R763" s="29"/>
      <c r="S763" s="29"/>
      <c r="T763" s="29"/>
      <c r="U763" s="29"/>
      <c r="V763" s="29"/>
      <c r="W763" s="29"/>
      <c r="X763" s="29"/>
      <c r="Y763" s="29"/>
      <c r="Z763" s="29"/>
      <c r="AA763" s="29"/>
      <c r="AB763" s="29"/>
    </row>
    <row r="764" spans="1:28" ht="13.2">
      <c r="A764" s="29"/>
      <c r="B764" s="29"/>
      <c r="C764" s="29"/>
      <c r="D764" s="29"/>
      <c r="E764" s="29"/>
      <c r="F764" s="30"/>
      <c r="G764" s="29"/>
      <c r="H764" s="29"/>
      <c r="I764" s="29"/>
      <c r="J764" s="29"/>
      <c r="K764" s="29"/>
      <c r="L764" s="29"/>
      <c r="M764" s="29"/>
      <c r="N764" s="29"/>
      <c r="O764" s="29"/>
      <c r="P764" s="29"/>
      <c r="Q764" s="29"/>
      <c r="R764" s="29"/>
      <c r="S764" s="29"/>
      <c r="T764" s="29"/>
      <c r="U764" s="29"/>
      <c r="V764" s="29"/>
      <c r="W764" s="29"/>
      <c r="X764" s="29"/>
      <c r="Y764" s="29"/>
      <c r="Z764" s="29"/>
      <c r="AA764" s="29"/>
      <c r="AB764" s="29"/>
    </row>
    <row r="765" spans="1:28" ht="13.2">
      <c r="A765" s="29"/>
      <c r="B765" s="29"/>
      <c r="C765" s="29"/>
      <c r="D765" s="29"/>
      <c r="E765" s="29"/>
      <c r="F765" s="30"/>
      <c r="G765" s="29"/>
      <c r="H765" s="29"/>
      <c r="I765" s="29"/>
      <c r="J765" s="29"/>
      <c r="K765" s="29"/>
      <c r="L765" s="29"/>
      <c r="M765" s="29"/>
      <c r="N765" s="29"/>
      <c r="O765" s="29"/>
      <c r="P765" s="29"/>
      <c r="Q765" s="29"/>
      <c r="R765" s="29"/>
      <c r="S765" s="29"/>
      <c r="T765" s="29"/>
      <c r="U765" s="29"/>
      <c r="V765" s="29"/>
      <c r="W765" s="29"/>
      <c r="X765" s="29"/>
      <c r="Y765" s="29"/>
      <c r="Z765" s="29"/>
      <c r="AA765" s="29"/>
      <c r="AB765" s="29"/>
    </row>
    <row r="766" spans="1:28" ht="13.2">
      <c r="A766" s="29"/>
      <c r="B766" s="29"/>
      <c r="C766" s="29"/>
      <c r="D766" s="29"/>
      <c r="E766" s="29"/>
      <c r="F766" s="30"/>
      <c r="G766" s="29"/>
      <c r="H766" s="29"/>
      <c r="I766" s="29"/>
      <c r="J766" s="29"/>
      <c r="K766" s="29"/>
      <c r="L766" s="29"/>
      <c r="M766" s="29"/>
      <c r="N766" s="29"/>
      <c r="O766" s="29"/>
      <c r="P766" s="29"/>
      <c r="Q766" s="29"/>
      <c r="R766" s="29"/>
      <c r="S766" s="29"/>
      <c r="T766" s="29"/>
      <c r="U766" s="29"/>
      <c r="V766" s="29"/>
      <c r="W766" s="29"/>
      <c r="X766" s="29"/>
      <c r="Y766" s="29"/>
      <c r="Z766" s="29"/>
      <c r="AA766" s="29"/>
      <c r="AB766" s="29"/>
    </row>
    <row r="767" spans="1:28" ht="13.2">
      <c r="A767" s="29"/>
      <c r="B767" s="29"/>
      <c r="C767" s="29"/>
      <c r="D767" s="29"/>
      <c r="E767" s="29"/>
      <c r="F767" s="30"/>
      <c r="G767" s="29"/>
      <c r="H767" s="29"/>
      <c r="I767" s="29"/>
      <c r="J767" s="29"/>
      <c r="K767" s="29"/>
      <c r="L767" s="29"/>
      <c r="M767" s="29"/>
      <c r="N767" s="29"/>
      <c r="O767" s="29"/>
      <c r="P767" s="29"/>
      <c r="Q767" s="29"/>
      <c r="R767" s="29"/>
      <c r="S767" s="29"/>
      <c r="T767" s="29"/>
      <c r="U767" s="29"/>
      <c r="V767" s="29"/>
      <c r="W767" s="29"/>
      <c r="X767" s="29"/>
      <c r="Y767" s="29"/>
      <c r="Z767" s="29"/>
      <c r="AA767" s="29"/>
      <c r="AB767" s="29"/>
    </row>
    <row r="768" spans="1:28" ht="13.2">
      <c r="A768" s="29"/>
      <c r="B768" s="29"/>
      <c r="C768" s="29"/>
      <c r="D768" s="29"/>
      <c r="E768" s="29"/>
      <c r="F768" s="30"/>
      <c r="G768" s="29"/>
      <c r="H768" s="29"/>
      <c r="I768" s="29"/>
      <c r="J768" s="29"/>
      <c r="K768" s="29"/>
      <c r="L768" s="29"/>
      <c r="M768" s="29"/>
      <c r="N768" s="29"/>
      <c r="O768" s="29"/>
      <c r="P768" s="29"/>
      <c r="Q768" s="29"/>
      <c r="R768" s="29"/>
      <c r="S768" s="29"/>
      <c r="T768" s="29"/>
      <c r="U768" s="29"/>
      <c r="V768" s="29"/>
      <c r="W768" s="29"/>
      <c r="X768" s="29"/>
      <c r="Y768" s="29"/>
      <c r="Z768" s="29"/>
      <c r="AA768" s="29"/>
      <c r="AB768" s="29"/>
    </row>
    <row r="769" spans="1:28" ht="13.2">
      <c r="A769" s="29"/>
      <c r="B769" s="29"/>
      <c r="C769" s="29"/>
      <c r="D769" s="29"/>
      <c r="E769" s="29"/>
      <c r="F769" s="30"/>
      <c r="G769" s="29"/>
      <c r="H769" s="29"/>
      <c r="I769" s="29"/>
      <c r="J769" s="29"/>
      <c r="K769" s="29"/>
      <c r="L769" s="29"/>
      <c r="M769" s="29"/>
      <c r="N769" s="29"/>
      <c r="O769" s="29"/>
      <c r="P769" s="29"/>
      <c r="Q769" s="29"/>
      <c r="R769" s="29"/>
      <c r="S769" s="29"/>
      <c r="T769" s="29"/>
      <c r="U769" s="29"/>
      <c r="V769" s="29"/>
      <c r="W769" s="29"/>
      <c r="X769" s="29"/>
      <c r="Y769" s="29"/>
      <c r="Z769" s="29"/>
      <c r="AA769" s="29"/>
      <c r="AB769" s="29"/>
    </row>
    <row r="770" spans="1:28" ht="13.2">
      <c r="A770" s="29"/>
      <c r="B770" s="29"/>
      <c r="C770" s="29"/>
      <c r="D770" s="29"/>
      <c r="E770" s="29"/>
      <c r="F770" s="30"/>
      <c r="G770" s="29"/>
      <c r="H770" s="29"/>
      <c r="I770" s="29"/>
      <c r="J770" s="29"/>
      <c r="K770" s="29"/>
      <c r="L770" s="29"/>
      <c r="M770" s="29"/>
      <c r="N770" s="29"/>
      <c r="O770" s="29"/>
      <c r="P770" s="29"/>
      <c r="Q770" s="29"/>
      <c r="R770" s="29"/>
      <c r="S770" s="29"/>
      <c r="T770" s="29"/>
      <c r="U770" s="29"/>
      <c r="V770" s="29"/>
      <c r="W770" s="29"/>
      <c r="X770" s="29"/>
      <c r="Y770" s="29"/>
      <c r="Z770" s="29"/>
      <c r="AA770" s="29"/>
      <c r="AB770" s="29"/>
    </row>
    <row r="771" spans="1:28" ht="13.2">
      <c r="A771" s="29"/>
      <c r="B771" s="29"/>
      <c r="C771" s="29"/>
      <c r="D771" s="29"/>
      <c r="E771" s="29"/>
      <c r="F771" s="30"/>
      <c r="G771" s="29"/>
      <c r="H771" s="29"/>
      <c r="I771" s="29"/>
      <c r="J771" s="29"/>
      <c r="K771" s="29"/>
      <c r="L771" s="29"/>
      <c r="M771" s="29"/>
      <c r="N771" s="29"/>
      <c r="O771" s="29"/>
      <c r="P771" s="29"/>
      <c r="Q771" s="29"/>
      <c r="R771" s="29"/>
      <c r="S771" s="29"/>
      <c r="T771" s="29"/>
      <c r="U771" s="29"/>
      <c r="V771" s="29"/>
      <c r="W771" s="29"/>
      <c r="X771" s="29"/>
      <c r="Y771" s="29"/>
      <c r="Z771" s="29"/>
      <c r="AA771" s="29"/>
      <c r="AB771" s="29"/>
    </row>
    <row r="772" spans="1:28" ht="13.2">
      <c r="A772" s="29"/>
      <c r="B772" s="29"/>
      <c r="C772" s="29"/>
      <c r="D772" s="29"/>
      <c r="E772" s="29"/>
      <c r="F772" s="30"/>
      <c r="G772" s="29"/>
      <c r="H772" s="29"/>
      <c r="I772" s="29"/>
      <c r="J772" s="29"/>
      <c r="K772" s="29"/>
      <c r="L772" s="29"/>
      <c r="M772" s="29"/>
      <c r="N772" s="29"/>
      <c r="O772" s="29"/>
      <c r="P772" s="29"/>
      <c r="Q772" s="29"/>
      <c r="R772" s="29"/>
      <c r="S772" s="29"/>
      <c r="T772" s="29"/>
      <c r="U772" s="29"/>
      <c r="V772" s="29"/>
      <c r="W772" s="29"/>
      <c r="X772" s="29"/>
      <c r="Y772" s="29"/>
      <c r="Z772" s="29"/>
      <c r="AA772" s="29"/>
      <c r="AB772" s="29"/>
    </row>
    <row r="773" spans="1:28" ht="13.2">
      <c r="A773" s="29"/>
      <c r="B773" s="29"/>
      <c r="C773" s="29"/>
      <c r="D773" s="29"/>
      <c r="E773" s="29"/>
      <c r="F773" s="30"/>
      <c r="G773" s="29"/>
      <c r="H773" s="29"/>
      <c r="I773" s="29"/>
      <c r="J773" s="29"/>
      <c r="K773" s="29"/>
      <c r="L773" s="29"/>
      <c r="M773" s="29"/>
      <c r="N773" s="29"/>
      <c r="O773" s="29"/>
      <c r="P773" s="29"/>
      <c r="Q773" s="29"/>
      <c r="R773" s="29"/>
      <c r="S773" s="29"/>
      <c r="T773" s="29"/>
      <c r="U773" s="29"/>
      <c r="V773" s="29"/>
      <c r="W773" s="29"/>
      <c r="X773" s="29"/>
      <c r="Y773" s="29"/>
      <c r="Z773" s="29"/>
      <c r="AA773" s="29"/>
      <c r="AB773" s="29"/>
    </row>
    <row r="774" spans="1:28" ht="13.2">
      <c r="A774" s="29"/>
      <c r="B774" s="29"/>
      <c r="C774" s="29"/>
      <c r="D774" s="29"/>
      <c r="E774" s="29"/>
      <c r="F774" s="30"/>
      <c r="G774" s="29"/>
      <c r="H774" s="29"/>
      <c r="I774" s="29"/>
      <c r="J774" s="29"/>
      <c r="K774" s="29"/>
      <c r="L774" s="29"/>
      <c r="M774" s="29"/>
      <c r="N774" s="29"/>
      <c r="O774" s="29"/>
      <c r="P774" s="29"/>
      <c r="Q774" s="29"/>
      <c r="R774" s="29"/>
      <c r="S774" s="29"/>
      <c r="T774" s="29"/>
      <c r="U774" s="29"/>
      <c r="V774" s="29"/>
      <c r="W774" s="29"/>
      <c r="X774" s="29"/>
      <c r="Y774" s="29"/>
      <c r="Z774" s="29"/>
      <c r="AA774" s="29"/>
      <c r="AB774" s="29"/>
    </row>
    <row r="775" spans="1:28" ht="13.2">
      <c r="A775" s="29"/>
      <c r="B775" s="29"/>
      <c r="C775" s="29"/>
      <c r="D775" s="29"/>
      <c r="E775" s="29"/>
      <c r="F775" s="30"/>
      <c r="G775" s="29"/>
      <c r="H775" s="29"/>
      <c r="I775" s="29"/>
      <c r="J775" s="29"/>
      <c r="K775" s="29"/>
      <c r="L775" s="29"/>
      <c r="M775" s="29"/>
      <c r="N775" s="29"/>
      <c r="O775" s="29"/>
      <c r="P775" s="29"/>
      <c r="Q775" s="29"/>
      <c r="R775" s="29"/>
      <c r="S775" s="29"/>
      <c r="T775" s="29"/>
      <c r="U775" s="29"/>
      <c r="V775" s="29"/>
      <c r="W775" s="29"/>
      <c r="X775" s="29"/>
      <c r="Y775" s="29"/>
      <c r="Z775" s="29"/>
      <c r="AA775" s="29"/>
      <c r="AB775" s="29"/>
    </row>
    <row r="776" spans="1:28" ht="13.2">
      <c r="A776" s="29"/>
      <c r="B776" s="29"/>
      <c r="C776" s="29"/>
      <c r="D776" s="29"/>
      <c r="E776" s="29"/>
      <c r="F776" s="30"/>
      <c r="G776" s="29"/>
      <c r="H776" s="29"/>
      <c r="I776" s="29"/>
      <c r="J776" s="29"/>
      <c r="K776" s="29"/>
      <c r="L776" s="29"/>
      <c r="M776" s="29"/>
      <c r="N776" s="29"/>
      <c r="O776" s="29"/>
      <c r="P776" s="29"/>
      <c r="Q776" s="29"/>
      <c r="R776" s="29"/>
      <c r="S776" s="29"/>
      <c r="T776" s="29"/>
      <c r="U776" s="29"/>
      <c r="V776" s="29"/>
      <c r="W776" s="29"/>
      <c r="X776" s="29"/>
      <c r="Y776" s="29"/>
      <c r="Z776" s="29"/>
      <c r="AA776" s="29"/>
      <c r="AB776" s="29"/>
    </row>
    <row r="777" spans="1:28" ht="13.2">
      <c r="A777" s="29"/>
      <c r="B777" s="29"/>
      <c r="C777" s="29"/>
      <c r="D777" s="29"/>
      <c r="E777" s="29"/>
      <c r="F777" s="30"/>
      <c r="G777" s="29"/>
      <c r="H777" s="29"/>
      <c r="I777" s="29"/>
      <c r="J777" s="29"/>
      <c r="K777" s="29"/>
      <c r="L777" s="29"/>
      <c r="M777" s="29"/>
      <c r="N777" s="29"/>
      <c r="O777" s="29"/>
      <c r="P777" s="29"/>
      <c r="Q777" s="29"/>
      <c r="R777" s="29"/>
      <c r="S777" s="29"/>
      <c r="T777" s="29"/>
      <c r="U777" s="29"/>
      <c r="V777" s="29"/>
      <c r="W777" s="29"/>
      <c r="X777" s="29"/>
      <c r="Y777" s="29"/>
      <c r="Z777" s="29"/>
      <c r="AA777" s="29"/>
      <c r="AB777" s="29"/>
    </row>
    <row r="778" spans="1:28" ht="13.2">
      <c r="A778" s="29"/>
      <c r="B778" s="29"/>
      <c r="C778" s="29"/>
      <c r="D778" s="29"/>
      <c r="E778" s="29"/>
      <c r="F778" s="30"/>
      <c r="G778" s="29"/>
      <c r="H778" s="29"/>
      <c r="I778" s="29"/>
      <c r="J778" s="29"/>
      <c r="K778" s="29"/>
      <c r="L778" s="29"/>
      <c r="M778" s="29"/>
      <c r="N778" s="29"/>
      <c r="O778" s="29"/>
      <c r="P778" s="29"/>
      <c r="Q778" s="29"/>
      <c r="R778" s="29"/>
      <c r="S778" s="29"/>
      <c r="T778" s="29"/>
      <c r="U778" s="29"/>
      <c r="V778" s="29"/>
      <c r="W778" s="29"/>
      <c r="X778" s="29"/>
      <c r="Y778" s="29"/>
      <c r="Z778" s="29"/>
      <c r="AA778" s="29"/>
      <c r="AB778" s="29"/>
    </row>
    <row r="779" spans="1:28" ht="13.2">
      <c r="A779" s="29"/>
      <c r="B779" s="29"/>
      <c r="C779" s="29"/>
      <c r="D779" s="29"/>
      <c r="E779" s="29"/>
      <c r="F779" s="30"/>
      <c r="G779" s="29"/>
      <c r="H779" s="29"/>
      <c r="I779" s="29"/>
      <c r="J779" s="29"/>
      <c r="K779" s="29"/>
      <c r="L779" s="29"/>
      <c r="M779" s="29"/>
      <c r="N779" s="29"/>
      <c r="O779" s="29"/>
      <c r="P779" s="29"/>
      <c r="Q779" s="29"/>
      <c r="R779" s="29"/>
      <c r="S779" s="29"/>
      <c r="T779" s="29"/>
      <c r="U779" s="29"/>
      <c r="V779" s="29"/>
      <c r="W779" s="29"/>
      <c r="X779" s="29"/>
      <c r="Y779" s="29"/>
      <c r="Z779" s="29"/>
      <c r="AA779" s="29"/>
      <c r="AB779" s="29"/>
    </row>
    <row r="780" spans="1:28" ht="13.2">
      <c r="A780" s="29"/>
      <c r="B780" s="29"/>
      <c r="C780" s="29"/>
      <c r="D780" s="29"/>
      <c r="E780" s="29"/>
      <c r="F780" s="30"/>
      <c r="G780" s="29"/>
      <c r="H780" s="29"/>
      <c r="I780" s="29"/>
      <c r="J780" s="29"/>
      <c r="K780" s="29"/>
      <c r="L780" s="29"/>
      <c r="M780" s="29"/>
      <c r="N780" s="29"/>
      <c r="O780" s="29"/>
      <c r="P780" s="29"/>
      <c r="Q780" s="29"/>
      <c r="R780" s="29"/>
      <c r="S780" s="29"/>
      <c r="T780" s="29"/>
      <c r="U780" s="29"/>
      <c r="V780" s="29"/>
      <c r="W780" s="29"/>
      <c r="X780" s="29"/>
      <c r="Y780" s="29"/>
      <c r="Z780" s="29"/>
      <c r="AA780" s="29"/>
      <c r="AB780" s="29"/>
    </row>
    <row r="781" spans="1:28" ht="13.2">
      <c r="A781" s="29"/>
      <c r="B781" s="29"/>
      <c r="C781" s="29"/>
      <c r="D781" s="29"/>
      <c r="E781" s="29"/>
      <c r="F781" s="30"/>
      <c r="G781" s="29"/>
      <c r="H781" s="29"/>
      <c r="I781" s="29"/>
      <c r="J781" s="29"/>
      <c r="K781" s="29"/>
      <c r="L781" s="29"/>
      <c r="M781" s="29"/>
      <c r="N781" s="29"/>
      <c r="O781" s="29"/>
      <c r="P781" s="29"/>
      <c r="Q781" s="29"/>
      <c r="R781" s="29"/>
      <c r="S781" s="29"/>
      <c r="T781" s="29"/>
      <c r="U781" s="29"/>
      <c r="V781" s="29"/>
      <c r="W781" s="29"/>
      <c r="X781" s="29"/>
      <c r="Y781" s="29"/>
      <c r="Z781" s="29"/>
      <c r="AA781" s="29"/>
      <c r="AB781" s="29"/>
    </row>
    <row r="782" spans="1:28" ht="13.2">
      <c r="A782" s="29"/>
      <c r="B782" s="29"/>
      <c r="C782" s="29"/>
      <c r="D782" s="29"/>
      <c r="E782" s="29"/>
      <c r="F782" s="30"/>
      <c r="G782" s="29"/>
      <c r="H782" s="29"/>
      <c r="I782" s="29"/>
      <c r="J782" s="29"/>
      <c r="K782" s="29"/>
      <c r="L782" s="29"/>
      <c r="M782" s="29"/>
      <c r="N782" s="29"/>
      <c r="O782" s="29"/>
      <c r="P782" s="29"/>
      <c r="Q782" s="29"/>
      <c r="R782" s="29"/>
      <c r="S782" s="29"/>
      <c r="T782" s="29"/>
      <c r="U782" s="29"/>
      <c r="V782" s="29"/>
      <c r="W782" s="29"/>
      <c r="X782" s="29"/>
      <c r="Y782" s="29"/>
      <c r="Z782" s="29"/>
      <c r="AA782" s="29"/>
      <c r="AB782" s="29"/>
    </row>
    <row r="783" spans="1:28" ht="13.2">
      <c r="A783" s="29"/>
      <c r="B783" s="29"/>
      <c r="C783" s="29"/>
      <c r="D783" s="29"/>
      <c r="E783" s="29"/>
      <c r="F783" s="30"/>
      <c r="G783" s="29"/>
      <c r="H783" s="29"/>
      <c r="I783" s="29"/>
      <c r="J783" s="29"/>
      <c r="K783" s="29"/>
      <c r="L783" s="29"/>
      <c r="M783" s="29"/>
      <c r="N783" s="29"/>
      <c r="O783" s="29"/>
      <c r="P783" s="29"/>
      <c r="Q783" s="29"/>
      <c r="R783" s="29"/>
      <c r="S783" s="29"/>
      <c r="T783" s="29"/>
      <c r="U783" s="29"/>
      <c r="V783" s="29"/>
      <c r="W783" s="29"/>
      <c r="X783" s="29"/>
      <c r="Y783" s="29"/>
      <c r="Z783" s="29"/>
      <c r="AA783" s="29"/>
      <c r="AB783" s="29"/>
    </row>
    <row r="784" spans="1:28" ht="13.2">
      <c r="A784" s="29"/>
      <c r="B784" s="29"/>
      <c r="C784" s="29"/>
      <c r="D784" s="29"/>
      <c r="E784" s="29"/>
      <c r="F784" s="30"/>
      <c r="G784" s="29"/>
      <c r="H784" s="29"/>
      <c r="I784" s="29"/>
      <c r="J784" s="29"/>
      <c r="K784" s="29"/>
      <c r="L784" s="29"/>
      <c r="M784" s="29"/>
      <c r="N784" s="29"/>
      <c r="O784" s="29"/>
      <c r="P784" s="29"/>
      <c r="Q784" s="29"/>
      <c r="R784" s="29"/>
      <c r="S784" s="29"/>
      <c r="T784" s="29"/>
      <c r="U784" s="29"/>
      <c r="V784" s="29"/>
      <c r="W784" s="29"/>
      <c r="X784" s="29"/>
      <c r="Y784" s="29"/>
      <c r="Z784" s="29"/>
      <c r="AA784" s="29"/>
      <c r="AB784" s="29"/>
    </row>
    <row r="785" spans="1:28" ht="13.2">
      <c r="A785" s="29"/>
      <c r="B785" s="29"/>
      <c r="C785" s="29"/>
      <c r="D785" s="29"/>
      <c r="E785" s="29"/>
      <c r="F785" s="30"/>
      <c r="G785" s="29"/>
      <c r="H785" s="29"/>
      <c r="I785" s="29"/>
      <c r="J785" s="29"/>
      <c r="K785" s="29"/>
      <c r="L785" s="29"/>
      <c r="M785" s="29"/>
      <c r="N785" s="29"/>
      <c r="O785" s="29"/>
      <c r="P785" s="29"/>
      <c r="Q785" s="29"/>
      <c r="R785" s="29"/>
      <c r="S785" s="29"/>
      <c r="T785" s="29"/>
      <c r="U785" s="29"/>
      <c r="V785" s="29"/>
      <c r="W785" s="29"/>
      <c r="X785" s="29"/>
      <c r="Y785" s="29"/>
      <c r="Z785" s="29"/>
      <c r="AA785" s="29"/>
      <c r="AB785" s="29"/>
    </row>
    <row r="786" spans="1:28" ht="13.2">
      <c r="A786" s="29"/>
      <c r="B786" s="29"/>
      <c r="C786" s="29"/>
      <c r="D786" s="29"/>
      <c r="E786" s="29"/>
      <c r="F786" s="30"/>
      <c r="G786" s="29"/>
      <c r="H786" s="29"/>
      <c r="I786" s="29"/>
      <c r="J786" s="29"/>
      <c r="K786" s="29"/>
      <c r="L786" s="29"/>
      <c r="M786" s="29"/>
      <c r="N786" s="29"/>
      <c r="O786" s="29"/>
      <c r="P786" s="29"/>
      <c r="Q786" s="29"/>
      <c r="R786" s="29"/>
      <c r="S786" s="29"/>
      <c r="T786" s="29"/>
      <c r="U786" s="29"/>
      <c r="V786" s="29"/>
      <c r="W786" s="29"/>
      <c r="X786" s="29"/>
      <c r="Y786" s="29"/>
      <c r="Z786" s="29"/>
      <c r="AA786" s="29"/>
      <c r="AB786" s="29"/>
    </row>
    <row r="787" spans="1:28" ht="13.2">
      <c r="A787" s="29"/>
      <c r="B787" s="29"/>
      <c r="C787" s="29"/>
      <c r="D787" s="29"/>
      <c r="E787" s="29"/>
      <c r="F787" s="30"/>
      <c r="G787" s="29"/>
      <c r="H787" s="29"/>
      <c r="I787" s="29"/>
      <c r="J787" s="29"/>
      <c r="K787" s="29"/>
      <c r="L787" s="29"/>
      <c r="M787" s="29"/>
      <c r="N787" s="29"/>
      <c r="O787" s="29"/>
      <c r="P787" s="29"/>
      <c r="Q787" s="29"/>
      <c r="R787" s="29"/>
      <c r="S787" s="29"/>
      <c r="T787" s="29"/>
      <c r="U787" s="29"/>
      <c r="V787" s="29"/>
      <c r="W787" s="29"/>
      <c r="X787" s="29"/>
      <c r="Y787" s="29"/>
      <c r="Z787" s="29"/>
      <c r="AA787" s="29"/>
      <c r="AB787" s="29"/>
    </row>
    <row r="788" spans="1:28" ht="13.2">
      <c r="A788" s="29"/>
      <c r="B788" s="29"/>
      <c r="C788" s="29"/>
      <c r="D788" s="29"/>
      <c r="E788" s="29"/>
      <c r="F788" s="30"/>
      <c r="G788" s="29"/>
      <c r="H788" s="29"/>
      <c r="I788" s="29"/>
      <c r="J788" s="29"/>
      <c r="K788" s="29"/>
      <c r="L788" s="29"/>
      <c r="M788" s="29"/>
      <c r="N788" s="29"/>
      <c r="O788" s="29"/>
      <c r="P788" s="29"/>
      <c r="Q788" s="29"/>
      <c r="R788" s="29"/>
      <c r="S788" s="29"/>
      <c r="T788" s="29"/>
      <c r="U788" s="29"/>
      <c r="V788" s="29"/>
      <c r="W788" s="29"/>
      <c r="X788" s="29"/>
      <c r="Y788" s="29"/>
      <c r="Z788" s="29"/>
      <c r="AA788" s="29"/>
      <c r="AB788" s="29"/>
    </row>
    <row r="789" spans="1:28" ht="13.2">
      <c r="A789" s="29"/>
      <c r="B789" s="29"/>
      <c r="C789" s="29"/>
      <c r="D789" s="29"/>
      <c r="E789" s="29"/>
      <c r="F789" s="30"/>
      <c r="G789" s="29"/>
      <c r="H789" s="29"/>
      <c r="I789" s="29"/>
      <c r="J789" s="29"/>
      <c r="K789" s="29"/>
      <c r="L789" s="29"/>
      <c r="M789" s="29"/>
      <c r="N789" s="29"/>
      <c r="O789" s="29"/>
      <c r="P789" s="29"/>
      <c r="Q789" s="29"/>
      <c r="R789" s="29"/>
      <c r="S789" s="29"/>
      <c r="T789" s="29"/>
      <c r="U789" s="29"/>
      <c r="V789" s="29"/>
      <c r="W789" s="29"/>
      <c r="X789" s="29"/>
      <c r="Y789" s="29"/>
      <c r="Z789" s="29"/>
      <c r="AA789" s="29"/>
      <c r="AB789" s="29"/>
    </row>
    <row r="790" spans="1:28" ht="13.2">
      <c r="A790" s="29"/>
      <c r="B790" s="29"/>
      <c r="C790" s="29"/>
      <c r="D790" s="29"/>
      <c r="E790" s="29"/>
      <c r="F790" s="30"/>
      <c r="G790" s="29"/>
      <c r="H790" s="29"/>
      <c r="I790" s="29"/>
      <c r="J790" s="29"/>
      <c r="K790" s="29"/>
      <c r="L790" s="29"/>
      <c r="M790" s="29"/>
      <c r="N790" s="29"/>
      <c r="O790" s="29"/>
      <c r="P790" s="29"/>
      <c r="Q790" s="29"/>
      <c r="R790" s="29"/>
      <c r="S790" s="29"/>
      <c r="T790" s="29"/>
      <c r="U790" s="29"/>
      <c r="V790" s="29"/>
      <c r="W790" s="29"/>
      <c r="X790" s="29"/>
      <c r="Y790" s="29"/>
      <c r="Z790" s="29"/>
      <c r="AA790" s="29"/>
      <c r="AB790" s="29"/>
    </row>
    <row r="791" spans="1:28" ht="13.2">
      <c r="A791" s="29"/>
      <c r="B791" s="29"/>
      <c r="C791" s="29"/>
      <c r="D791" s="29"/>
      <c r="E791" s="29"/>
      <c r="F791" s="30"/>
      <c r="G791" s="29"/>
      <c r="H791" s="29"/>
      <c r="I791" s="29"/>
      <c r="J791" s="29"/>
      <c r="K791" s="29"/>
      <c r="L791" s="29"/>
      <c r="M791" s="29"/>
      <c r="N791" s="29"/>
      <c r="O791" s="29"/>
      <c r="P791" s="29"/>
      <c r="Q791" s="29"/>
      <c r="R791" s="29"/>
      <c r="S791" s="29"/>
      <c r="T791" s="29"/>
      <c r="U791" s="29"/>
      <c r="V791" s="29"/>
      <c r="W791" s="29"/>
      <c r="X791" s="29"/>
      <c r="Y791" s="29"/>
      <c r="Z791" s="29"/>
      <c r="AA791" s="29"/>
      <c r="AB791" s="29"/>
    </row>
    <row r="792" spans="1:28" ht="13.2">
      <c r="A792" s="29"/>
      <c r="B792" s="29"/>
      <c r="C792" s="29"/>
      <c r="D792" s="29"/>
      <c r="E792" s="29"/>
      <c r="F792" s="30"/>
      <c r="G792" s="29"/>
      <c r="H792" s="29"/>
      <c r="I792" s="29"/>
      <c r="J792" s="29"/>
      <c r="K792" s="29"/>
      <c r="L792" s="29"/>
      <c r="M792" s="29"/>
      <c r="N792" s="29"/>
      <c r="O792" s="29"/>
      <c r="P792" s="29"/>
      <c r="Q792" s="29"/>
      <c r="R792" s="29"/>
      <c r="S792" s="29"/>
      <c r="T792" s="29"/>
      <c r="U792" s="29"/>
      <c r="V792" s="29"/>
      <c r="W792" s="29"/>
      <c r="X792" s="29"/>
      <c r="Y792" s="29"/>
      <c r="Z792" s="29"/>
      <c r="AA792" s="29"/>
      <c r="AB792" s="29"/>
    </row>
    <row r="793" spans="1:28" ht="13.2">
      <c r="A793" s="29"/>
      <c r="B793" s="29"/>
      <c r="C793" s="29"/>
      <c r="D793" s="29"/>
      <c r="E793" s="29"/>
      <c r="F793" s="30"/>
      <c r="G793" s="29"/>
      <c r="H793" s="29"/>
      <c r="I793" s="29"/>
      <c r="J793" s="29"/>
      <c r="K793" s="29"/>
      <c r="L793" s="29"/>
      <c r="M793" s="29"/>
      <c r="N793" s="29"/>
      <c r="O793" s="29"/>
      <c r="P793" s="29"/>
      <c r="Q793" s="29"/>
      <c r="R793" s="29"/>
      <c r="S793" s="29"/>
      <c r="T793" s="29"/>
      <c r="U793" s="29"/>
      <c r="V793" s="29"/>
      <c r="W793" s="29"/>
      <c r="X793" s="29"/>
      <c r="Y793" s="29"/>
      <c r="Z793" s="29"/>
      <c r="AA793" s="29"/>
      <c r="AB793" s="29"/>
    </row>
    <row r="794" spans="1:28" ht="13.2">
      <c r="A794" s="29"/>
      <c r="B794" s="29"/>
      <c r="C794" s="29"/>
      <c r="D794" s="29"/>
      <c r="E794" s="29"/>
      <c r="F794" s="30"/>
      <c r="G794" s="29"/>
      <c r="H794" s="29"/>
      <c r="I794" s="29"/>
      <c r="J794" s="29"/>
      <c r="K794" s="29"/>
      <c r="L794" s="29"/>
      <c r="M794" s="29"/>
      <c r="N794" s="29"/>
      <c r="O794" s="29"/>
      <c r="P794" s="29"/>
      <c r="Q794" s="29"/>
      <c r="R794" s="29"/>
      <c r="S794" s="29"/>
      <c r="T794" s="29"/>
      <c r="U794" s="29"/>
      <c r="V794" s="29"/>
      <c r="W794" s="29"/>
      <c r="X794" s="29"/>
      <c r="Y794" s="29"/>
      <c r="Z794" s="29"/>
      <c r="AA794" s="29"/>
      <c r="AB794" s="29"/>
    </row>
    <row r="795" spans="1:28" ht="13.2">
      <c r="A795" s="29"/>
      <c r="B795" s="29"/>
      <c r="C795" s="29"/>
      <c r="D795" s="29"/>
      <c r="E795" s="29"/>
      <c r="F795" s="30"/>
      <c r="G795" s="29"/>
      <c r="H795" s="29"/>
      <c r="I795" s="29"/>
      <c r="J795" s="29"/>
      <c r="K795" s="29"/>
      <c r="L795" s="29"/>
      <c r="M795" s="29"/>
      <c r="N795" s="29"/>
      <c r="O795" s="29"/>
      <c r="P795" s="29"/>
      <c r="Q795" s="29"/>
      <c r="R795" s="29"/>
      <c r="S795" s="29"/>
      <c r="T795" s="29"/>
      <c r="U795" s="29"/>
      <c r="V795" s="29"/>
      <c r="W795" s="29"/>
      <c r="X795" s="29"/>
      <c r="Y795" s="29"/>
      <c r="Z795" s="29"/>
      <c r="AA795" s="29"/>
      <c r="AB795" s="29"/>
    </row>
    <row r="796" spans="1:28" ht="13.2">
      <c r="A796" s="29"/>
      <c r="B796" s="29"/>
      <c r="C796" s="29"/>
      <c r="D796" s="29"/>
      <c r="E796" s="29"/>
      <c r="F796" s="30"/>
      <c r="G796" s="29"/>
      <c r="H796" s="29"/>
      <c r="I796" s="29"/>
      <c r="J796" s="29"/>
      <c r="K796" s="29"/>
      <c r="L796" s="29"/>
      <c r="M796" s="29"/>
      <c r="N796" s="29"/>
      <c r="O796" s="29"/>
      <c r="P796" s="29"/>
      <c r="Q796" s="29"/>
      <c r="R796" s="29"/>
      <c r="S796" s="29"/>
      <c r="T796" s="29"/>
      <c r="U796" s="29"/>
      <c r="V796" s="29"/>
      <c r="W796" s="29"/>
      <c r="X796" s="29"/>
      <c r="Y796" s="29"/>
      <c r="Z796" s="29"/>
      <c r="AA796" s="29"/>
      <c r="AB796" s="29"/>
    </row>
    <row r="797" spans="1:28" ht="13.2">
      <c r="A797" s="29"/>
      <c r="B797" s="29"/>
      <c r="C797" s="29"/>
      <c r="D797" s="29"/>
      <c r="E797" s="29"/>
      <c r="F797" s="30"/>
      <c r="G797" s="29"/>
      <c r="H797" s="29"/>
      <c r="I797" s="29"/>
      <c r="J797" s="29"/>
      <c r="K797" s="29"/>
      <c r="L797" s="29"/>
      <c r="M797" s="29"/>
      <c r="N797" s="29"/>
      <c r="O797" s="29"/>
      <c r="P797" s="29"/>
      <c r="Q797" s="29"/>
      <c r="R797" s="29"/>
      <c r="S797" s="29"/>
      <c r="T797" s="29"/>
      <c r="U797" s="29"/>
      <c r="V797" s="29"/>
      <c r="W797" s="29"/>
      <c r="X797" s="29"/>
      <c r="Y797" s="29"/>
      <c r="Z797" s="29"/>
      <c r="AA797" s="29"/>
      <c r="AB797" s="29"/>
    </row>
    <row r="798" spans="1:28" ht="13.2">
      <c r="A798" s="29"/>
      <c r="B798" s="29"/>
      <c r="C798" s="29"/>
      <c r="D798" s="29"/>
      <c r="E798" s="29"/>
      <c r="F798" s="30"/>
      <c r="G798" s="29"/>
      <c r="H798" s="29"/>
      <c r="I798" s="29"/>
      <c r="J798" s="29"/>
      <c r="K798" s="29"/>
      <c r="L798" s="29"/>
      <c r="M798" s="29"/>
      <c r="N798" s="29"/>
      <c r="O798" s="29"/>
      <c r="P798" s="29"/>
      <c r="Q798" s="29"/>
      <c r="R798" s="29"/>
      <c r="S798" s="29"/>
      <c r="T798" s="29"/>
      <c r="U798" s="29"/>
      <c r="V798" s="29"/>
      <c r="W798" s="29"/>
      <c r="X798" s="29"/>
      <c r="Y798" s="29"/>
      <c r="Z798" s="29"/>
      <c r="AA798" s="29"/>
      <c r="AB798" s="29"/>
    </row>
    <row r="799" spans="1:28" ht="13.2">
      <c r="A799" s="29"/>
      <c r="B799" s="29"/>
      <c r="C799" s="29"/>
      <c r="D799" s="29"/>
      <c r="E799" s="29"/>
      <c r="F799" s="30"/>
      <c r="G799" s="29"/>
      <c r="H799" s="29"/>
      <c r="I799" s="29"/>
      <c r="J799" s="29"/>
      <c r="K799" s="29"/>
      <c r="L799" s="29"/>
      <c r="M799" s="29"/>
      <c r="N799" s="29"/>
      <c r="O799" s="29"/>
      <c r="P799" s="29"/>
      <c r="Q799" s="29"/>
      <c r="R799" s="29"/>
      <c r="S799" s="29"/>
      <c r="T799" s="29"/>
      <c r="U799" s="29"/>
      <c r="V799" s="29"/>
      <c r="W799" s="29"/>
      <c r="X799" s="29"/>
      <c r="Y799" s="29"/>
      <c r="Z799" s="29"/>
      <c r="AA799" s="29"/>
      <c r="AB799" s="29"/>
    </row>
    <row r="800" spans="1:28" ht="13.2">
      <c r="A800" s="29"/>
      <c r="B800" s="29"/>
      <c r="C800" s="29"/>
      <c r="D800" s="29"/>
      <c r="E800" s="29"/>
      <c r="F800" s="30"/>
      <c r="G800" s="29"/>
      <c r="H800" s="29"/>
      <c r="I800" s="29"/>
      <c r="J800" s="29"/>
      <c r="K800" s="29"/>
      <c r="L800" s="29"/>
      <c r="M800" s="29"/>
      <c r="N800" s="29"/>
      <c r="O800" s="29"/>
      <c r="P800" s="29"/>
      <c r="Q800" s="29"/>
      <c r="R800" s="29"/>
      <c r="S800" s="29"/>
      <c r="T800" s="29"/>
      <c r="U800" s="29"/>
      <c r="V800" s="29"/>
      <c r="W800" s="29"/>
      <c r="X800" s="29"/>
      <c r="Y800" s="29"/>
      <c r="Z800" s="29"/>
      <c r="AA800" s="29"/>
      <c r="AB800" s="29"/>
    </row>
    <row r="801" spans="1:28" ht="13.2">
      <c r="A801" s="29"/>
      <c r="B801" s="29"/>
      <c r="C801" s="29"/>
      <c r="D801" s="29"/>
      <c r="E801" s="29"/>
      <c r="F801" s="30"/>
      <c r="G801" s="29"/>
      <c r="H801" s="29"/>
      <c r="I801" s="29"/>
      <c r="J801" s="29"/>
      <c r="K801" s="29"/>
      <c r="L801" s="29"/>
      <c r="M801" s="29"/>
      <c r="N801" s="29"/>
      <c r="O801" s="29"/>
      <c r="P801" s="29"/>
      <c r="Q801" s="29"/>
      <c r="R801" s="29"/>
      <c r="S801" s="29"/>
      <c r="T801" s="29"/>
      <c r="U801" s="29"/>
      <c r="V801" s="29"/>
      <c r="W801" s="29"/>
      <c r="X801" s="29"/>
      <c r="Y801" s="29"/>
      <c r="Z801" s="29"/>
      <c r="AA801" s="29"/>
      <c r="AB801" s="29"/>
    </row>
    <row r="802" spans="1:28" ht="13.2">
      <c r="A802" s="29"/>
      <c r="B802" s="29"/>
      <c r="C802" s="29"/>
      <c r="D802" s="29"/>
      <c r="E802" s="29"/>
      <c r="F802" s="30"/>
      <c r="G802" s="29"/>
      <c r="H802" s="29"/>
      <c r="I802" s="29"/>
      <c r="J802" s="29"/>
      <c r="K802" s="29"/>
      <c r="L802" s="29"/>
      <c r="M802" s="29"/>
      <c r="N802" s="29"/>
      <c r="O802" s="29"/>
      <c r="P802" s="29"/>
      <c r="Q802" s="29"/>
      <c r="R802" s="29"/>
      <c r="S802" s="29"/>
      <c r="T802" s="29"/>
      <c r="U802" s="29"/>
      <c r="V802" s="29"/>
      <c r="W802" s="29"/>
      <c r="X802" s="29"/>
      <c r="Y802" s="29"/>
      <c r="Z802" s="29"/>
      <c r="AA802" s="29"/>
      <c r="AB802" s="29"/>
    </row>
    <row r="803" spans="1:28" ht="13.2">
      <c r="A803" s="29"/>
      <c r="B803" s="29"/>
      <c r="C803" s="29"/>
      <c r="D803" s="29"/>
      <c r="E803" s="29"/>
      <c r="F803" s="30"/>
      <c r="G803" s="29"/>
      <c r="H803" s="29"/>
      <c r="I803" s="29"/>
      <c r="J803" s="29"/>
      <c r="K803" s="29"/>
      <c r="L803" s="29"/>
      <c r="M803" s="29"/>
      <c r="N803" s="29"/>
      <c r="O803" s="29"/>
      <c r="P803" s="29"/>
      <c r="Q803" s="29"/>
      <c r="R803" s="29"/>
      <c r="S803" s="29"/>
      <c r="T803" s="29"/>
      <c r="U803" s="29"/>
      <c r="V803" s="29"/>
      <c r="W803" s="29"/>
      <c r="X803" s="29"/>
      <c r="Y803" s="29"/>
      <c r="Z803" s="29"/>
      <c r="AA803" s="29"/>
      <c r="AB803" s="29"/>
    </row>
    <row r="804" spans="1:28" ht="13.2">
      <c r="A804" s="29"/>
      <c r="B804" s="29"/>
      <c r="C804" s="29"/>
      <c r="D804" s="29"/>
      <c r="E804" s="29"/>
      <c r="F804" s="30"/>
      <c r="G804" s="29"/>
      <c r="H804" s="29"/>
      <c r="I804" s="29"/>
      <c r="J804" s="29"/>
      <c r="K804" s="29"/>
      <c r="L804" s="29"/>
      <c r="M804" s="29"/>
      <c r="N804" s="29"/>
      <c r="O804" s="29"/>
      <c r="P804" s="29"/>
      <c r="Q804" s="29"/>
      <c r="R804" s="29"/>
      <c r="S804" s="29"/>
      <c r="T804" s="29"/>
      <c r="U804" s="29"/>
      <c r="V804" s="29"/>
      <c r="W804" s="29"/>
      <c r="X804" s="29"/>
      <c r="Y804" s="29"/>
      <c r="Z804" s="29"/>
      <c r="AA804" s="29"/>
      <c r="AB804" s="29"/>
    </row>
    <row r="805" spans="1:28" ht="13.2">
      <c r="A805" s="29"/>
      <c r="B805" s="29"/>
      <c r="C805" s="29"/>
      <c r="D805" s="29"/>
      <c r="E805" s="29"/>
      <c r="F805" s="30"/>
      <c r="G805" s="29"/>
      <c r="H805" s="29"/>
      <c r="I805" s="29"/>
      <c r="J805" s="29"/>
      <c r="K805" s="29"/>
      <c r="L805" s="29"/>
      <c r="M805" s="29"/>
      <c r="N805" s="29"/>
      <c r="O805" s="29"/>
      <c r="P805" s="29"/>
      <c r="Q805" s="29"/>
      <c r="R805" s="29"/>
      <c r="S805" s="29"/>
      <c r="T805" s="29"/>
      <c r="U805" s="29"/>
      <c r="V805" s="29"/>
      <c r="W805" s="29"/>
      <c r="X805" s="29"/>
      <c r="Y805" s="29"/>
      <c r="Z805" s="29"/>
      <c r="AA805" s="29"/>
      <c r="AB805" s="29"/>
    </row>
    <row r="806" spans="1:28" ht="13.2">
      <c r="A806" s="29"/>
      <c r="B806" s="29"/>
      <c r="C806" s="29"/>
      <c r="D806" s="29"/>
      <c r="E806" s="29"/>
      <c r="F806" s="30"/>
      <c r="G806" s="29"/>
      <c r="H806" s="29"/>
      <c r="I806" s="29"/>
      <c r="J806" s="29"/>
      <c r="K806" s="29"/>
      <c r="L806" s="29"/>
      <c r="M806" s="29"/>
      <c r="N806" s="29"/>
      <c r="O806" s="29"/>
      <c r="P806" s="29"/>
      <c r="Q806" s="29"/>
      <c r="R806" s="29"/>
      <c r="S806" s="29"/>
      <c r="T806" s="29"/>
      <c r="U806" s="29"/>
      <c r="V806" s="29"/>
      <c r="W806" s="29"/>
      <c r="X806" s="29"/>
      <c r="Y806" s="29"/>
      <c r="Z806" s="29"/>
      <c r="AA806" s="29"/>
      <c r="AB806" s="29"/>
    </row>
    <row r="807" spans="1:28" ht="13.2">
      <c r="A807" s="29"/>
      <c r="B807" s="29"/>
      <c r="C807" s="29"/>
      <c r="D807" s="29"/>
      <c r="E807" s="29"/>
      <c r="F807" s="30"/>
      <c r="G807" s="29"/>
      <c r="H807" s="29"/>
      <c r="I807" s="29"/>
      <c r="J807" s="29"/>
      <c r="K807" s="29"/>
      <c r="L807" s="29"/>
      <c r="M807" s="29"/>
      <c r="N807" s="29"/>
      <c r="O807" s="29"/>
      <c r="P807" s="29"/>
      <c r="Q807" s="29"/>
      <c r="R807" s="29"/>
      <c r="S807" s="29"/>
      <c r="T807" s="29"/>
      <c r="U807" s="29"/>
      <c r="V807" s="29"/>
      <c r="W807" s="29"/>
      <c r="X807" s="29"/>
      <c r="Y807" s="29"/>
      <c r="Z807" s="29"/>
      <c r="AA807" s="29"/>
      <c r="AB807" s="29"/>
    </row>
    <row r="808" spans="1:28" ht="13.2">
      <c r="A808" s="29"/>
      <c r="B808" s="29"/>
      <c r="C808" s="29"/>
      <c r="D808" s="29"/>
      <c r="E808" s="29"/>
      <c r="F808" s="30"/>
      <c r="G808" s="29"/>
      <c r="H808" s="29"/>
      <c r="I808" s="29"/>
      <c r="J808" s="29"/>
      <c r="K808" s="29"/>
      <c r="L808" s="29"/>
      <c r="M808" s="29"/>
      <c r="N808" s="29"/>
      <c r="O808" s="29"/>
      <c r="P808" s="29"/>
      <c r="Q808" s="29"/>
      <c r="R808" s="29"/>
      <c r="S808" s="29"/>
      <c r="T808" s="29"/>
      <c r="U808" s="29"/>
      <c r="V808" s="29"/>
      <c r="W808" s="29"/>
      <c r="X808" s="29"/>
      <c r="Y808" s="29"/>
      <c r="Z808" s="29"/>
      <c r="AA808" s="29"/>
      <c r="AB808" s="29"/>
    </row>
    <row r="809" spans="1:28" ht="13.2">
      <c r="A809" s="29"/>
      <c r="B809" s="29"/>
      <c r="C809" s="29"/>
      <c r="D809" s="29"/>
      <c r="E809" s="29"/>
      <c r="F809" s="30"/>
      <c r="G809" s="29"/>
      <c r="H809" s="29"/>
      <c r="I809" s="29"/>
      <c r="J809" s="29"/>
      <c r="K809" s="29"/>
      <c r="L809" s="29"/>
      <c r="M809" s="29"/>
      <c r="N809" s="29"/>
      <c r="O809" s="29"/>
      <c r="P809" s="29"/>
      <c r="Q809" s="29"/>
      <c r="R809" s="29"/>
      <c r="S809" s="29"/>
      <c r="T809" s="29"/>
      <c r="U809" s="29"/>
      <c r="V809" s="29"/>
      <c r="W809" s="29"/>
      <c r="X809" s="29"/>
      <c r="Y809" s="29"/>
      <c r="Z809" s="29"/>
      <c r="AA809" s="29"/>
      <c r="AB809" s="29"/>
    </row>
    <row r="810" spans="1:28" ht="13.2">
      <c r="A810" s="29"/>
      <c r="B810" s="29"/>
      <c r="C810" s="29"/>
      <c r="D810" s="29"/>
      <c r="E810" s="29"/>
      <c r="F810" s="30"/>
      <c r="G810" s="29"/>
      <c r="H810" s="29"/>
      <c r="I810" s="29"/>
      <c r="J810" s="29"/>
      <c r="K810" s="29"/>
      <c r="L810" s="29"/>
      <c r="M810" s="29"/>
      <c r="N810" s="29"/>
      <c r="O810" s="29"/>
      <c r="P810" s="29"/>
      <c r="Q810" s="29"/>
      <c r="R810" s="29"/>
      <c r="S810" s="29"/>
      <c r="T810" s="29"/>
      <c r="U810" s="29"/>
      <c r="V810" s="29"/>
      <c r="W810" s="29"/>
      <c r="X810" s="29"/>
      <c r="Y810" s="29"/>
      <c r="Z810" s="29"/>
      <c r="AA810" s="29"/>
      <c r="AB810" s="29"/>
    </row>
    <row r="811" spans="1:28" ht="13.2">
      <c r="A811" s="29"/>
      <c r="B811" s="29"/>
      <c r="C811" s="29"/>
      <c r="D811" s="29"/>
      <c r="E811" s="29"/>
      <c r="F811" s="30"/>
      <c r="G811" s="29"/>
      <c r="H811" s="29"/>
      <c r="I811" s="29"/>
      <c r="J811" s="29"/>
      <c r="K811" s="29"/>
      <c r="L811" s="29"/>
      <c r="M811" s="29"/>
      <c r="N811" s="29"/>
      <c r="O811" s="29"/>
      <c r="P811" s="29"/>
      <c r="Q811" s="29"/>
      <c r="R811" s="29"/>
      <c r="S811" s="29"/>
      <c r="T811" s="29"/>
      <c r="U811" s="29"/>
      <c r="V811" s="29"/>
      <c r="W811" s="29"/>
      <c r="X811" s="29"/>
      <c r="Y811" s="29"/>
      <c r="Z811" s="29"/>
      <c r="AA811" s="29"/>
      <c r="AB811" s="29"/>
    </row>
    <row r="812" spans="1:28" ht="13.2">
      <c r="A812" s="29"/>
      <c r="B812" s="29"/>
      <c r="C812" s="29"/>
      <c r="D812" s="29"/>
      <c r="E812" s="29"/>
      <c r="F812" s="30"/>
      <c r="G812" s="29"/>
      <c r="H812" s="29"/>
      <c r="I812" s="29"/>
      <c r="J812" s="29"/>
      <c r="K812" s="29"/>
      <c r="L812" s="29"/>
      <c r="M812" s="29"/>
      <c r="N812" s="29"/>
      <c r="O812" s="29"/>
      <c r="P812" s="29"/>
      <c r="Q812" s="29"/>
      <c r="R812" s="29"/>
      <c r="S812" s="29"/>
      <c r="T812" s="29"/>
      <c r="U812" s="29"/>
      <c r="V812" s="29"/>
      <c r="W812" s="29"/>
      <c r="X812" s="29"/>
      <c r="Y812" s="29"/>
      <c r="Z812" s="29"/>
      <c r="AA812" s="29"/>
      <c r="AB812" s="29"/>
    </row>
    <row r="813" spans="1:28" ht="13.2">
      <c r="A813" s="29"/>
      <c r="B813" s="29"/>
      <c r="C813" s="29"/>
      <c r="D813" s="29"/>
      <c r="E813" s="29"/>
      <c r="F813" s="30"/>
      <c r="G813" s="29"/>
      <c r="H813" s="29"/>
      <c r="I813" s="29"/>
      <c r="J813" s="29"/>
      <c r="K813" s="29"/>
      <c r="L813" s="29"/>
      <c r="M813" s="29"/>
      <c r="N813" s="29"/>
      <c r="O813" s="29"/>
      <c r="P813" s="29"/>
      <c r="Q813" s="29"/>
      <c r="R813" s="29"/>
      <c r="S813" s="29"/>
      <c r="T813" s="29"/>
      <c r="U813" s="29"/>
      <c r="V813" s="29"/>
      <c r="W813" s="29"/>
      <c r="X813" s="29"/>
      <c r="Y813" s="29"/>
      <c r="Z813" s="29"/>
      <c r="AA813" s="29"/>
      <c r="AB813" s="29"/>
    </row>
    <row r="814" spans="1:28" ht="13.2">
      <c r="A814" s="29"/>
      <c r="B814" s="29"/>
      <c r="C814" s="29"/>
      <c r="D814" s="29"/>
      <c r="E814" s="29"/>
      <c r="F814" s="30"/>
      <c r="G814" s="29"/>
      <c r="H814" s="29"/>
      <c r="I814" s="29"/>
      <c r="J814" s="29"/>
      <c r="K814" s="29"/>
      <c r="L814" s="29"/>
      <c r="M814" s="29"/>
      <c r="N814" s="29"/>
      <c r="O814" s="29"/>
      <c r="P814" s="29"/>
      <c r="Q814" s="29"/>
      <c r="R814" s="29"/>
      <c r="S814" s="29"/>
      <c r="T814" s="29"/>
      <c r="U814" s="29"/>
      <c r="V814" s="29"/>
      <c r="W814" s="29"/>
      <c r="X814" s="29"/>
      <c r="Y814" s="29"/>
      <c r="Z814" s="29"/>
      <c r="AA814" s="29"/>
      <c r="AB814" s="29"/>
    </row>
    <row r="815" spans="1:28" ht="13.2">
      <c r="A815" s="29"/>
      <c r="B815" s="29"/>
      <c r="C815" s="29"/>
      <c r="D815" s="29"/>
      <c r="E815" s="29"/>
      <c r="F815" s="30"/>
      <c r="G815" s="29"/>
      <c r="H815" s="29"/>
      <c r="I815" s="29"/>
      <c r="J815" s="29"/>
      <c r="K815" s="29"/>
      <c r="L815" s="29"/>
      <c r="M815" s="29"/>
      <c r="N815" s="29"/>
      <c r="O815" s="29"/>
      <c r="P815" s="29"/>
      <c r="Q815" s="29"/>
      <c r="R815" s="29"/>
      <c r="S815" s="29"/>
      <c r="T815" s="29"/>
      <c r="U815" s="29"/>
      <c r="V815" s="29"/>
      <c r="W815" s="29"/>
      <c r="X815" s="29"/>
      <c r="Y815" s="29"/>
      <c r="Z815" s="29"/>
      <c r="AA815" s="29"/>
      <c r="AB815" s="29"/>
    </row>
    <row r="816" spans="1:28" ht="13.2">
      <c r="A816" s="29"/>
      <c r="B816" s="29"/>
      <c r="C816" s="29"/>
      <c r="D816" s="29"/>
      <c r="E816" s="29"/>
      <c r="F816" s="30"/>
      <c r="G816" s="29"/>
      <c r="H816" s="29"/>
      <c r="I816" s="29"/>
      <c r="J816" s="29"/>
      <c r="K816" s="29"/>
      <c r="L816" s="29"/>
      <c r="M816" s="29"/>
      <c r="N816" s="29"/>
      <c r="O816" s="29"/>
      <c r="P816" s="29"/>
      <c r="Q816" s="29"/>
      <c r="R816" s="29"/>
      <c r="S816" s="29"/>
      <c r="T816" s="29"/>
      <c r="U816" s="29"/>
      <c r="V816" s="29"/>
      <c r="W816" s="29"/>
      <c r="X816" s="29"/>
      <c r="Y816" s="29"/>
      <c r="Z816" s="29"/>
      <c r="AA816" s="29"/>
      <c r="AB816" s="29"/>
    </row>
    <row r="817" spans="1:28" ht="13.2">
      <c r="A817" s="29"/>
      <c r="B817" s="29"/>
      <c r="C817" s="29"/>
      <c r="D817" s="29"/>
      <c r="E817" s="29"/>
      <c r="F817" s="30"/>
      <c r="G817" s="29"/>
      <c r="H817" s="29"/>
      <c r="I817" s="29"/>
      <c r="J817" s="29"/>
      <c r="K817" s="29"/>
      <c r="L817" s="29"/>
      <c r="M817" s="29"/>
      <c r="N817" s="29"/>
      <c r="O817" s="29"/>
      <c r="P817" s="29"/>
      <c r="Q817" s="29"/>
      <c r="R817" s="29"/>
      <c r="S817" s="29"/>
      <c r="T817" s="29"/>
      <c r="U817" s="29"/>
      <c r="V817" s="29"/>
      <c r="W817" s="29"/>
      <c r="X817" s="29"/>
      <c r="Y817" s="29"/>
      <c r="Z817" s="29"/>
      <c r="AA817" s="29"/>
      <c r="AB817" s="29"/>
    </row>
    <row r="818" spans="1:28" ht="13.2">
      <c r="A818" s="29"/>
      <c r="B818" s="29"/>
      <c r="C818" s="29"/>
      <c r="D818" s="29"/>
      <c r="E818" s="29"/>
      <c r="F818" s="30"/>
      <c r="G818" s="29"/>
      <c r="H818" s="29"/>
      <c r="I818" s="29"/>
      <c r="J818" s="29"/>
      <c r="K818" s="29"/>
      <c r="L818" s="29"/>
      <c r="M818" s="29"/>
      <c r="N818" s="29"/>
      <c r="O818" s="29"/>
      <c r="P818" s="29"/>
      <c r="Q818" s="29"/>
      <c r="R818" s="29"/>
      <c r="S818" s="29"/>
      <c r="T818" s="29"/>
      <c r="U818" s="29"/>
      <c r="V818" s="29"/>
      <c r="W818" s="29"/>
      <c r="X818" s="29"/>
      <c r="Y818" s="29"/>
      <c r="Z818" s="29"/>
      <c r="AA818" s="29"/>
      <c r="AB818" s="29"/>
    </row>
    <row r="819" spans="1:28" ht="13.2">
      <c r="A819" s="29"/>
      <c r="B819" s="29"/>
      <c r="C819" s="29"/>
      <c r="D819" s="29"/>
      <c r="E819" s="29"/>
      <c r="F819" s="30"/>
      <c r="G819" s="29"/>
      <c r="H819" s="29"/>
      <c r="I819" s="29"/>
      <c r="J819" s="29"/>
      <c r="K819" s="29"/>
      <c r="L819" s="29"/>
      <c r="M819" s="29"/>
      <c r="N819" s="29"/>
      <c r="O819" s="29"/>
      <c r="P819" s="29"/>
      <c r="Q819" s="29"/>
      <c r="R819" s="29"/>
      <c r="S819" s="29"/>
      <c r="T819" s="29"/>
      <c r="U819" s="29"/>
      <c r="V819" s="29"/>
      <c r="W819" s="29"/>
      <c r="X819" s="29"/>
      <c r="Y819" s="29"/>
      <c r="Z819" s="29"/>
      <c r="AA819" s="29"/>
      <c r="AB819" s="29"/>
    </row>
    <row r="820" spans="1:28" ht="13.2">
      <c r="A820" s="29"/>
      <c r="B820" s="29"/>
      <c r="C820" s="29"/>
      <c r="D820" s="29"/>
      <c r="E820" s="29"/>
      <c r="F820" s="30"/>
      <c r="G820" s="29"/>
      <c r="H820" s="29"/>
      <c r="I820" s="29"/>
      <c r="J820" s="29"/>
      <c r="K820" s="29"/>
      <c r="L820" s="29"/>
      <c r="M820" s="29"/>
      <c r="N820" s="29"/>
      <c r="O820" s="29"/>
      <c r="P820" s="29"/>
      <c r="Q820" s="29"/>
      <c r="R820" s="29"/>
      <c r="S820" s="29"/>
      <c r="T820" s="29"/>
      <c r="U820" s="29"/>
      <c r="V820" s="29"/>
      <c r="W820" s="29"/>
      <c r="X820" s="29"/>
      <c r="Y820" s="29"/>
      <c r="Z820" s="29"/>
      <c r="AA820" s="29"/>
      <c r="AB820" s="29"/>
    </row>
    <row r="821" spans="1:28" ht="13.2">
      <c r="A821" s="29"/>
      <c r="B821" s="29"/>
      <c r="C821" s="29"/>
      <c r="D821" s="29"/>
      <c r="E821" s="29"/>
      <c r="F821" s="30"/>
      <c r="G821" s="29"/>
      <c r="H821" s="29"/>
      <c r="I821" s="29"/>
      <c r="J821" s="29"/>
      <c r="K821" s="29"/>
      <c r="L821" s="29"/>
      <c r="M821" s="29"/>
      <c r="N821" s="29"/>
      <c r="O821" s="29"/>
      <c r="P821" s="29"/>
      <c r="Q821" s="29"/>
      <c r="R821" s="29"/>
      <c r="S821" s="29"/>
      <c r="T821" s="29"/>
      <c r="U821" s="29"/>
      <c r="V821" s="29"/>
      <c r="W821" s="29"/>
      <c r="X821" s="29"/>
      <c r="Y821" s="29"/>
      <c r="Z821" s="29"/>
      <c r="AA821" s="29"/>
      <c r="AB821" s="29"/>
    </row>
    <row r="822" spans="1:28" ht="13.2">
      <c r="A822" s="29"/>
      <c r="B822" s="29"/>
      <c r="C822" s="29"/>
      <c r="D822" s="29"/>
      <c r="E822" s="29"/>
      <c r="F822" s="30"/>
      <c r="G822" s="29"/>
      <c r="H822" s="29"/>
      <c r="I822" s="29"/>
      <c r="J822" s="29"/>
      <c r="K822" s="29"/>
      <c r="L822" s="29"/>
      <c r="M822" s="29"/>
      <c r="N822" s="29"/>
      <c r="O822" s="29"/>
      <c r="P822" s="29"/>
      <c r="Q822" s="29"/>
      <c r="R822" s="29"/>
      <c r="S822" s="29"/>
      <c r="T822" s="29"/>
      <c r="U822" s="29"/>
      <c r="V822" s="29"/>
      <c r="W822" s="29"/>
      <c r="X822" s="29"/>
      <c r="Y822" s="29"/>
      <c r="Z822" s="29"/>
      <c r="AA822" s="29"/>
      <c r="AB822" s="29"/>
    </row>
    <row r="823" spans="1:28" ht="13.2">
      <c r="A823" s="29"/>
      <c r="B823" s="29"/>
      <c r="C823" s="29"/>
      <c r="D823" s="29"/>
      <c r="E823" s="29"/>
      <c r="F823" s="30"/>
      <c r="G823" s="29"/>
      <c r="H823" s="29"/>
      <c r="I823" s="29"/>
      <c r="J823" s="29"/>
      <c r="K823" s="29"/>
      <c r="L823" s="29"/>
      <c r="M823" s="29"/>
      <c r="N823" s="29"/>
      <c r="O823" s="29"/>
      <c r="P823" s="29"/>
      <c r="Q823" s="29"/>
      <c r="R823" s="29"/>
      <c r="S823" s="29"/>
      <c r="T823" s="29"/>
      <c r="U823" s="29"/>
      <c r="V823" s="29"/>
      <c r="W823" s="29"/>
      <c r="X823" s="29"/>
      <c r="Y823" s="29"/>
      <c r="Z823" s="29"/>
      <c r="AA823" s="29"/>
      <c r="AB823" s="29"/>
    </row>
    <row r="824" spans="1:28" ht="13.2">
      <c r="A824" s="29"/>
      <c r="B824" s="29"/>
      <c r="C824" s="29"/>
      <c r="D824" s="29"/>
      <c r="E824" s="29"/>
      <c r="F824" s="30"/>
      <c r="G824" s="29"/>
      <c r="H824" s="29"/>
      <c r="I824" s="29"/>
      <c r="J824" s="29"/>
      <c r="K824" s="29"/>
      <c r="L824" s="29"/>
      <c r="M824" s="29"/>
      <c r="N824" s="29"/>
      <c r="O824" s="29"/>
      <c r="P824" s="29"/>
      <c r="Q824" s="29"/>
      <c r="R824" s="29"/>
      <c r="S824" s="29"/>
      <c r="T824" s="29"/>
      <c r="U824" s="29"/>
      <c r="V824" s="29"/>
      <c r="W824" s="29"/>
      <c r="X824" s="29"/>
      <c r="Y824" s="29"/>
      <c r="Z824" s="29"/>
      <c r="AA824" s="29"/>
      <c r="AB824" s="29"/>
    </row>
    <row r="825" spans="1:28" ht="13.2">
      <c r="A825" s="29"/>
      <c r="B825" s="29"/>
      <c r="C825" s="29"/>
      <c r="D825" s="29"/>
      <c r="E825" s="29"/>
      <c r="F825" s="30"/>
      <c r="G825" s="29"/>
      <c r="H825" s="29"/>
      <c r="I825" s="29"/>
      <c r="J825" s="29"/>
      <c r="K825" s="29"/>
      <c r="L825" s="29"/>
      <c r="M825" s="29"/>
      <c r="N825" s="29"/>
      <c r="O825" s="29"/>
      <c r="P825" s="29"/>
      <c r="Q825" s="29"/>
      <c r="R825" s="29"/>
      <c r="S825" s="29"/>
      <c r="T825" s="29"/>
      <c r="U825" s="29"/>
      <c r="V825" s="29"/>
      <c r="W825" s="29"/>
      <c r="X825" s="29"/>
      <c r="Y825" s="29"/>
      <c r="Z825" s="29"/>
      <c r="AA825" s="29"/>
      <c r="AB825" s="29"/>
    </row>
    <row r="826" spans="1:28" ht="13.2">
      <c r="A826" s="29"/>
      <c r="B826" s="29"/>
      <c r="C826" s="29"/>
      <c r="D826" s="29"/>
      <c r="E826" s="29"/>
      <c r="F826" s="30"/>
      <c r="G826" s="29"/>
      <c r="H826" s="29"/>
      <c r="I826" s="29"/>
      <c r="J826" s="29"/>
      <c r="K826" s="29"/>
      <c r="L826" s="29"/>
      <c r="M826" s="29"/>
      <c r="N826" s="29"/>
      <c r="O826" s="29"/>
      <c r="P826" s="29"/>
      <c r="Q826" s="29"/>
      <c r="R826" s="29"/>
      <c r="S826" s="29"/>
      <c r="T826" s="29"/>
      <c r="U826" s="29"/>
      <c r="V826" s="29"/>
      <c r="W826" s="29"/>
      <c r="X826" s="29"/>
      <c r="Y826" s="29"/>
      <c r="Z826" s="29"/>
      <c r="AA826" s="29"/>
      <c r="AB826" s="29"/>
    </row>
    <row r="827" spans="1:28" ht="13.2">
      <c r="A827" s="29"/>
      <c r="B827" s="29"/>
      <c r="C827" s="29"/>
      <c r="D827" s="29"/>
      <c r="E827" s="29"/>
      <c r="F827" s="30"/>
      <c r="G827" s="29"/>
      <c r="H827" s="29"/>
      <c r="I827" s="29"/>
      <c r="J827" s="29"/>
      <c r="K827" s="29"/>
      <c r="L827" s="29"/>
      <c r="M827" s="29"/>
      <c r="N827" s="29"/>
      <c r="O827" s="29"/>
      <c r="P827" s="29"/>
      <c r="Q827" s="29"/>
      <c r="R827" s="29"/>
      <c r="S827" s="29"/>
      <c r="T827" s="29"/>
      <c r="U827" s="29"/>
      <c r="V827" s="29"/>
      <c r="W827" s="29"/>
      <c r="X827" s="29"/>
      <c r="Y827" s="29"/>
      <c r="Z827" s="29"/>
      <c r="AA827" s="29"/>
      <c r="AB827" s="29"/>
    </row>
    <row r="828" spans="1:28" ht="13.2">
      <c r="A828" s="29"/>
      <c r="B828" s="29"/>
      <c r="C828" s="29"/>
      <c r="D828" s="29"/>
      <c r="E828" s="29"/>
      <c r="F828" s="30"/>
      <c r="G828" s="29"/>
      <c r="H828" s="29"/>
      <c r="I828" s="29"/>
      <c r="J828" s="29"/>
      <c r="K828" s="29"/>
      <c r="L828" s="29"/>
      <c r="M828" s="29"/>
      <c r="N828" s="29"/>
      <c r="O828" s="29"/>
      <c r="P828" s="29"/>
      <c r="Q828" s="29"/>
      <c r="R828" s="29"/>
      <c r="S828" s="29"/>
      <c r="T828" s="29"/>
      <c r="U828" s="29"/>
      <c r="V828" s="29"/>
      <c r="W828" s="29"/>
      <c r="X828" s="29"/>
      <c r="Y828" s="29"/>
      <c r="Z828" s="29"/>
      <c r="AA828" s="29"/>
      <c r="AB828" s="29"/>
    </row>
    <row r="829" spans="1:28" ht="13.2">
      <c r="A829" s="29"/>
      <c r="B829" s="29"/>
      <c r="C829" s="29"/>
      <c r="D829" s="29"/>
      <c r="E829" s="29"/>
      <c r="F829" s="30"/>
      <c r="G829" s="29"/>
      <c r="H829" s="29"/>
      <c r="I829" s="29"/>
      <c r="J829" s="29"/>
      <c r="K829" s="29"/>
      <c r="L829" s="29"/>
      <c r="M829" s="29"/>
      <c r="N829" s="29"/>
      <c r="O829" s="29"/>
      <c r="P829" s="29"/>
      <c r="Q829" s="29"/>
      <c r="R829" s="29"/>
      <c r="S829" s="29"/>
      <c r="T829" s="29"/>
      <c r="U829" s="29"/>
      <c r="V829" s="29"/>
      <c r="W829" s="29"/>
      <c r="X829" s="29"/>
      <c r="Y829" s="29"/>
      <c r="Z829" s="29"/>
      <c r="AA829" s="29"/>
      <c r="AB829" s="29"/>
    </row>
    <row r="830" spans="1:28" ht="13.2">
      <c r="A830" s="29"/>
      <c r="B830" s="29"/>
      <c r="C830" s="29"/>
      <c r="D830" s="29"/>
      <c r="E830" s="29"/>
      <c r="F830" s="30"/>
      <c r="G830" s="29"/>
      <c r="H830" s="29"/>
      <c r="I830" s="29"/>
      <c r="J830" s="29"/>
      <c r="K830" s="29"/>
      <c r="L830" s="29"/>
      <c r="M830" s="29"/>
      <c r="N830" s="29"/>
      <c r="O830" s="29"/>
      <c r="P830" s="29"/>
      <c r="Q830" s="29"/>
      <c r="R830" s="29"/>
      <c r="S830" s="29"/>
      <c r="T830" s="29"/>
      <c r="U830" s="29"/>
      <c r="V830" s="29"/>
      <c r="W830" s="29"/>
      <c r="X830" s="29"/>
      <c r="Y830" s="29"/>
      <c r="Z830" s="29"/>
      <c r="AA830" s="29"/>
      <c r="AB830" s="29"/>
    </row>
    <row r="831" spans="1:28" ht="13.2">
      <c r="A831" s="29"/>
      <c r="B831" s="29"/>
      <c r="C831" s="29"/>
      <c r="D831" s="29"/>
      <c r="E831" s="29"/>
      <c r="F831" s="30"/>
      <c r="G831" s="29"/>
      <c r="H831" s="29"/>
      <c r="I831" s="29"/>
      <c r="J831" s="29"/>
      <c r="K831" s="29"/>
      <c r="L831" s="29"/>
      <c r="M831" s="29"/>
      <c r="N831" s="29"/>
      <c r="O831" s="29"/>
      <c r="P831" s="29"/>
      <c r="Q831" s="29"/>
      <c r="R831" s="29"/>
      <c r="S831" s="29"/>
      <c r="T831" s="29"/>
      <c r="U831" s="29"/>
      <c r="V831" s="29"/>
      <c r="W831" s="29"/>
      <c r="X831" s="29"/>
      <c r="Y831" s="29"/>
      <c r="Z831" s="29"/>
      <c r="AA831" s="29"/>
      <c r="AB831" s="29"/>
    </row>
    <row r="832" spans="1:28" ht="13.2">
      <c r="A832" s="29"/>
      <c r="B832" s="29"/>
      <c r="C832" s="29"/>
      <c r="D832" s="29"/>
      <c r="E832" s="29"/>
      <c r="F832" s="30"/>
      <c r="G832" s="29"/>
      <c r="H832" s="29"/>
      <c r="I832" s="29"/>
      <c r="J832" s="29"/>
      <c r="K832" s="29"/>
      <c r="L832" s="29"/>
      <c r="M832" s="29"/>
      <c r="N832" s="29"/>
      <c r="O832" s="29"/>
      <c r="P832" s="29"/>
      <c r="Q832" s="29"/>
      <c r="R832" s="29"/>
      <c r="S832" s="29"/>
      <c r="T832" s="29"/>
      <c r="U832" s="29"/>
      <c r="V832" s="29"/>
      <c r="W832" s="29"/>
      <c r="X832" s="29"/>
      <c r="Y832" s="29"/>
      <c r="Z832" s="29"/>
      <c r="AA832" s="29"/>
      <c r="AB832" s="29"/>
    </row>
    <row r="833" spans="1:28" ht="13.2">
      <c r="A833" s="29"/>
      <c r="B833" s="29"/>
      <c r="C833" s="29"/>
      <c r="D833" s="29"/>
      <c r="E833" s="29"/>
      <c r="F833" s="30"/>
      <c r="G833" s="29"/>
      <c r="H833" s="29"/>
      <c r="I833" s="29"/>
      <c r="J833" s="29"/>
      <c r="K833" s="29"/>
      <c r="L833" s="29"/>
      <c r="M833" s="29"/>
      <c r="N833" s="29"/>
      <c r="O833" s="29"/>
      <c r="P833" s="29"/>
      <c r="Q833" s="29"/>
      <c r="R833" s="29"/>
      <c r="S833" s="29"/>
      <c r="T833" s="29"/>
      <c r="U833" s="29"/>
      <c r="V833" s="29"/>
      <c r="W833" s="29"/>
      <c r="X833" s="29"/>
      <c r="Y833" s="29"/>
      <c r="Z833" s="29"/>
      <c r="AA833" s="29"/>
      <c r="AB833" s="29"/>
    </row>
    <row r="834" spans="1:28" ht="13.2">
      <c r="A834" s="29"/>
      <c r="B834" s="29"/>
      <c r="C834" s="29"/>
      <c r="D834" s="29"/>
      <c r="E834" s="29"/>
      <c r="F834" s="30"/>
      <c r="G834" s="29"/>
      <c r="H834" s="29"/>
      <c r="I834" s="29"/>
      <c r="J834" s="29"/>
      <c r="K834" s="29"/>
      <c r="L834" s="29"/>
      <c r="M834" s="29"/>
      <c r="N834" s="29"/>
      <c r="O834" s="29"/>
      <c r="P834" s="29"/>
      <c r="Q834" s="29"/>
      <c r="R834" s="29"/>
      <c r="S834" s="29"/>
      <c r="T834" s="29"/>
      <c r="U834" s="29"/>
      <c r="V834" s="29"/>
      <c r="W834" s="29"/>
      <c r="X834" s="29"/>
      <c r="Y834" s="29"/>
      <c r="Z834" s="29"/>
      <c r="AA834" s="29"/>
      <c r="AB834" s="29"/>
    </row>
    <row r="835" spans="1:28" ht="13.2">
      <c r="A835" s="29"/>
      <c r="B835" s="29"/>
      <c r="C835" s="29"/>
      <c r="D835" s="29"/>
      <c r="E835" s="29"/>
      <c r="F835" s="30"/>
      <c r="G835" s="29"/>
      <c r="H835" s="29"/>
      <c r="I835" s="29"/>
      <c r="J835" s="29"/>
      <c r="K835" s="29"/>
      <c r="L835" s="29"/>
      <c r="M835" s="29"/>
      <c r="N835" s="29"/>
      <c r="O835" s="29"/>
      <c r="P835" s="29"/>
      <c r="Q835" s="29"/>
      <c r="R835" s="29"/>
      <c r="S835" s="29"/>
      <c r="T835" s="29"/>
      <c r="U835" s="29"/>
      <c r="V835" s="29"/>
      <c r="W835" s="29"/>
      <c r="X835" s="29"/>
      <c r="Y835" s="29"/>
      <c r="Z835" s="29"/>
      <c r="AA835" s="29"/>
      <c r="AB835" s="29"/>
    </row>
    <row r="836" spans="1:28" ht="13.2">
      <c r="A836" s="29"/>
      <c r="B836" s="29"/>
      <c r="C836" s="29"/>
      <c r="D836" s="29"/>
      <c r="E836" s="29"/>
      <c r="F836" s="30"/>
      <c r="G836" s="29"/>
      <c r="H836" s="29"/>
      <c r="I836" s="29"/>
      <c r="J836" s="29"/>
      <c r="K836" s="29"/>
      <c r="L836" s="29"/>
      <c r="M836" s="29"/>
      <c r="N836" s="29"/>
      <c r="O836" s="29"/>
      <c r="P836" s="29"/>
      <c r="Q836" s="29"/>
      <c r="R836" s="29"/>
      <c r="S836" s="29"/>
      <c r="T836" s="29"/>
      <c r="U836" s="29"/>
      <c r="V836" s="29"/>
      <c r="W836" s="29"/>
      <c r="X836" s="29"/>
      <c r="Y836" s="29"/>
      <c r="Z836" s="29"/>
      <c r="AA836" s="29"/>
      <c r="AB836" s="29"/>
    </row>
    <row r="837" spans="1:28" ht="13.2">
      <c r="A837" s="29"/>
      <c r="B837" s="29"/>
      <c r="C837" s="29"/>
      <c r="D837" s="29"/>
      <c r="E837" s="29"/>
      <c r="F837" s="30"/>
      <c r="G837" s="29"/>
      <c r="H837" s="29"/>
      <c r="I837" s="29"/>
      <c r="J837" s="29"/>
      <c r="K837" s="29"/>
      <c r="L837" s="29"/>
      <c r="M837" s="29"/>
      <c r="N837" s="29"/>
      <c r="O837" s="29"/>
      <c r="P837" s="29"/>
      <c r="Q837" s="29"/>
      <c r="R837" s="29"/>
      <c r="S837" s="29"/>
      <c r="T837" s="29"/>
      <c r="U837" s="29"/>
      <c r="V837" s="29"/>
      <c r="W837" s="29"/>
      <c r="X837" s="29"/>
      <c r="Y837" s="29"/>
      <c r="Z837" s="29"/>
      <c r="AA837" s="29"/>
      <c r="AB837" s="29"/>
    </row>
    <row r="838" spans="1:28" ht="13.2">
      <c r="A838" s="29"/>
      <c r="B838" s="29"/>
      <c r="C838" s="29"/>
      <c r="D838" s="29"/>
      <c r="E838" s="29"/>
      <c r="F838" s="30"/>
      <c r="G838" s="29"/>
      <c r="H838" s="29"/>
      <c r="I838" s="29"/>
      <c r="J838" s="29"/>
      <c r="K838" s="29"/>
      <c r="L838" s="29"/>
      <c r="M838" s="29"/>
      <c r="N838" s="29"/>
      <c r="O838" s="29"/>
      <c r="P838" s="29"/>
      <c r="Q838" s="29"/>
      <c r="R838" s="29"/>
      <c r="S838" s="29"/>
      <c r="T838" s="29"/>
      <c r="U838" s="29"/>
      <c r="V838" s="29"/>
      <c r="W838" s="29"/>
      <c r="X838" s="29"/>
      <c r="Y838" s="29"/>
      <c r="Z838" s="29"/>
      <c r="AA838" s="29"/>
      <c r="AB838" s="29"/>
    </row>
    <row r="839" spans="1:28" ht="13.2">
      <c r="A839" s="29"/>
      <c r="B839" s="29"/>
      <c r="C839" s="29"/>
      <c r="D839" s="29"/>
      <c r="E839" s="29"/>
      <c r="F839" s="30"/>
      <c r="G839" s="29"/>
      <c r="H839" s="29"/>
      <c r="I839" s="29"/>
      <c r="J839" s="29"/>
      <c r="K839" s="29"/>
      <c r="L839" s="29"/>
      <c r="M839" s="29"/>
      <c r="N839" s="29"/>
      <c r="O839" s="29"/>
      <c r="P839" s="29"/>
      <c r="Q839" s="29"/>
      <c r="R839" s="29"/>
      <c r="S839" s="29"/>
      <c r="T839" s="29"/>
      <c r="U839" s="29"/>
      <c r="V839" s="29"/>
      <c r="W839" s="29"/>
      <c r="X839" s="29"/>
      <c r="Y839" s="29"/>
      <c r="Z839" s="29"/>
      <c r="AA839" s="29"/>
      <c r="AB839" s="29"/>
    </row>
    <row r="840" spans="1:28" ht="13.2">
      <c r="A840" s="29"/>
      <c r="B840" s="29"/>
      <c r="C840" s="29"/>
      <c r="D840" s="29"/>
      <c r="E840" s="29"/>
      <c r="F840" s="30"/>
      <c r="G840" s="29"/>
      <c r="H840" s="29"/>
      <c r="I840" s="29"/>
      <c r="J840" s="29"/>
      <c r="K840" s="29"/>
      <c r="L840" s="29"/>
      <c r="M840" s="29"/>
      <c r="N840" s="29"/>
      <c r="O840" s="29"/>
      <c r="P840" s="29"/>
      <c r="Q840" s="29"/>
      <c r="R840" s="29"/>
      <c r="S840" s="29"/>
      <c r="T840" s="29"/>
      <c r="U840" s="29"/>
      <c r="V840" s="29"/>
      <c r="W840" s="29"/>
      <c r="X840" s="29"/>
      <c r="Y840" s="29"/>
      <c r="Z840" s="29"/>
      <c r="AA840" s="29"/>
      <c r="AB840" s="29"/>
    </row>
    <row r="841" spans="1:28" ht="13.2">
      <c r="A841" s="29"/>
      <c r="B841" s="29"/>
      <c r="C841" s="29"/>
      <c r="D841" s="29"/>
      <c r="E841" s="29"/>
      <c r="F841" s="30"/>
      <c r="G841" s="29"/>
      <c r="H841" s="29"/>
      <c r="I841" s="29"/>
      <c r="J841" s="29"/>
      <c r="K841" s="29"/>
      <c r="L841" s="29"/>
      <c r="M841" s="29"/>
      <c r="N841" s="29"/>
      <c r="O841" s="29"/>
      <c r="P841" s="29"/>
      <c r="Q841" s="29"/>
      <c r="R841" s="29"/>
      <c r="S841" s="29"/>
      <c r="T841" s="29"/>
      <c r="U841" s="29"/>
      <c r="V841" s="29"/>
      <c r="W841" s="29"/>
      <c r="X841" s="29"/>
      <c r="Y841" s="29"/>
      <c r="Z841" s="29"/>
      <c r="AA841" s="29"/>
      <c r="AB841" s="29"/>
    </row>
    <row r="842" spans="1:28" ht="13.2">
      <c r="A842" s="29"/>
      <c r="B842" s="29"/>
      <c r="C842" s="29"/>
      <c r="D842" s="29"/>
      <c r="E842" s="29"/>
      <c r="F842" s="30"/>
      <c r="G842" s="29"/>
      <c r="H842" s="29"/>
      <c r="I842" s="29"/>
      <c r="J842" s="29"/>
      <c r="K842" s="29"/>
      <c r="L842" s="29"/>
      <c r="M842" s="29"/>
      <c r="N842" s="29"/>
      <c r="O842" s="29"/>
      <c r="P842" s="29"/>
      <c r="Q842" s="29"/>
      <c r="R842" s="29"/>
      <c r="S842" s="29"/>
      <c r="T842" s="29"/>
      <c r="U842" s="29"/>
      <c r="V842" s="29"/>
      <c r="W842" s="29"/>
      <c r="X842" s="29"/>
      <c r="Y842" s="29"/>
      <c r="Z842" s="29"/>
      <c r="AA842" s="29"/>
      <c r="AB842" s="29"/>
    </row>
    <row r="843" spans="1:28" ht="13.2">
      <c r="A843" s="29"/>
      <c r="B843" s="29"/>
      <c r="C843" s="29"/>
      <c r="D843" s="29"/>
      <c r="E843" s="29"/>
      <c r="F843" s="30"/>
      <c r="G843" s="29"/>
      <c r="H843" s="29"/>
      <c r="I843" s="29"/>
      <c r="J843" s="29"/>
      <c r="K843" s="29"/>
      <c r="L843" s="29"/>
      <c r="M843" s="29"/>
      <c r="N843" s="29"/>
      <c r="O843" s="29"/>
      <c r="P843" s="29"/>
      <c r="Q843" s="29"/>
      <c r="R843" s="29"/>
      <c r="S843" s="29"/>
      <c r="T843" s="29"/>
      <c r="U843" s="29"/>
      <c r="V843" s="29"/>
      <c r="W843" s="29"/>
      <c r="X843" s="29"/>
      <c r="Y843" s="29"/>
      <c r="Z843" s="29"/>
      <c r="AA843" s="29"/>
      <c r="AB843" s="29"/>
    </row>
    <row r="844" spans="1:28" ht="13.2">
      <c r="A844" s="29"/>
      <c r="B844" s="29"/>
      <c r="C844" s="29"/>
      <c r="D844" s="29"/>
      <c r="E844" s="29"/>
      <c r="F844" s="30"/>
      <c r="G844" s="29"/>
      <c r="H844" s="29"/>
      <c r="I844" s="29"/>
      <c r="J844" s="29"/>
      <c r="K844" s="29"/>
      <c r="L844" s="29"/>
      <c r="M844" s="29"/>
      <c r="N844" s="29"/>
      <c r="O844" s="29"/>
      <c r="P844" s="29"/>
      <c r="Q844" s="29"/>
      <c r="R844" s="29"/>
      <c r="S844" s="29"/>
      <c r="T844" s="29"/>
      <c r="U844" s="29"/>
      <c r="V844" s="29"/>
      <c r="W844" s="29"/>
      <c r="X844" s="29"/>
      <c r="Y844" s="29"/>
      <c r="Z844" s="29"/>
      <c r="AA844" s="29"/>
      <c r="AB844" s="29"/>
    </row>
    <row r="845" spans="1:28" ht="13.2">
      <c r="A845" s="29"/>
      <c r="B845" s="29"/>
      <c r="C845" s="29"/>
      <c r="D845" s="29"/>
      <c r="E845" s="29"/>
      <c r="F845" s="30"/>
      <c r="G845" s="29"/>
      <c r="H845" s="29"/>
      <c r="I845" s="29"/>
      <c r="J845" s="29"/>
      <c r="K845" s="29"/>
      <c r="L845" s="29"/>
      <c r="M845" s="29"/>
      <c r="N845" s="29"/>
      <c r="O845" s="29"/>
      <c r="P845" s="29"/>
      <c r="Q845" s="29"/>
      <c r="R845" s="29"/>
      <c r="S845" s="29"/>
      <c r="T845" s="29"/>
      <c r="U845" s="29"/>
      <c r="V845" s="29"/>
      <c r="W845" s="29"/>
      <c r="X845" s="29"/>
      <c r="Y845" s="29"/>
      <c r="Z845" s="29"/>
      <c r="AA845" s="29"/>
      <c r="AB845" s="29"/>
    </row>
    <row r="846" spans="1:28" ht="13.2">
      <c r="A846" s="29"/>
      <c r="B846" s="29"/>
      <c r="C846" s="29"/>
      <c r="D846" s="29"/>
      <c r="E846" s="29"/>
      <c r="F846" s="30"/>
      <c r="G846" s="29"/>
      <c r="H846" s="29"/>
      <c r="I846" s="29"/>
      <c r="J846" s="29"/>
      <c r="K846" s="29"/>
      <c r="L846" s="29"/>
      <c r="M846" s="29"/>
      <c r="N846" s="29"/>
      <c r="O846" s="29"/>
      <c r="P846" s="29"/>
      <c r="Q846" s="29"/>
      <c r="R846" s="29"/>
      <c r="S846" s="29"/>
      <c r="T846" s="29"/>
      <c r="U846" s="29"/>
      <c r="V846" s="29"/>
      <c r="W846" s="29"/>
      <c r="X846" s="29"/>
      <c r="Y846" s="29"/>
      <c r="Z846" s="29"/>
      <c r="AA846" s="29"/>
      <c r="AB846" s="29"/>
    </row>
    <row r="847" spans="1:28" ht="13.2">
      <c r="A847" s="29"/>
      <c r="B847" s="29"/>
      <c r="C847" s="29"/>
      <c r="D847" s="29"/>
      <c r="E847" s="29"/>
      <c r="F847" s="30"/>
      <c r="G847" s="29"/>
      <c r="H847" s="29"/>
      <c r="I847" s="29"/>
      <c r="J847" s="29"/>
      <c r="K847" s="29"/>
      <c r="L847" s="29"/>
      <c r="M847" s="29"/>
      <c r="N847" s="29"/>
      <c r="O847" s="29"/>
      <c r="P847" s="29"/>
      <c r="Q847" s="29"/>
      <c r="R847" s="29"/>
      <c r="S847" s="29"/>
      <c r="T847" s="29"/>
      <c r="U847" s="29"/>
      <c r="V847" s="29"/>
      <c r="W847" s="29"/>
      <c r="X847" s="29"/>
      <c r="Y847" s="29"/>
      <c r="Z847" s="29"/>
      <c r="AA847" s="29"/>
      <c r="AB847" s="29"/>
    </row>
    <row r="848" spans="1:28" ht="13.2">
      <c r="A848" s="29"/>
      <c r="B848" s="29"/>
      <c r="C848" s="29"/>
      <c r="D848" s="29"/>
      <c r="E848" s="29"/>
      <c r="F848" s="30"/>
      <c r="G848" s="29"/>
      <c r="H848" s="29"/>
      <c r="I848" s="29"/>
      <c r="J848" s="29"/>
      <c r="K848" s="29"/>
      <c r="L848" s="29"/>
      <c r="M848" s="29"/>
      <c r="N848" s="29"/>
      <c r="O848" s="29"/>
      <c r="P848" s="29"/>
      <c r="Q848" s="29"/>
      <c r="R848" s="29"/>
      <c r="S848" s="29"/>
      <c r="T848" s="29"/>
      <c r="U848" s="29"/>
      <c r="V848" s="29"/>
      <c r="W848" s="29"/>
      <c r="X848" s="29"/>
      <c r="Y848" s="29"/>
      <c r="Z848" s="29"/>
      <c r="AA848" s="29"/>
      <c r="AB848" s="29"/>
    </row>
    <row r="849" spans="1:28" ht="13.2">
      <c r="A849" s="29"/>
      <c r="B849" s="29"/>
      <c r="C849" s="29"/>
      <c r="D849" s="29"/>
      <c r="E849" s="29"/>
      <c r="F849" s="30"/>
      <c r="G849" s="29"/>
      <c r="H849" s="29"/>
      <c r="I849" s="29"/>
      <c r="J849" s="29"/>
      <c r="K849" s="29"/>
      <c r="L849" s="29"/>
      <c r="M849" s="29"/>
      <c r="N849" s="29"/>
      <c r="O849" s="29"/>
      <c r="P849" s="29"/>
      <c r="Q849" s="29"/>
      <c r="R849" s="29"/>
      <c r="S849" s="29"/>
      <c r="T849" s="29"/>
      <c r="U849" s="29"/>
      <c r="V849" s="29"/>
      <c r="W849" s="29"/>
      <c r="X849" s="29"/>
      <c r="Y849" s="29"/>
      <c r="Z849" s="29"/>
      <c r="AA849" s="29"/>
      <c r="AB849" s="29"/>
    </row>
    <row r="850" spans="1:28" ht="13.2">
      <c r="A850" s="29"/>
      <c r="B850" s="29"/>
      <c r="C850" s="29"/>
      <c r="D850" s="29"/>
      <c r="E850" s="29"/>
      <c r="F850" s="30"/>
      <c r="G850" s="29"/>
      <c r="H850" s="29"/>
      <c r="I850" s="29"/>
      <c r="J850" s="29"/>
      <c r="K850" s="29"/>
      <c r="L850" s="29"/>
      <c r="M850" s="29"/>
      <c r="N850" s="29"/>
      <c r="O850" s="29"/>
      <c r="P850" s="29"/>
      <c r="Q850" s="29"/>
      <c r="R850" s="29"/>
      <c r="S850" s="29"/>
      <c r="T850" s="29"/>
      <c r="U850" s="29"/>
      <c r="V850" s="29"/>
      <c r="W850" s="29"/>
      <c r="X850" s="29"/>
      <c r="Y850" s="29"/>
      <c r="Z850" s="29"/>
      <c r="AA850" s="29"/>
      <c r="AB850" s="29"/>
    </row>
    <row r="851" spans="1:28" ht="13.2">
      <c r="A851" s="29"/>
      <c r="B851" s="29"/>
      <c r="C851" s="29"/>
      <c r="D851" s="29"/>
      <c r="E851" s="29"/>
      <c r="F851" s="30"/>
      <c r="G851" s="29"/>
      <c r="H851" s="29"/>
      <c r="I851" s="29"/>
      <c r="J851" s="29"/>
      <c r="K851" s="29"/>
      <c r="L851" s="29"/>
      <c r="M851" s="29"/>
      <c r="N851" s="29"/>
      <c r="O851" s="29"/>
      <c r="P851" s="29"/>
      <c r="Q851" s="29"/>
      <c r="R851" s="29"/>
      <c r="S851" s="29"/>
      <c r="T851" s="29"/>
      <c r="U851" s="29"/>
      <c r="V851" s="29"/>
      <c r="W851" s="29"/>
      <c r="X851" s="29"/>
      <c r="Y851" s="29"/>
      <c r="Z851" s="29"/>
      <c r="AA851" s="29"/>
      <c r="AB851" s="29"/>
    </row>
    <row r="852" spans="1:28" ht="13.2">
      <c r="A852" s="29"/>
      <c r="B852" s="29"/>
      <c r="C852" s="29"/>
      <c r="D852" s="29"/>
      <c r="E852" s="29"/>
      <c r="F852" s="30"/>
      <c r="G852" s="29"/>
      <c r="H852" s="29"/>
      <c r="I852" s="29"/>
      <c r="J852" s="29"/>
      <c r="K852" s="29"/>
      <c r="L852" s="29"/>
      <c r="M852" s="29"/>
      <c r="N852" s="29"/>
      <c r="O852" s="29"/>
      <c r="P852" s="29"/>
      <c r="Q852" s="29"/>
      <c r="R852" s="29"/>
      <c r="S852" s="29"/>
      <c r="T852" s="29"/>
      <c r="U852" s="29"/>
      <c r="V852" s="29"/>
      <c r="W852" s="29"/>
      <c r="X852" s="29"/>
      <c r="Y852" s="29"/>
      <c r="Z852" s="29"/>
      <c r="AA852" s="29"/>
      <c r="AB852" s="29"/>
    </row>
    <row r="853" spans="1:28" ht="13.2">
      <c r="A853" s="29"/>
      <c r="B853" s="29"/>
      <c r="C853" s="29"/>
      <c r="D853" s="29"/>
      <c r="E853" s="29"/>
      <c r="F853" s="30"/>
      <c r="G853" s="29"/>
      <c r="H853" s="29"/>
      <c r="I853" s="29"/>
      <c r="J853" s="29"/>
      <c r="K853" s="29"/>
      <c r="L853" s="29"/>
      <c r="M853" s="29"/>
      <c r="N853" s="29"/>
      <c r="O853" s="29"/>
      <c r="P853" s="29"/>
      <c r="Q853" s="29"/>
      <c r="R853" s="29"/>
      <c r="S853" s="29"/>
      <c r="T853" s="29"/>
      <c r="U853" s="29"/>
      <c r="V853" s="29"/>
      <c r="W853" s="29"/>
      <c r="X853" s="29"/>
      <c r="Y853" s="29"/>
      <c r="Z853" s="29"/>
      <c r="AA853" s="29"/>
      <c r="AB853" s="29"/>
    </row>
    <row r="854" spans="1:28" ht="13.2">
      <c r="A854" s="29"/>
      <c r="B854" s="29"/>
      <c r="C854" s="29"/>
      <c r="D854" s="29"/>
      <c r="E854" s="29"/>
      <c r="F854" s="30"/>
      <c r="G854" s="29"/>
      <c r="H854" s="29"/>
      <c r="I854" s="29"/>
      <c r="J854" s="29"/>
      <c r="K854" s="29"/>
      <c r="L854" s="29"/>
      <c r="M854" s="29"/>
      <c r="N854" s="29"/>
      <c r="O854" s="29"/>
      <c r="P854" s="29"/>
      <c r="Q854" s="29"/>
      <c r="R854" s="29"/>
      <c r="S854" s="29"/>
      <c r="T854" s="29"/>
      <c r="U854" s="29"/>
      <c r="V854" s="29"/>
      <c r="W854" s="29"/>
      <c r="X854" s="29"/>
      <c r="Y854" s="29"/>
      <c r="Z854" s="29"/>
      <c r="AA854" s="29"/>
      <c r="AB854" s="29"/>
    </row>
    <row r="855" spans="1:28" ht="13.2">
      <c r="A855" s="29"/>
      <c r="B855" s="29"/>
      <c r="C855" s="29"/>
      <c r="D855" s="29"/>
      <c r="E855" s="29"/>
      <c r="F855" s="30"/>
      <c r="G855" s="29"/>
      <c r="H855" s="29"/>
      <c r="I855" s="29"/>
      <c r="J855" s="29"/>
      <c r="K855" s="29"/>
      <c r="L855" s="29"/>
      <c r="M855" s="29"/>
      <c r="N855" s="29"/>
      <c r="O855" s="29"/>
      <c r="P855" s="29"/>
      <c r="Q855" s="29"/>
      <c r="R855" s="29"/>
      <c r="S855" s="29"/>
      <c r="T855" s="29"/>
      <c r="U855" s="29"/>
      <c r="V855" s="29"/>
      <c r="W855" s="29"/>
      <c r="X855" s="29"/>
      <c r="Y855" s="29"/>
      <c r="Z855" s="29"/>
      <c r="AA855" s="29"/>
      <c r="AB855" s="29"/>
    </row>
    <row r="856" spans="1:28" ht="13.2">
      <c r="A856" s="29"/>
      <c r="B856" s="29"/>
      <c r="C856" s="29"/>
      <c r="D856" s="29"/>
      <c r="E856" s="29"/>
      <c r="F856" s="30"/>
      <c r="G856" s="29"/>
      <c r="H856" s="29"/>
      <c r="I856" s="29"/>
      <c r="J856" s="29"/>
      <c r="K856" s="29"/>
      <c r="L856" s="29"/>
      <c r="M856" s="29"/>
      <c r="N856" s="29"/>
      <c r="O856" s="29"/>
      <c r="P856" s="29"/>
      <c r="Q856" s="29"/>
      <c r="R856" s="29"/>
      <c r="S856" s="29"/>
      <c r="T856" s="29"/>
      <c r="U856" s="29"/>
      <c r="V856" s="29"/>
      <c r="W856" s="29"/>
      <c r="X856" s="29"/>
      <c r="Y856" s="29"/>
      <c r="Z856" s="29"/>
      <c r="AA856" s="29"/>
      <c r="AB856" s="29"/>
    </row>
    <row r="857" spans="1:28" ht="13.2">
      <c r="A857" s="29"/>
      <c r="B857" s="29"/>
      <c r="C857" s="29"/>
      <c r="D857" s="29"/>
      <c r="E857" s="29"/>
      <c r="F857" s="30"/>
      <c r="G857" s="29"/>
      <c r="H857" s="29"/>
      <c r="I857" s="29"/>
      <c r="J857" s="29"/>
      <c r="K857" s="29"/>
      <c r="L857" s="29"/>
      <c r="M857" s="29"/>
      <c r="N857" s="29"/>
      <c r="O857" s="29"/>
      <c r="P857" s="29"/>
      <c r="Q857" s="29"/>
      <c r="R857" s="29"/>
      <c r="S857" s="29"/>
      <c r="T857" s="29"/>
      <c r="U857" s="29"/>
      <c r="V857" s="29"/>
      <c r="W857" s="29"/>
      <c r="X857" s="29"/>
      <c r="Y857" s="29"/>
      <c r="Z857" s="29"/>
      <c r="AA857" s="29"/>
      <c r="AB857" s="29"/>
    </row>
    <row r="858" spans="1:28" ht="13.2">
      <c r="A858" s="29"/>
      <c r="B858" s="29"/>
      <c r="C858" s="29"/>
      <c r="D858" s="29"/>
      <c r="E858" s="29"/>
      <c r="F858" s="30"/>
      <c r="G858" s="29"/>
      <c r="H858" s="29"/>
      <c r="I858" s="29"/>
      <c r="J858" s="29"/>
      <c r="K858" s="29"/>
      <c r="L858" s="29"/>
      <c r="M858" s="29"/>
      <c r="N858" s="29"/>
      <c r="O858" s="29"/>
      <c r="P858" s="29"/>
      <c r="Q858" s="29"/>
      <c r="R858" s="29"/>
      <c r="S858" s="29"/>
      <c r="T858" s="29"/>
      <c r="U858" s="29"/>
      <c r="V858" s="29"/>
      <c r="W858" s="29"/>
      <c r="X858" s="29"/>
      <c r="Y858" s="29"/>
      <c r="Z858" s="29"/>
      <c r="AA858" s="29"/>
      <c r="AB858" s="29"/>
    </row>
    <row r="859" spans="1:28" ht="13.2">
      <c r="A859" s="29"/>
      <c r="B859" s="29"/>
      <c r="C859" s="29"/>
      <c r="D859" s="29"/>
      <c r="E859" s="29"/>
      <c r="F859" s="30"/>
      <c r="G859" s="29"/>
      <c r="H859" s="29"/>
      <c r="I859" s="29"/>
      <c r="J859" s="29"/>
      <c r="K859" s="29"/>
      <c r="L859" s="29"/>
      <c r="M859" s="29"/>
      <c r="N859" s="29"/>
      <c r="O859" s="29"/>
      <c r="P859" s="29"/>
      <c r="Q859" s="29"/>
      <c r="R859" s="29"/>
      <c r="S859" s="29"/>
      <c r="T859" s="29"/>
      <c r="U859" s="29"/>
      <c r="V859" s="29"/>
      <c r="W859" s="29"/>
      <c r="X859" s="29"/>
      <c r="Y859" s="29"/>
      <c r="Z859" s="29"/>
      <c r="AA859" s="29"/>
      <c r="AB859" s="29"/>
    </row>
    <row r="860" spans="1:28" ht="13.2">
      <c r="A860" s="29"/>
      <c r="B860" s="29"/>
      <c r="C860" s="29"/>
      <c r="D860" s="29"/>
      <c r="E860" s="29"/>
      <c r="F860" s="30"/>
      <c r="G860" s="29"/>
      <c r="H860" s="29"/>
      <c r="I860" s="29"/>
      <c r="J860" s="29"/>
      <c r="K860" s="29"/>
      <c r="L860" s="29"/>
      <c r="M860" s="29"/>
      <c r="N860" s="29"/>
      <c r="O860" s="29"/>
      <c r="P860" s="29"/>
      <c r="Q860" s="29"/>
      <c r="R860" s="29"/>
      <c r="S860" s="29"/>
      <c r="T860" s="29"/>
      <c r="U860" s="29"/>
      <c r="V860" s="29"/>
      <c r="W860" s="29"/>
      <c r="X860" s="29"/>
      <c r="Y860" s="29"/>
      <c r="Z860" s="29"/>
      <c r="AA860" s="29"/>
      <c r="AB860" s="29"/>
    </row>
    <row r="861" spans="1:28" ht="13.2">
      <c r="A861" s="29"/>
      <c r="B861" s="29"/>
      <c r="C861" s="29"/>
      <c r="D861" s="29"/>
      <c r="E861" s="29"/>
      <c r="F861" s="30"/>
      <c r="G861" s="29"/>
      <c r="H861" s="29"/>
      <c r="I861" s="29"/>
      <c r="J861" s="29"/>
      <c r="K861" s="29"/>
      <c r="L861" s="29"/>
      <c r="M861" s="29"/>
      <c r="N861" s="29"/>
      <c r="O861" s="29"/>
      <c r="P861" s="29"/>
      <c r="Q861" s="29"/>
      <c r="R861" s="29"/>
      <c r="S861" s="29"/>
      <c r="T861" s="29"/>
      <c r="U861" s="29"/>
      <c r="V861" s="29"/>
      <c r="W861" s="29"/>
      <c r="X861" s="29"/>
      <c r="Y861" s="29"/>
      <c r="Z861" s="29"/>
      <c r="AA861" s="29"/>
      <c r="AB861" s="29"/>
    </row>
    <row r="862" spans="1:28" ht="13.2">
      <c r="A862" s="29"/>
      <c r="B862" s="29"/>
      <c r="C862" s="29"/>
      <c r="D862" s="29"/>
      <c r="E862" s="29"/>
      <c r="F862" s="30"/>
      <c r="G862" s="29"/>
      <c r="H862" s="29"/>
      <c r="I862" s="29"/>
      <c r="J862" s="29"/>
      <c r="K862" s="29"/>
      <c r="L862" s="29"/>
      <c r="M862" s="29"/>
      <c r="N862" s="29"/>
      <c r="O862" s="29"/>
      <c r="P862" s="29"/>
      <c r="Q862" s="29"/>
      <c r="R862" s="29"/>
      <c r="S862" s="29"/>
      <c r="T862" s="29"/>
      <c r="U862" s="29"/>
      <c r="V862" s="29"/>
      <c r="W862" s="29"/>
      <c r="X862" s="29"/>
      <c r="Y862" s="29"/>
      <c r="Z862" s="29"/>
      <c r="AA862" s="29"/>
      <c r="AB862" s="29"/>
    </row>
    <row r="863" spans="1:28" ht="13.2">
      <c r="A863" s="29"/>
      <c r="B863" s="29"/>
      <c r="C863" s="29"/>
      <c r="D863" s="29"/>
      <c r="E863" s="29"/>
      <c r="F863" s="30"/>
      <c r="G863" s="29"/>
      <c r="H863" s="29"/>
      <c r="I863" s="29"/>
      <c r="J863" s="29"/>
      <c r="K863" s="29"/>
      <c r="L863" s="29"/>
      <c r="M863" s="29"/>
      <c r="N863" s="29"/>
      <c r="O863" s="29"/>
      <c r="P863" s="29"/>
      <c r="Q863" s="29"/>
      <c r="R863" s="29"/>
      <c r="S863" s="29"/>
      <c r="T863" s="29"/>
      <c r="U863" s="29"/>
      <c r="V863" s="29"/>
      <c r="W863" s="29"/>
      <c r="X863" s="29"/>
      <c r="Y863" s="29"/>
      <c r="Z863" s="29"/>
      <c r="AA863" s="29"/>
      <c r="AB863" s="29"/>
    </row>
    <row r="864" spans="1:28" ht="13.2">
      <c r="A864" s="29"/>
      <c r="B864" s="29"/>
      <c r="C864" s="29"/>
      <c r="D864" s="29"/>
      <c r="E864" s="29"/>
      <c r="F864" s="30"/>
      <c r="G864" s="29"/>
      <c r="H864" s="29"/>
      <c r="I864" s="29"/>
      <c r="J864" s="29"/>
      <c r="K864" s="29"/>
      <c r="L864" s="29"/>
      <c r="M864" s="29"/>
      <c r="N864" s="29"/>
      <c r="O864" s="29"/>
      <c r="P864" s="29"/>
      <c r="Q864" s="29"/>
      <c r="R864" s="29"/>
      <c r="S864" s="29"/>
      <c r="T864" s="29"/>
      <c r="U864" s="29"/>
      <c r="V864" s="29"/>
      <c r="W864" s="29"/>
      <c r="X864" s="29"/>
      <c r="Y864" s="29"/>
      <c r="Z864" s="29"/>
      <c r="AA864" s="29"/>
      <c r="AB864" s="29"/>
    </row>
    <row r="865" spans="1:28" ht="13.2">
      <c r="A865" s="29"/>
      <c r="B865" s="29"/>
      <c r="C865" s="29"/>
      <c r="D865" s="29"/>
      <c r="E865" s="29"/>
      <c r="F865" s="30"/>
      <c r="G865" s="29"/>
      <c r="H865" s="29"/>
      <c r="I865" s="29"/>
      <c r="J865" s="29"/>
      <c r="K865" s="29"/>
      <c r="L865" s="29"/>
      <c r="M865" s="29"/>
      <c r="N865" s="29"/>
      <c r="O865" s="29"/>
      <c r="P865" s="29"/>
      <c r="Q865" s="29"/>
      <c r="R865" s="29"/>
      <c r="S865" s="29"/>
      <c r="T865" s="29"/>
      <c r="U865" s="29"/>
      <c r="V865" s="29"/>
      <c r="W865" s="29"/>
      <c r="X865" s="29"/>
      <c r="Y865" s="29"/>
      <c r="Z865" s="29"/>
      <c r="AA865" s="29"/>
      <c r="AB865" s="29"/>
    </row>
    <row r="866" spans="1:28" ht="13.2">
      <c r="A866" s="29"/>
      <c r="B866" s="29"/>
      <c r="C866" s="29"/>
      <c r="D866" s="29"/>
      <c r="E866" s="29"/>
      <c r="F866" s="30"/>
      <c r="G866" s="29"/>
      <c r="H866" s="29"/>
      <c r="I866" s="29"/>
      <c r="J866" s="29"/>
      <c r="K866" s="29"/>
      <c r="L866" s="29"/>
      <c r="M866" s="29"/>
      <c r="N866" s="29"/>
      <c r="O866" s="29"/>
      <c r="P866" s="29"/>
      <c r="Q866" s="29"/>
      <c r="R866" s="29"/>
      <c r="S866" s="29"/>
      <c r="T866" s="29"/>
      <c r="U866" s="29"/>
      <c r="V866" s="29"/>
      <c r="W866" s="29"/>
      <c r="X866" s="29"/>
      <c r="Y866" s="29"/>
      <c r="Z866" s="29"/>
      <c r="AA866" s="29"/>
      <c r="AB866" s="29"/>
    </row>
    <row r="867" spans="1:28" ht="13.2">
      <c r="A867" s="29"/>
      <c r="B867" s="29"/>
      <c r="C867" s="29"/>
      <c r="D867" s="29"/>
      <c r="E867" s="29"/>
      <c r="F867" s="30"/>
      <c r="G867" s="29"/>
      <c r="H867" s="29"/>
      <c r="I867" s="29"/>
      <c r="J867" s="29"/>
      <c r="K867" s="29"/>
      <c r="L867" s="29"/>
      <c r="M867" s="29"/>
      <c r="N867" s="29"/>
      <c r="O867" s="29"/>
      <c r="P867" s="29"/>
      <c r="Q867" s="29"/>
      <c r="R867" s="29"/>
      <c r="S867" s="29"/>
      <c r="T867" s="29"/>
      <c r="U867" s="29"/>
      <c r="V867" s="29"/>
      <c r="W867" s="29"/>
      <c r="X867" s="29"/>
      <c r="Y867" s="29"/>
      <c r="Z867" s="29"/>
      <c r="AA867" s="29"/>
      <c r="AB867" s="29"/>
    </row>
    <row r="868" spans="1:28" ht="13.2">
      <c r="A868" s="29"/>
      <c r="B868" s="29"/>
      <c r="C868" s="29"/>
      <c r="D868" s="29"/>
      <c r="E868" s="29"/>
      <c r="F868" s="30"/>
      <c r="G868" s="29"/>
      <c r="H868" s="29"/>
      <c r="I868" s="29"/>
      <c r="J868" s="29"/>
      <c r="K868" s="29"/>
      <c r="L868" s="29"/>
      <c r="M868" s="29"/>
      <c r="N868" s="29"/>
      <c r="O868" s="29"/>
      <c r="P868" s="29"/>
      <c r="Q868" s="29"/>
      <c r="R868" s="29"/>
      <c r="S868" s="29"/>
      <c r="T868" s="29"/>
      <c r="U868" s="29"/>
      <c r="V868" s="29"/>
      <c r="W868" s="29"/>
      <c r="X868" s="29"/>
      <c r="Y868" s="29"/>
      <c r="Z868" s="29"/>
      <c r="AA868" s="29"/>
      <c r="AB868" s="29"/>
    </row>
    <row r="869" spans="1:28" ht="13.2">
      <c r="A869" s="29"/>
      <c r="B869" s="29"/>
      <c r="C869" s="29"/>
      <c r="D869" s="29"/>
      <c r="E869" s="29"/>
      <c r="F869" s="30"/>
      <c r="G869" s="29"/>
      <c r="H869" s="29"/>
      <c r="I869" s="29"/>
      <c r="J869" s="29"/>
      <c r="K869" s="29"/>
      <c r="L869" s="29"/>
      <c r="M869" s="29"/>
      <c r="N869" s="29"/>
      <c r="O869" s="29"/>
      <c r="P869" s="29"/>
      <c r="Q869" s="29"/>
      <c r="R869" s="29"/>
      <c r="S869" s="29"/>
      <c r="T869" s="29"/>
      <c r="U869" s="29"/>
      <c r="V869" s="29"/>
      <c r="W869" s="29"/>
      <c r="X869" s="29"/>
      <c r="Y869" s="29"/>
      <c r="Z869" s="29"/>
      <c r="AA869" s="29"/>
      <c r="AB869" s="29"/>
    </row>
    <row r="870" spans="1:28" ht="13.2">
      <c r="A870" s="29"/>
      <c r="B870" s="29"/>
      <c r="C870" s="29"/>
      <c r="D870" s="29"/>
      <c r="E870" s="29"/>
      <c r="F870" s="30"/>
      <c r="G870" s="29"/>
      <c r="H870" s="29"/>
      <c r="I870" s="29"/>
      <c r="J870" s="29"/>
      <c r="K870" s="29"/>
      <c r="L870" s="29"/>
      <c r="M870" s="29"/>
      <c r="N870" s="29"/>
      <c r="O870" s="29"/>
      <c r="P870" s="29"/>
      <c r="Q870" s="29"/>
      <c r="R870" s="29"/>
      <c r="S870" s="29"/>
      <c r="T870" s="29"/>
      <c r="U870" s="29"/>
      <c r="V870" s="29"/>
      <c r="W870" s="29"/>
      <c r="X870" s="29"/>
      <c r="Y870" s="29"/>
      <c r="Z870" s="29"/>
      <c r="AA870" s="29"/>
      <c r="AB870" s="29"/>
    </row>
    <row r="871" spans="1:28" ht="13.2">
      <c r="A871" s="29"/>
      <c r="B871" s="29"/>
      <c r="C871" s="29"/>
      <c r="D871" s="29"/>
      <c r="E871" s="29"/>
      <c r="F871" s="30"/>
      <c r="G871" s="29"/>
      <c r="H871" s="29"/>
      <c r="I871" s="29"/>
      <c r="J871" s="29"/>
      <c r="K871" s="29"/>
      <c r="L871" s="29"/>
      <c r="M871" s="29"/>
      <c r="N871" s="29"/>
      <c r="O871" s="29"/>
      <c r="P871" s="29"/>
      <c r="Q871" s="29"/>
      <c r="R871" s="29"/>
      <c r="S871" s="29"/>
      <c r="T871" s="29"/>
      <c r="U871" s="29"/>
      <c r="V871" s="29"/>
      <c r="W871" s="29"/>
      <c r="X871" s="29"/>
      <c r="Y871" s="29"/>
      <c r="Z871" s="29"/>
      <c r="AA871" s="29"/>
      <c r="AB871" s="29"/>
    </row>
    <row r="872" spans="1:28" ht="13.2">
      <c r="A872" s="29"/>
      <c r="B872" s="29"/>
      <c r="C872" s="29"/>
      <c r="D872" s="29"/>
      <c r="E872" s="29"/>
      <c r="F872" s="30"/>
      <c r="G872" s="29"/>
      <c r="H872" s="29"/>
      <c r="I872" s="29"/>
      <c r="J872" s="29"/>
      <c r="K872" s="29"/>
      <c r="L872" s="29"/>
      <c r="M872" s="29"/>
      <c r="N872" s="29"/>
      <c r="O872" s="29"/>
      <c r="P872" s="29"/>
      <c r="Q872" s="29"/>
      <c r="R872" s="29"/>
      <c r="S872" s="29"/>
      <c r="T872" s="29"/>
      <c r="U872" s="29"/>
      <c r="V872" s="29"/>
      <c r="W872" s="29"/>
      <c r="X872" s="29"/>
      <c r="Y872" s="29"/>
      <c r="Z872" s="29"/>
      <c r="AA872" s="29"/>
      <c r="AB872" s="29"/>
    </row>
    <row r="873" spans="1:28" ht="13.2">
      <c r="A873" s="29"/>
      <c r="B873" s="29"/>
      <c r="C873" s="29"/>
      <c r="D873" s="29"/>
      <c r="E873" s="29"/>
      <c r="F873" s="30"/>
      <c r="G873" s="29"/>
      <c r="H873" s="29"/>
      <c r="I873" s="29"/>
      <c r="J873" s="29"/>
      <c r="K873" s="29"/>
      <c r="L873" s="29"/>
      <c r="M873" s="29"/>
      <c r="N873" s="29"/>
      <c r="O873" s="29"/>
      <c r="P873" s="29"/>
      <c r="Q873" s="29"/>
      <c r="R873" s="29"/>
      <c r="S873" s="29"/>
      <c r="T873" s="29"/>
      <c r="U873" s="29"/>
      <c r="V873" s="29"/>
      <c r="W873" s="29"/>
      <c r="X873" s="29"/>
      <c r="Y873" s="29"/>
      <c r="Z873" s="29"/>
      <c r="AA873" s="29"/>
      <c r="AB873" s="29"/>
    </row>
    <row r="874" spans="1:28" ht="13.2">
      <c r="A874" s="29"/>
      <c r="B874" s="29"/>
      <c r="C874" s="29"/>
      <c r="D874" s="29"/>
      <c r="E874" s="29"/>
      <c r="F874" s="30"/>
      <c r="G874" s="29"/>
      <c r="H874" s="29"/>
      <c r="I874" s="29"/>
      <c r="J874" s="29"/>
      <c r="K874" s="29"/>
      <c r="L874" s="29"/>
      <c r="M874" s="29"/>
      <c r="N874" s="29"/>
      <c r="O874" s="29"/>
      <c r="P874" s="29"/>
      <c r="Q874" s="29"/>
      <c r="R874" s="29"/>
      <c r="S874" s="29"/>
      <c r="T874" s="29"/>
      <c r="U874" s="29"/>
      <c r="V874" s="29"/>
      <c r="W874" s="29"/>
      <c r="X874" s="29"/>
      <c r="Y874" s="29"/>
      <c r="Z874" s="29"/>
      <c r="AA874" s="29"/>
      <c r="AB874" s="29"/>
    </row>
    <row r="875" spans="1:28" ht="13.2">
      <c r="A875" s="29"/>
      <c r="B875" s="29"/>
      <c r="C875" s="29"/>
      <c r="D875" s="29"/>
      <c r="E875" s="29"/>
      <c r="F875" s="30"/>
      <c r="G875" s="29"/>
      <c r="H875" s="29"/>
      <c r="I875" s="29"/>
      <c r="J875" s="29"/>
      <c r="K875" s="29"/>
      <c r="L875" s="29"/>
      <c r="M875" s="29"/>
      <c r="N875" s="29"/>
      <c r="O875" s="29"/>
      <c r="P875" s="29"/>
      <c r="Q875" s="29"/>
      <c r="R875" s="29"/>
      <c r="S875" s="29"/>
      <c r="T875" s="29"/>
      <c r="U875" s="29"/>
      <c r="V875" s="29"/>
      <c r="W875" s="29"/>
      <c r="X875" s="29"/>
      <c r="Y875" s="29"/>
      <c r="Z875" s="29"/>
      <c r="AA875" s="29"/>
      <c r="AB875" s="29"/>
    </row>
    <row r="876" spans="1:28" ht="13.2">
      <c r="A876" s="29"/>
      <c r="B876" s="29"/>
      <c r="C876" s="29"/>
      <c r="D876" s="29"/>
      <c r="E876" s="29"/>
      <c r="F876" s="30"/>
      <c r="G876" s="29"/>
      <c r="H876" s="29"/>
      <c r="I876" s="29"/>
      <c r="J876" s="29"/>
      <c r="K876" s="29"/>
      <c r="L876" s="29"/>
      <c r="M876" s="29"/>
      <c r="N876" s="29"/>
      <c r="O876" s="29"/>
      <c r="P876" s="29"/>
      <c r="Q876" s="29"/>
      <c r="R876" s="29"/>
      <c r="S876" s="29"/>
      <c r="T876" s="29"/>
      <c r="U876" s="29"/>
      <c r="V876" s="29"/>
      <c r="W876" s="29"/>
      <c r="X876" s="29"/>
      <c r="Y876" s="29"/>
      <c r="Z876" s="29"/>
      <c r="AA876" s="29"/>
      <c r="AB876" s="29"/>
    </row>
    <row r="877" spans="1:28" ht="13.2">
      <c r="A877" s="29"/>
      <c r="B877" s="29"/>
      <c r="C877" s="29"/>
      <c r="D877" s="29"/>
      <c r="E877" s="29"/>
      <c r="F877" s="30"/>
      <c r="G877" s="29"/>
      <c r="H877" s="29"/>
      <c r="I877" s="29"/>
      <c r="J877" s="29"/>
      <c r="K877" s="29"/>
      <c r="L877" s="29"/>
      <c r="M877" s="29"/>
      <c r="N877" s="29"/>
      <c r="O877" s="29"/>
      <c r="P877" s="29"/>
      <c r="Q877" s="29"/>
      <c r="R877" s="29"/>
      <c r="S877" s="29"/>
      <c r="T877" s="29"/>
      <c r="U877" s="29"/>
      <c r="V877" s="29"/>
      <c r="W877" s="29"/>
      <c r="X877" s="29"/>
      <c r="Y877" s="29"/>
      <c r="Z877" s="29"/>
      <c r="AA877" s="29"/>
      <c r="AB877" s="29"/>
    </row>
    <row r="878" spans="1:28" ht="13.2">
      <c r="A878" s="29"/>
      <c r="B878" s="29"/>
      <c r="C878" s="29"/>
      <c r="D878" s="29"/>
      <c r="E878" s="29"/>
      <c r="F878" s="30"/>
      <c r="G878" s="29"/>
      <c r="H878" s="29"/>
      <c r="I878" s="29"/>
      <c r="J878" s="29"/>
      <c r="K878" s="29"/>
      <c r="L878" s="29"/>
      <c r="M878" s="29"/>
      <c r="N878" s="29"/>
      <c r="O878" s="29"/>
      <c r="P878" s="29"/>
      <c r="Q878" s="29"/>
      <c r="R878" s="29"/>
      <c r="S878" s="29"/>
      <c r="T878" s="29"/>
      <c r="U878" s="29"/>
      <c r="V878" s="29"/>
      <c r="W878" s="29"/>
      <c r="X878" s="29"/>
      <c r="Y878" s="29"/>
      <c r="Z878" s="29"/>
      <c r="AA878" s="29"/>
      <c r="AB878" s="29"/>
    </row>
    <row r="879" spans="1:28" ht="13.2">
      <c r="A879" s="29"/>
      <c r="B879" s="29"/>
      <c r="C879" s="29"/>
      <c r="D879" s="29"/>
      <c r="E879" s="29"/>
      <c r="F879" s="30"/>
      <c r="G879" s="29"/>
      <c r="H879" s="29"/>
      <c r="I879" s="29"/>
      <c r="J879" s="29"/>
      <c r="K879" s="29"/>
      <c r="L879" s="29"/>
      <c r="M879" s="29"/>
      <c r="N879" s="29"/>
      <c r="O879" s="29"/>
      <c r="P879" s="29"/>
      <c r="Q879" s="29"/>
      <c r="R879" s="29"/>
      <c r="S879" s="29"/>
      <c r="T879" s="29"/>
      <c r="U879" s="29"/>
      <c r="V879" s="29"/>
      <c r="W879" s="29"/>
      <c r="X879" s="29"/>
      <c r="Y879" s="29"/>
      <c r="Z879" s="29"/>
      <c r="AA879" s="29"/>
      <c r="AB879" s="29"/>
    </row>
    <row r="880" spans="1:28" ht="13.2">
      <c r="A880" s="29"/>
      <c r="B880" s="29"/>
      <c r="C880" s="29"/>
      <c r="D880" s="29"/>
      <c r="E880" s="29"/>
      <c r="F880" s="30"/>
      <c r="G880" s="29"/>
      <c r="H880" s="29"/>
      <c r="I880" s="29"/>
      <c r="J880" s="29"/>
      <c r="K880" s="29"/>
      <c r="L880" s="29"/>
      <c r="M880" s="29"/>
      <c r="N880" s="29"/>
      <c r="O880" s="29"/>
      <c r="P880" s="29"/>
      <c r="Q880" s="29"/>
      <c r="R880" s="29"/>
      <c r="S880" s="29"/>
      <c r="T880" s="29"/>
      <c r="U880" s="29"/>
      <c r="V880" s="29"/>
      <c r="W880" s="29"/>
      <c r="X880" s="29"/>
      <c r="Y880" s="29"/>
      <c r="Z880" s="29"/>
      <c r="AA880" s="29"/>
      <c r="AB880" s="29"/>
    </row>
    <row r="881" spans="1:28" ht="13.2">
      <c r="A881" s="29"/>
      <c r="B881" s="29"/>
      <c r="C881" s="29"/>
      <c r="D881" s="29"/>
      <c r="E881" s="29"/>
      <c r="F881" s="30"/>
      <c r="G881" s="29"/>
      <c r="H881" s="29"/>
      <c r="I881" s="29"/>
      <c r="J881" s="29"/>
      <c r="K881" s="29"/>
      <c r="L881" s="29"/>
      <c r="M881" s="29"/>
      <c r="N881" s="29"/>
      <c r="O881" s="29"/>
      <c r="P881" s="29"/>
      <c r="Q881" s="29"/>
      <c r="R881" s="29"/>
      <c r="S881" s="29"/>
      <c r="T881" s="29"/>
      <c r="U881" s="29"/>
      <c r="V881" s="29"/>
      <c r="W881" s="29"/>
      <c r="X881" s="29"/>
      <c r="Y881" s="29"/>
      <c r="Z881" s="29"/>
      <c r="AA881" s="29"/>
      <c r="AB881" s="29"/>
    </row>
    <row r="882" spans="1:28" ht="13.2">
      <c r="A882" s="29"/>
      <c r="B882" s="29"/>
      <c r="C882" s="29"/>
      <c r="D882" s="29"/>
      <c r="E882" s="29"/>
      <c r="F882" s="30"/>
      <c r="G882" s="29"/>
      <c r="H882" s="29"/>
      <c r="I882" s="29"/>
      <c r="J882" s="29"/>
      <c r="K882" s="29"/>
      <c r="L882" s="29"/>
      <c r="M882" s="29"/>
      <c r="N882" s="29"/>
      <c r="O882" s="29"/>
      <c r="P882" s="29"/>
      <c r="Q882" s="29"/>
      <c r="R882" s="29"/>
      <c r="S882" s="29"/>
      <c r="T882" s="29"/>
      <c r="U882" s="29"/>
      <c r="V882" s="29"/>
      <c r="W882" s="29"/>
      <c r="X882" s="29"/>
      <c r="Y882" s="29"/>
      <c r="Z882" s="29"/>
      <c r="AA882" s="29"/>
      <c r="AB882" s="29"/>
    </row>
    <row r="883" spans="1:28" ht="13.2">
      <c r="A883" s="29"/>
      <c r="B883" s="29"/>
      <c r="C883" s="29"/>
      <c r="D883" s="29"/>
      <c r="E883" s="29"/>
      <c r="F883" s="30"/>
      <c r="G883" s="29"/>
      <c r="H883" s="29"/>
      <c r="I883" s="29"/>
      <c r="J883" s="29"/>
      <c r="K883" s="29"/>
      <c r="L883" s="29"/>
      <c r="M883" s="29"/>
      <c r="N883" s="29"/>
      <c r="O883" s="29"/>
      <c r="P883" s="29"/>
      <c r="Q883" s="29"/>
      <c r="R883" s="29"/>
      <c r="S883" s="29"/>
      <c r="T883" s="29"/>
      <c r="U883" s="29"/>
      <c r="V883" s="29"/>
      <c r="W883" s="29"/>
      <c r="X883" s="29"/>
      <c r="Y883" s="29"/>
      <c r="Z883" s="29"/>
      <c r="AA883" s="29"/>
      <c r="AB883" s="29"/>
    </row>
    <row r="884" spans="1:28" ht="13.2">
      <c r="A884" s="29"/>
      <c r="B884" s="29"/>
      <c r="C884" s="29"/>
      <c r="D884" s="29"/>
      <c r="E884" s="29"/>
      <c r="F884" s="30"/>
      <c r="G884" s="29"/>
      <c r="H884" s="29"/>
      <c r="I884" s="29"/>
      <c r="J884" s="29"/>
      <c r="K884" s="29"/>
      <c r="L884" s="29"/>
      <c r="M884" s="29"/>
      <c r="N884" s="29"/>
      <c r="O884" s="29"/>
      <c r="P884" s="29"/>
      <c r="Q884" s="29"/>
      <c r="R884" s="29"/>
      <c r="S884" s="29"/>
      <c r="T884" s="29"/>
      <c r="U884" s="29"/>
      <c r="V884" s="29"/>
      <c r="W884" s="29"/>
      <c r="X884" s="29"/>
      <c r="Y884" s="29"/>
      <c r="Z884" s="29"/>
      <c r="AA884" s="29"/>
      <c r="AB884" s="29"/>
    </row>
    <row r="885" spans="1:28" ht="13.2">
      <c r="A885" s="29"/>
      <c r="B885" s="29"/>
      <c r="C885" s="29"/>
      <c r="D885" s="29"/>
      <c r="E885" s="29"/>
      <c r="F885" s="30"/>
      <c r="G885" s="29"/>
      <c r="H885" s="29"/>
      <c r="I885" s="29"/>
      <c r="J885" s="29"/>
      <c r="K885" s="29"/>
      <c r="L885" s="29"/>
      <c r="M885" s="29"/>
      <c r="N885" s="29"/>
      <c r="O885" s="29"/>
      <c r="P885" s="29"/>
      <c r="Q885" s="29"/>
      <c r="R885" s="29"/>
      <c r="S885" s="29"/>
      <c r="T885" s="29"/>
      <c r="U885" s="29"/>
      <c r="V885" s="29"/>
      <c r="W885" s="29"/>
      <c r="X885" s="29"/>
      <c r="Y885" s="29"/>
      <c r="Z885" s="29"/>
      <c r="AA885" s="29"/>
      <c r="AB885" s="29"/>
    </row>
    <row r="886" spans="1:28" ht="13.2">
      <c r="A886" s="29"/>
      <c r="B886" s="29"/>
      <c r="C886" s="29"/>
      <c r="D886" s="29"/>
      <c r="E886" s="29"/>
      <c r="F886" s="30"/>
      <c r="G886" s="29"/>
      <c r="H886" s="29"/>
      <c r="I886" s="29"/>
      <c r="J886" s="29"/>
      <c r="K886" s="29"/>
      <c r="L886" s="29"/>
      <c r="M886" s="29"/>
      <c r="N886" s="29"/>
      <c r="O886" s="29"/>
      <c r="P886" s="29"/>
      <c r="Q886" s="29"/>
      <c r="R886" s="29"/>
      <c r="S886" s="29"/>
      <c r="T886" s="29"/>
      <c r="U886" s="29"/>
      <c r="V886" s="29"/>
      <c r="W886" s="29"/>
      <c r="X886" s="29"/>
      <c r="Y886" s="29"/>
      <c r="Z886" s="29"/>
      <c r="AA886" s="29"/>
      <c r="AB886" s="29"/>
    </row>
    <row r="887" spans="1:28" ht="13.2">
      <c r="A887" s="29"/>
      <c r="B887" s="29"/>
      <c r="C887" s="29"/>
      <c r="D887" s="29"/>
      <c r="E887" s="29"/>
      <c r="F887" s="30"/>
      <c r="G887" s="29"/>
      <c r="H887" s="29"/>
      <c r="I887" s="29"/>
      <c r="J887" s="29"/>
      <c r="K887" s="29"/>
      <c r="L887" s="29"/>
      <c r="M887" s="29"/>
      <c r="N887" s="29"/>
      <c r="O887" s="29"/>
      <c r="P887" s="29"/>
      <c r="Q887" s="29"/>
      <c r="R887" s="29"/>
      <c r="S887" s="29"/>
      <c r="T887" s="29"/>
      <c r="U887" s="29"/>
      <c r="V887" s="29"/>
      <c r="W887" s="29"/>
      <c r="X887" s="29"/>
      <c r="Y887" s="29"/>
      <c r="Z887" s="29"/>
      <c r="AA887" s="29"/>
      <c r="AB887" s="29"/>
    </row>
    <row r="888" spans="1:28" ht="13.2">
      <c r="A888" s="29"/>
      <c r="B888" s="29"/>
      <c r="C888" s="29"/>
      <c r="D888" s="29"/>
      <c r="E888" s="29"/>
      <c r="F888" s="30"/>
      <c r="G888" s="29"/>
      <c r="H888" s="29"/>
      <c r="I888" s="29"/>
      <c r="J888" s="29"/>
      <c r="K888" s="29"/>
      <c r="L888" s="29"/>
      <c r="M888" s="29"/>
      <c r="N888" s="29"/>
      <c r="O888" s="29"/>
      <c r="P888" s="29"/>
      <c r="Q888" s="29"/>
      <c r="R888" s="29"/>
      <c r="S888" s="29"/>
      <c r="T888" s="29"/>
      <c r="U888" s="29"/>
      <c r="V888" s="29"/>
      <c r="W888" s="29"/>
      <c r="X888" s="29"/>
      <c r="Y888" s="29"/>
      <c r="Z888" s="29"/>
      <c r="AA888" s="29"/>
      <c r="AB888" s="29"/>
    </row>
    <row r="889" spans="1:28" ht="13.2">
      <c r="A889" s="29"/>
      <c r="B889" s="29"/>
      <c r="C889" s="29"/>
      <c r="D889" s="29"/>
      <c r="E889" s="29"/>
      <c r="F889" s="30"/>
      <c r="G889" s="29"/>
      <c r="H889" s="29"/>
      <c r="I889" s="29"/>
      <c r="J889" s="29"/>
      <c r="K889" s="29"/>
      <c r="L889" s="29"/>
      <c r="M889" s="29"/>
      <c r="N889" s="29"/>
      <c r="O889" s="29"/>
      <c r="P889" s="29"/>
      <c r="Q889" s="29"/>
      <c r="R889" s="29"/>
      <c r="S889" s="29"/>
      <c r="T889" s="29"/>
      <c r="U889" s="29"/>
      <c r="V889" s="29"/>
      <c r="W889" s="29"/>
      <c r="X889" s="29"/>
      <c r="Y889" s="29"/>
      <c r="Z889" s="29"/>
      <c r="AA889" s="29"/>
      <c r="AB889" s="29"/>
    </row>
    <row r="890" spans="1:28" ht="13.2">
      <c r="A890" s="29"/>
      <c r="B890" s="29"/>
      <c r="C890" s="29"/>
      <c r="D890" s="29"/>
      <c r="E890" s="29"/>
      <c r="F890" s="30"/>
      <c r="G890" s="29"/>
      <c r="H890" s="29"/>
      <c r="I890" s="29"/>
      <c r="J890" s="29"/>
      <c r="K890" s="29"/>
      <c r="L890" s="29"/>
      <c r="M890" s="29"/>
      <c r="N890" s="29"/>
      <c r="O890" s="29"/>
      <c r="P890" s="29"/>
      <c r="Q890" s="29"/>
      <c r="R890" s="29"/>
      <c r="S890" s="29"/>
      <c r="T890" s="29"/>
      <c r="U890" s="29"/>
      <c r="V890" s="29"/>
      <c r="W890" s="29"/>
      <c r="X890" s="29"/>
      <c r="Y890" s="29"/>
      <c r="Z890" s="29"/>
      <c r="AA890" s="29"/>
      <c r="AB890" s="29"/>
    </row>
    <row r="891" spans="1:28" ht="13.2">
      <c r="A891" s="29"/>
      <c r="B891" s="29"/>
      <c r="C891" s="29"/>
      <c r="D891" s="29"/>
      <c r="E891" s="29"/>
      <c r="F891" s="30"/>
      <c r="G891" s="29"/>
      <c r="H891" s="29"/>
      <c r="I891" s="29"/>
      <c r="J891" s="29"/>
      <c r="K891" s="29"/>
      <c r="L891" s="29"/>
      <c r="M891" s="29"/>
      <c r="N891" s="29"/>
      <c r="O891" s="29"/>
      <c r="P891" s="29"/>
      <c r="Q891" s="29"/>
      <c r="R891" s="29"/>
      <c r="S891" s="29"/>
      <c r="T891" s="29"/>
      <c r="U891" s="29"/>
      <c r="V891" s="29"/>
      <c r="W891" s="29"/>
      <c r="X891" s="29"/>
      <c r="Y891" s="29"/>
      <c r="Z891" s="29"/>
      <c r="AA891" s="29"/>
      <c r="AB891" s="29"/>
    </row>
    <row r="892" spans="1:28" ht="13.2">
      <c r="A892" s="29"/>
      <c r="B892" s="29"/>
      <c r="C892" s="29"/>
      <c r="D892" s="29"/>
      <c r="E892" s="29"/>
      <c r="F892" s="30"/>
      <c r="G892" s="29"/>
      <c r="H892" s="29"/>
      <c r="I892" s="29"/>
      <c r="J892" s="29"/>
      <c r="K892" s="29"/>
      <c r="L892" s="29"/>
      <c r="M892" s="29"/>
      <c r="N892" s="29"/>
      <c r="O892" s="29"/>
      <c r="P892" s="29"/>
      <c r="Q892" s="29"/>
      <c r="R892" s="29"/>
      <c r="S892" s="29"/>
      <c r="T892" s="29"/>
      <c r="U892" s="29"/>
      <c r="V892" s="29"/>
      <c r="W892" s="29"/>
      <c r="X892" s="29"/>
      <c r="Y892" s="29"/>
      <c r="Z892" s="29"/>
      <c r="AA892" s="29"/>
      <c r="AB892" s="29"/>
    </row>
    <row r="893" spans="1:28" ht="13.2">
      <c r="A893" s="29"/>
      <c r="B893" s="29"/>
      <c r="C893" s="29"/>
      <c r="D893" s="29"/>
      <c r="E893" s="29"/>
      <c r="F893" s="30"/>
      <c r="G893" s="29"/>
      <c r="H893" s="29"/>
      <c r="I893" s="29"/>
      <c r="J893" s="29"/>
      <c r="K893" s="29"/>
      <c r="L893" s="29"/>
      <c r="M893" s="29"/>
      <c r="N893" s="29"/>
      <c r="O893" s="29"/>
      <c r="P893" s="29"/>
      <c r="Q893" s="29"/>
      <c r="R893" s="29"/>
      <c r="S893" s="29"/>
      <c r="T893" s="29"/>
      <c r="U893" s="29"/>
      <c r="V893" s="29"/>
      <c r="W893" s="29"/>
      <c r="X893" s="29"/>
      <c r="Y893" s="29"/>
      <c r="Z893" s="29"/>
      <c r="AA893" s="29"/>
      <c r="AB893" s="29"/>
    </row>
    <row r="894" spans="1:28" ht="13.2">
      <c r="A894" s="29"/>
      <c r="B894" s="29"/>
      <c r="C894" s="29"/>
      <c r="D894" s="29"/>
      <c r="E894" s="29"/>
      <c r="F894" s="30"/>
      <c r="G894" s="29"/>
      <c r="H894" s="29"/>
      <c r="I894" s="29"/>
      <c r="J894" s="29"/>
      <c r="K894" s="29"/>
      <c r="L894" s="29"/>
      <c r="M894" s="29"/>
      <c r="N894" s="29"/>
      <c r="O894" s="29"/>
      <c r="P894" s="29"/>
      <c r="Q894" s="29"/>
      <c r="R894" s="29"/>
      <c r="S894" s="29"/>
      <c r="T894" s="29"/>
      <c r="U894" s="29"/>
      <c r="V894" s="29"/>
      <c r="W894" s="29"/>
      <c r="X894" s="29"/>
      <c r="Y894" s="29"/>
      <c r="Z894" s="29"/>
      <c r="AA894" s="29"/>
      <c r="AB894" s="29"/>
    </row>
    <row r="895" spans="1:28" ht="13.2">
      <c r="A895" s="29"/>
      <c r="B895" s="29"/>
      <c r="C895" s="29"/>
      <c r="D895" s="29"/>
      <c r="E895" s="29"/>
      <c r="F895" s="30"/>
      <c r="G895" s="29"/>
      <c r="H895" s="29"/>
      <c r="I895" s="29"/>
      <c r="J895" s="29"/>
      <c r="K895" s="29"/>
      <c r="L895" s="29"/>
      <c r="M895" s="29"/>
      <c r="N895" s="29"/>
      <c r="O895" s="29"/>
      <c r="P895" s="29"/>
      <c r="Q895" s="29"/>
      <c r="R895" s="29"/>
      <c r="S895" s="29"/>
      <c r="T895" s="29"/>
      <c r="U895" s="29"/>
      <c r="V895" s="29"/>
      <c r="W895" s="29"/>
      <c r="X895" s="29"/>
      <c r="Y895" s="29"/>
      <c r="Z895" s="29"/>
      <c r="AA895" s="29"/>
      <c r="AB895" s="29"/>
    </row>
    <row r="896" spans="1:28" ht="13.2">
      <c r="A896" s="29"/>
      <c r="B896" s="29"/>
      <c r="C896" s="29"/>
      <c r="D896" s="29"/>
      <c r="E896" s="29"/>
      <c r="F896" s="30"/>
      <c r="G896" s="29"/>
      <c r="H896" s="29"/>
      <c r="I896" s="29"/>
      <c r="J896" s="29"/>
      <c r="K896" s="29"/>
      <c r="L896" s="29"/>
      <c r="M896" s="29"/>
      <c r="N896" s="29"/>
      <c r="O896" s="29"/>
      <c r="P896" s="29"/>
      <c r="Q896" s="29"/>
      <c r="R896" s="29"/>
      <c r="S896" s="29"/>
      <c r="T896" s="29"/>
      <c r="U896" s="29"/>
      <c r="V896" s="29"/>
      <c r="W896" s="29"/>
      <c r="X896" s="29"/>
      <c r="Y896" s="29"/>
      <c r="Z896" s="29"/>
      <c r="AA896" s="29"/>
      <c r="AB896" s="29"/>
    </row>
    <row r="897" spans="1:28" ht="13.2">
      <c r="A897" s="29"/>
      <c r="B897" s="29"/>
      <c r="C897" s="29"/>
      <c r="D897" s="29"/>
      <c r="E897" s="29"/>
      <c r="F897" s="30"/>
      <c r="G897" s="29"/>
      <c r="H897" s="29"/>
      <c r="I897" s="29"/>
      <c r="J897" s="29"/>
      <c r="K897" s="29"/>
      <c r="L897" s="29"/>
      <c r="M897" s="29"/>
      <c r="N897" s="29"/>
      <c r="O897" s="29"/>
      <c r="P897" s="29"/>
      <c r="Q897" s="29"/>
      <c r="R897" s="29"/>
      <c r="S897" s="29"/>
      <c r="T897" s="29"/>
      <c r="U897" s="29"/>
      <c r="V897" s="29"/>
      <c r="W897" s="29"/>
      <c r="X897" s="29"/>
      <c r="Y897" s="29"/>
      <c r="Z897" s="29"/>
      <c r="AA897" s="29"/>
      <c r="AB897" s="29"/>
    </row>
    <row r="898" spans="1:28" ht="13.2">
      <c r="A898" s="29"/>
      <c r="B898" s="29"/>
      <c r="C898" s="29"/>
      <c r="D898" s="29"/>
      <c r="E898" s="29"/>
      <c r="F898" s="30"/>
      <c r="G898" s="29"/>
      <c r="H898" s="29"/>
      <c r="I898" s="29"/>
      <c r="J898" s="29"/>
      <c r="K898" s="29"/>
      <c r="L898" s="29"/>
      <c r="M898" s="29"/>
      <c r="N898" s="29"/>
      <c r="O898" s="29"/>
      <c r="P898" s="29"/>
      <c r="Q898" s="29"/>
      <c r="R898" s="29"/>
      <c r="S898" s="29"/>
      <c r="T898" s="29"/>
      <c r="U898" s="29"/>
      <c r="V898" s="29"/>
      <c r="W898" s="29"/>
      <c r="X898" s="29"/>
      <c r="Y898" s="29"/>
      <c r="Z898" s="29"/>
      <c r="AA898" s="29"/>
      <c r="AB898" s="29"/>
    </row>
    <row r="899" spans="1:28" ht="13.2">
      <c r="A899" s="29"/>
      <c r="B899" s="29"/>
      <c r="C899" s="29"/>
      <c r="D899" s="29"/>
      <c r="E899" s="29"/>
      <c r="F899" s="30"/>
      <c r="G899" s="29"/>
      <c r="H899" s="29"/>
      <c r="I899" s="29"/>
      <c r="J899" s="29"/>
      <c r="K899" s="29"/>
      <c r="L899" s="29"/>
      <c r="M899" s="29"/>
      <c r="N899" s="29"/>
      <c r="O899" s="29"/>
      <c r="P899" s="29"/>
      <c r="Q899" s="29"/>
      <c r="R899" s="29"/>
      <c r="S899" s="29"/>
      <c r="T899" s="29"/>
      <c r="U899" s="29"/>
      <c r="V899" s="29"/>
      <c r="W899" s="29"/>
      <c r="X899" s="29"/>
      <c r="Y899" s="29"/>
      <c r="Z899" s="29"/>
      <c r="AA899" s="29"/>
      <c r="AB899" s="29"/>
    </row>
    <row r="900" spans="1:28" ht="13.2">
      <c r="A900" s="29"/>
      <c r="B900" s="29"/>
      <c r="C900" s="29"/>
      <c r="D900" s="29"/>
      <c r="E900" s="29"/>
      <c r="F900" s="30"/>
      <c r="G900" s="29"/>
      <c r="H900" s="29"/>
      <c r="I900" s="29"/>
      <c r="J900" s="29"/>
      <c r="K900" s="29"/>
      <c r="L900" s="29"/>
      <c r="M900" s="29"/>
      <c r="N900" s="29"/>
      <c r="O900" s="29"/>
      <c r="P900" s="29"/>
      <c r="Q900" s="29"/>
      <c r="R900" s="29"/>
      <c r="S900" s="29"/>
      <c r="T900" s="29"/>
      <c r="U900" s="29"/>
      <c r="V900" s="29"/>
      <c r="W900" s="29"/>
      <c r="X900" s="29"/>
      <c r="Y900" s="29"/>
      <c r="Z900" s="29"/>
      <c r="AA900" s="29"/>
      <c r="AB900" s="29"/>
    </row>
    <row r="901" spans="1:28" ht="13.2">
      <c r="A901" s="29"/>
      <c r="B901" s="29"/>
      <c r="C901" s="29"/>
      <c r="D901" s="29"/>
      <c r="E901" s="29"/>
      <c r="F901" s="30"/>
      <c r="G901" s="29"/>
      <c r="H901" s="29"/>
      <c r="I901" s="29"/>
      <c r="J901" s="29"/>
      <c r="K901" s="29"/>
      <c r="L901" s="29"/>
      <c r="M901" s="29"/>
      <c r="N901" s="29"/>
      <c r="O901" s="29"/>
      <c r="P901" s="29"/>
      <c r="Q901" s="29"/>
      <c r="R901" s="29"/>
      <c r="S901" s="29"/>
      <c r="T901" s="29"/>
      <c r="U901" s="29"/>
      <c r="V901" s="29"/>
      <c r="W901" s="29"/>
      <c r="X901" s="29"/>
      <c r="Y901" s="29"/>
      <c r="Z901" s="29"/>
      <c r="AA901" s="29"/>
      <c r="AB901" s="29"/>
    </row>
    <row r="902" spans="1:28" ht="13.2">
      <c r="A902" s="29"/>
      <c r="B902" s="29"/>
      <c r="C902" s="29"/>
      <c r="D902" s="29"/>
      <c r="E902" s="29"/>
      <c r="F902" s="30"/>
      <c r="G902" s="29"/>
      <c r="H902" s="29"/>
      <c r="I902" s="29"/>
      <c r="J902" s="29"/>
      <c r="K902" s="29"/>
      <c r="L902" s="29"/>
      <c r="M902" s="29"/>
      <c r="N902" s="29"/>
      <c r="O902" s="29"/>
      <c r="P902" s="29"/>
      <c r="Q902" s="29"/>
      <c r="R902" s="29"/>
      <c r="S902" s="29"/>
      <c r="T902" s="29"/>
      <c r="U902" s="29"/>
      <c r="V902" s="29"/>
      <c r="W902" s="29"/>
      <c r="X902" s="29"/>
      <c r="Y902" s="29"/>
      <c r="Z902" s="29"/>
      <c r="AA902" s="29"/>
      <c r="AB902" s="29"/>
    </row>
    <row r="903" spans="1:28" ht="13.2">
      <c r="A903" s="29"/>
      <c r="B903" s="29"/>
      <c r="C903" s="29"/>
      <c r="D903" s="29"/>
      <c r="E903" s="29"/>
      <c r="F903" s="30"/>
      <c r="G903" s="29"/>
      <c r="H903" s="29"/>
      <c r="I903" s="29"/>
      <c r="J903" s="29"/>
      <c r="K903" s="29"/>
      <c r="L903" s="29"/>
      <c r="M903" s="29"/>
      <c r="N903" s="29"/>
      <c r="O903" s="29"/>
      <c r="P903" s="29"/>
      <c r="Q903" s="29"/>
      <c r="R903" s="29"/>
      <c r="S903" s="29"/>
      <c r="T903" s="29"/>
      <c r="U903" s="29"/>
      <c r="V903" s="29"/>
      <c r="W903" s="29"/>
      <c r="X903" s="29"/>
      <c r="Y903" s="29"/>
      <c r="Z903" s="29"/>
      <c r="AA903" s="29"/>
      <c r="AB903" s="29"/>
    </row>
    <row r="904" spans="1:28" ht="13.2">
      <c r="A904" s="29"/>
      <c r="B904" s="29"/>
      <c r="C904" s="29"/>
      <c r="D904" s="29"/>
      <c r="E904" s="29"/>
      <c r="F904" s="30"/>
      <c r="G904" s="29"/>
      <c r="H904" s="29"/>
      <c r="I904" s="29"/>
      <c r="J904" s="29"/>
      <c r="K904" s="29"/>
      <c r="L904" s="29"/>
      <c r="M904" s="29"/>
      <c r="N904" s="29"/>
      <c r="O904" s="29"/>
      <c r="P904" s="29"/>
      <c r="Q904" s="29"/>
      <c r="R904" s="29"/>
      <c r="S904" s="29"/>
      <c r="T904" s="29"/>
      <c r="U904" s="29"/>
      <c r="V904" s="29"/>
      <c r="W904" s="29"/>
      <c r="X904" s="29"/>
      <c r="Y904" s="29"/>
      <c r="Z904" s="29"/>
      <c r="AA904" s="29"/>
      <c r="AB904" s="29"/>
    </row>
    <row r="905" spans="1:28" ht="13.2">
      <c r="A905" s="29"/>
      <c r="B905" s="29"/>
      <c r="C905" s="29"/>
      <c r="D905" s="29"/>
      <c r="E905" s="29"/>
      <c r="F905" s="30"/>
      <c r="G905" s="29"/>
      <c r="H905" s="29"/>
      <c r="I905" s="29"/>
      <c r="J905" s="29"/>
      <c r="K905" s="29"/>
      <c r="L905" s="29"/>
      <c r="M905" s="29"/>
      <c r="N905" s="29"/>
      <c r="O905" s="29"/>
      <c r="P905" s="29"/>
      <c r="Q905" s="29"/>
      <c r="R905" s="29"/>
      <c r="S905" s="29"/>
      <c r="T905" s="29"/>
      <c r="U905" s="29"/>
      <c r="V905" s="29"/>
      <c r="W905" s="29"/>
      <c r="X905" s="29"/>
      <c r="Y905" s="29"/>
      <c r="Z905" s="29"/>
      <c r="AA905" s="29"/>
      <c r="AB905" s="29"/>
    </row>
    <row r="906" spans="1:28" ht="13.2">
      <c r="A906" s="29"/>
      <c r="B906" s="29"/>
      <c r="C906" s="29"/>
      <c r="D906" s="29"/>
      <c r="E906" s="29"/>
      <c r="F906" s="30"/>
      <c r="G906" s="29"/>
      <c r="H906" s="29"/>
      <c r="I906" s="29"/>
      <c r="J906" s="29"/>
      <c r="K906" s="29"/>
      <c r="L906" s="29"/>
      <c r="M906" s="29"/>
      <c r="N906" s="29"/>
      <c r="O906" s="29"/>
      <c r="P906" s="29"/>
      <c r="Q906" s="29"/>
      <c r="R906" s="29"/>
      <c r="S906" s="29"/>
      <c r="T906" s="29"/>
      <c r="U906" s="29"/>
      <c r="V906" s="29"/>
      <c r="W906" s="29"/>
      <c r="X906" s="29"/>
      <c r="Y906" s="29"/>
      <c r="Z906" s="29"/>
      <c r="AA906" s="29"/>
      <c r="AB906" s="29"/>
    </row>
    <row r="907" spans="1:28" ht="13.2">
      <c r="A907" s="29"/>
      <c r="B907" s="29"/>
      <c r="C907" s="29"/>
      <c r="D907" s="29"/>
      <c r="E907" s="29"/>
      <c r="F907" s="30"/>
      <c r="G907" s="29"/>
      <c r="H907" s="29"/>
      <c r="I907" s="29"/>
      <c r="J907" s="29"/>
      <c r="K907" s="29"/>
      <c r="L907" s="29"/>
      <c r="M907" s="29"/>
      <c r="N907" s="29"/>
      <c r="O907" s="29"/>
      <c r="P907" s="29"/>
      <c r="Q907" s="29"/>
      <c r="R907" s="29"/>
      <c r="S907" s="29"/>
      <c r="T907" s="29"/>
      <c r="U907" s="29"/>
      <c r="V907" s="29"/>
      <c r="W907" s="29"/>
      <c r="X907" s="29"/>
      <c r="Y907" s="29"/>
      <c r="Z907" s="29"/>
      <c r="AA907" s="29"/>
      <c r="AB907" s="29"/>
    </row>
    <row r="908" spans="1:28" ht="13.2">
      <c r="A908" s="29"/>
      <c r="B908" s="29"/>
      <c r="C908" s="29"/>
      <c r="D908" s="29"/>
      <c r="E908" s="29"/>
      <c r="F908" s="30"/>
      <c r="G908" s="29"/>
      <c r="H908" s="29"/>
      <c r="I908" s="29"/>
      <c r="J908" s="29"/>
      <c r="K908" s="29"/>
      <c r="L908" s="29"/>
      <c r="M908" s="29"/>
      <c r="N908" s="29"/>
      <c r="O908" s="29"/>
      <c r="P908" s="29"/>
      <c r="Q908" s="29"/>
      <c r="R908" s="29"/>
      <c r="S908" s="29"/>
      <c r="T908" s="29"/>
      <c r="U908" s="29"/>
      <c r="V908" s="29"/>
      <c r="W908" s="29"/>
      <c r="X908" s="29"/>
      <c r="Y908" s="29"/>
      <c r="Z908" s="29"/>
      <c r="AA908" s="29"/>
      <c r="AB908" s="29"/>
    </row>
    <row r="909" spans="1:28" ht="13.2">
      <c r="A909" s="29"/>
      <c r="B909" s="29"/>
      <c r="C909" s="29"/>
      <c r="D909" s="29"/>
      <c r="E909" s="29"/>
      <c r="F909" s="30"/>
      <c r="G909" s="29"/>
      <c r="H909" s="29"/>
      <c r="I909" s="29"/>
      <c r="J909" s="29"/>
      <c r="K909" s="29"/>
      <c r="L909" s="29"/>
      <c r="M909" s="29"/>
      <c r="N909" s="29"/>
      <c r="O909" s="29"/>
      <c r="P909" s="29"/>
      <c r="Q909" s="29"/>
      <c r="R909" s="29"/>
      <c r="S909" s="29"/>
      <c r="T909" s="29"/>
      <c r="U909" s="29"/>
      <c r="V909" s="29"/>
      <c r="W909" s="29"/>
      <c r="X909" s="29"/>
      <c r="Y909" s="29"/>
      <c r="Z909" s="29"/>
      <c r="AA909" s="29"/>
      <c r="AB909" s="29"/>
    </row>
    <row r="910" spans="1:28" ht="13.2">
      <c r="A910" s="29"/>
      <c r="B910" s="29"/>
      <c r="C910" s="29"/>
      <c r="D910" s="29"/>
      <c r="E910" s="29"/>
      <c r="F910" s="30"/>
      <c r="G910" s="29"/>
      <c r="H910" s="29"/>
      <c r="I910" s="29"/>
      <c r="J910" s="29"/>
      <c r="K910" s="29"/>
      <c r="L910" s="29"/>
      <c r="M910" s="29"/>
      <c r="N910" s="29"/>
      <c r="O910" s="29"/>
      <c r="P910" s="29"/>
      <c r="Q910" s="29"/>
      <c r="R910" s="29"/>
      <c r="S910" s="29"/>
      <c r="T910" s="29"/>
      <c r="U910" s="29"/>
      <c r="V910" s="29"/>
      <c r="W910" s="29"/>
      <c r="X910" s="29"/>
      <c r="Y910" s="29"/>
      <c r="Z910" s="29"/>
      <c r="AA910" s="29"/>
      <c r="AB910" s="29"/>
    </row>
    <row r="911" spans="1:28" ht="13.2">
      <c r="A911" s="29"/>
      <c r="B911" s="29"/>
      <c r="C911" s="29"/>
      <c r="D911" s="29"/>
      <c r="E911" s="29"/>
      <c r="F911" s="30"/>
      <c r="G911" s="29"/>
      <c r="H911" s="29"/>
      <c r="I911" s="29"/>
      <c r="J911" s="29"/>
      <c r="K911" s="29"/>
      <c r="L911" s="29"/>
      <c r="M911" s="29"/>
      <c r="N911" s="29"/>
      <c r="O911" s="29"/>
      <c r="P911" s="29"/>
      <c r="Q911" s="29"/>
      <c r="R911" s="29"/>
      <c r="S911" s="29"/>
      <c r="T911" s="29"/>
      <c r="U911" s="29"/>
      <c r="V911" s="29"/>
      <c r="W911" s="29"/>
      <c r="X911" s="29"/>
      <c r="Y911" s="29"/>
      <c r="Z911" s="29"/>
      <c r="AA911" s="29"/>
      <c r="AB911" s="29"/>
    </row>
    <row r="912" spans="1:28" ht="13.2">
      <c r="A912" s="29"/>
      <c r="B912" s="29"/>
      <c r="C912" s="29"/>
      <c r="D912" s="29"/>
      <c r="E912" s="29"/>
      <c r="F912" s="30"/>
      <c r="G912" s="29"/>
      <c r="H912" s="29"/>
      <c r="I912" s="29"/>
      <c r="J912" s="29"/>
      <c r="K912" s="29"/>
      <c r="L912" s="29"/>
      <c r="M912" s="29"/>
      <c r="N912" s="29"/>
      <c r="O912" s="29"/>
      <c r="P912" s="29"/>
      <c r="Q912" s="29"/>
      <c r="R912" s="29"/>
      <c r="S912" s="29"/>
      <c r="T912" s="29"/>
      <c r="U912" s="29"/>
      <c r="V912" s="29"/>
      <c r="W912" s="29"/>
      <c r="X912" s="29"/>
      <c r="Y912" s="29"/>
      <c r="Z912" s="29"/>
      <c r="AA912" s="29"/>
      <c r="AB912" s="29"/>
    </row>
    <row r="913" spans="1:28" ht="13.2">
      <c r="A913" s="29"/>
      <c r="B913" s="29"/>
      <c r="C913" s="29"/>
      <c r="D913" s="29"/>
      <c r="E913" s="29"/>
      <c r="F913" s="30"/>
      <c r="G913" s="29"/>
      <c r="H913" s="29"/>
      <c r="I913" s="29"/>
      <c r="J913" s="29"/>
      <c r="K913" s="29"/>
      <c r="L913" s="29"/>
      <c r="M913" s="29"/>
      <c r="N913" s="29"/>
      <c r="O913" s="29"/>
      <c r="P913" s="29"/>
      <c r="Q913" s="29"/>
      <c r="R913" s="29"/>
      <c r="S913" s="29"/>
      <c r="T913" s="29"/>
      <c r="U913" s="29"/>
      <c r="V913" s="29"/>
      <c r="W913" s="29"/>
      <c r="X913" s="29"/>
      <c r="Y913" s="29"/>
      <c r="Z913" s="29"/>
      <c r="AA913" s="29"/>
      <c r="AB913" s="29"/>
    </row>
    <row r="914" spans="1:28" ht="13.2">
      <c r="A914" s="29"/>
      <c r="B914" s="29"/>
      <c r="C914" s="29"/>
      <c r="D914" s="29"/>
      <c r="E914" s="29"/>
      <c r="F914" s="30"/>
      <c r="G914" s="29"/>
      <c r="H914" s="29"/>
      <c r="I914" s="29"/>
      <c r="J914" s="29"/>
      <c r="K914" s="29"/>
      <c r="L914" s="29"/>
      <c r="M914" s="29"/>
      <c r="N914" s="29"/>
      <c r="O914" s="29"/>
      <c r="P914" s="29"/>
      <c r="Q914" s="29"/>
      <c r="R914" s="29"/>
      <c r="S914" s="29"/>
      <c r="T914" s="29"/>
      <c r="U914" s="29"/>
      <c r="V914" s="29"/>
      <c r="W914" s="29"/>
      <c r="X914" s="29"/>
      <c r="Y914" s="29"/>
      <c r="Z914" s="29"/>
      <c r="AA914" s="29"/>
      <c r="AB914" s="29"/>
    </row>
    <row r="915" spans="1:28" ht="13.2">
      <c r="A915" s="29"/>
      <c r="B915" s="29"/>
      <c r="C915" s="29"/>
      <c r="D915" s="29"/>
      <c r="E915" s="29"/>
      <c r="F915" s="30"/>
      <c r="G915" s="29"/>
      <c r="H915" s="29"/>
      <c r="I915" s="29"/>
      <c r="J915" s="29"/>
      <c r="K915" s="29"/>
      <c r="L915" s="29"/>
      <c r="M915" s="29"/>
      <c r="N915" s="29"/>
      <c r="O915" s="29"/>
      <c r="P915" s="29"/>
      <c r="Q915" s="29"/>
      <c r="R915" s="29"/>
      <c r="S915" s="29"/>
      <c r="T915" s="29"/>
      <c r="U915" s="29"/>
      <c r="V915" s="29"/>
      <c r="W915" s="29"/>
      <c r="X915" s="29"/>
      <c r="Y915" s="29"/>
      <c r="Z915" s="29"/>
      <c r="AA915" s="29"/>
      <c r="AB915" s="29"/>
    </row>
    <row r="916" spans="1:28" ht="13.2">
      <c r="A916" s="29"/>
      <c r="B916" s="29"/>
      <c r="C916" s="29"/>
      <c r="D916" s="29"/>
      <c r="E916" s="29"/>
      <c r="F916" s="30"/>
      <c r="G916" s="29"/>
      <c r="H916" s="29"/>
      <c r="I916" s="29"/>
      <c r="J916" s="29"/>
      <c r="K916" s="29"/>
      <c r="L916" s="29"/>
      <c r="M916" s="29"/>
      <c r="N916" s="29"/>
      <c r="O916" s="29"/>
      <c r="P916" s="29"/>
      <c r="Q916" s="29"/>
      <c r="R916" s="29"/>
      <c r="S916" s="29"/>
      <c r="T916" s="29"/>
      <c r="U916" s="29"/>
      <c r="V916" s="29"/>
      <c r="W916" s="29"/>
      <c r="X916" s="29"/>
      <c r="Y916" s="29"/>
      <c r="Z916" s="29"/>
      <c r="AA916" s="29"/>
      <c r="AB916" s="29"/>
    </row>
    <row r="917" spans="1:28" ht="13.2">
      <c r="A917" s="29"/>
      <c r="B917" s="29"/>
      <c r="C917" s="29"/>
      <c r="D917" s="29"/>
      <c r="E917" s="29"/>
      <c r="F917" s="30"/>
      <c r="G917" s="29"/>
      <c r="H917" s="29"/>
      <c r="I917" s="29"/>
      <c r="J917" s="29"/>
      <c r="K917" s="29"/>
      <c r="L917" s="29"/>
      <c r="M917" s="29"/>
      <c r="N917" s="29"/>
      <c r="O917" s="29"/>
      <c r="P917" s="29"/>
      <c r="Q917" s="29"/>
      <c r="R917" s="29"/>
      <c r="S917" s="29"/>
      <c r="T917" s="29"/>
      <c r="U917" s="29"/>
      <c r="V917" s="29"/>
      <c r="W917" s="29"/>
      <c r="X917" s="29"/>
      <c r="Y917" s="29"/>
      <c r="Z917" s="29"/>
      <c r="AA917" s="29"/>
      <c r="AB917" s="29"/>
    </row>
    <row r="918" spans="1:28" ht="13.2">
      <c r="A918" s="29"/>
      <c r="B918" s="29"/>
      <c r="C918" s="29"/>
      <c r="D918" s="29"/>
      <c r="E918" s="29"/>
      <c r="F918" s="30"/>
      <c r="G918" s="29"/>
      <c r="H918" s="29"/>
      <c r="I918" s="29"/>
      <c r="J918" s="29"/>
      <c r="K918" s="29"/>
      <c r="L918" s="29"/>
      <c r="M918" s="29"/>
      <c r="N918" s="29"/>
      <c r="O918" s="29"/>
      <c r="P918" s="29"/>
      <c r="Q918" s="29"/>
      <c r="R918" s="29"/>
      <c r="S918" s="29"/>
      <c r="T918" s="29"/>
      <c r="U918" s="29"/>
      <c r="V918" s="29"/>
      <c r="W918" s="29"/>
      <c r="X918" s="29"/>
      <c r="Y918" s="29"/>
      <c r="Z918" s="29"/>
      <c r="AA918" s="29"/>
      <c r="AB918" s="29"/>
    </row>
    <row r="919" spans="1:28" ht="13.2">
      <c r="A919" s="29"/>
      <c r="B919" s="29"/>
      <c r="C919" s="29"/>
      <c r="D919" s="29"/>
      <c r="E919" s="29"/>
      <c r="F919" s="30"/>
      <c r="G919" s="29"/>
      <c r="H919" s="29"/>
      <c r="I919" s="29"/>
      <c r="J919" s="29"/>
      <c r="K919" s="29"/>
      <c r="L919" s="29"/>
      <c r="M919" s="29"/>
      <c r="N919" s="29"/>
      <c r="O919" s="29"/>
      <c r="P919" s="29"/>
      <c r="Q919" s="29"/>
      <c r="R919" s="29"/>
      <c r="S919" s="29"/>
      <c r="T919" s="29"/>
      <c r="U919" s="29"/>
      <c r="V919" s="29"/>
      <c r="W919" s="29"/>
      <c r="X919" s="29"/>
      <c r="Y919" s="29"/>
      <c r="Z919" s="29"/>
      <c r="AA919" s="29"/>
      <c r="AB919" s="29"/>
    </row>
    <row r="920" spans="1:28" ht="13.2">
      <c r="A920" s="29"/>
      <c r="B920" s="29"/>
      <c r="C920" s="29"/>
      <c r="D920" s="29"/>
      <c r="E920" s="29"/>
      <c r="F920" s="30"/>
      <c r="G920" s="29"/>
      <c r="H920" s="29"/>
      <c r="I920" s="29"/>
      <c r="J920" s="29"/>
      <c r="K920" s="29"/>
      <c r="L920" s="29"/>
      <c r="M920" s="29"/>
      <c r="N920" s="29"/>
      <c r="O920" s="29"/>
      <c r="P920" s="29"/>
      <c r="Q920" s="29"/>
      <c r="R920" s="29"/>
      <c r="S920" s="29"/>
      <c r="T920" s="29"/>
      <c r="U920" s="29"/>
      <c r="V920" s="29"/>
      <c r="W920" s="29"/>
      <c r="X920" s="29"/>
      <c r="Y920" s="29"/>
      <c r="Z920" s="29"/>
      <c r="AA920" s="29"/>
      <c r="AB920" s="29"/>
    </row>
    <row r="921" spans="1:28" ht="13.2">
      <c r="A921" s="29"/>
      <c r="B921" s="29"/>
      <c r="C921" s="29"/>
      <c r="D921" s="29"/>
      <c r="E921" s="29"/>
      <c r="F921" s="30"/>
      <c r="G921" s="29"/>
      <c r="H921" s="29"/>
      <c r="I921" s="29"/>
      <c r="J921" s="29"/>
      <c r="K921" s="29"/>
      <c r="L921" s="29"/>
      <c r="M921" s="29"/>
      <c r="N921" s="29"/>
      <c r="O921" s="29"/>
      <c r="P921" s="29"/>
      <c r="Q921" s="29"/>
      <c r="R921" s="29"/>
      <c r="S921" s="29"/>
      <c r="T921" s="29"/>
      <c r="U921" s="29"/>
      <c r="V921" s="29"/>
      <c r="W921" s="29"/>
      <c r="X921" s="29"/>
      <c r="Y921" s="29"/>
      <c r="Z921" s="29"/>
      <c r="AA921" s="29"/>
      <c r="AB921" s="29"/>
    </row>
    <row r="922" spans="1:28" ht="13.2">
      <c r="A922" s="29"/>
      <c r="B922" s="29"/>
      <c r="C922" s="29"/>
      <c r="D922" s="29"/>
      <c r="E922" s="29"/>
      <c r="F922" s="30"/>
      <c r="G922" s="29"/>
      <c r="H922" s="29"/>
      <c r="I922" s="29"/>
      <c r="J922" s="29"/>
      <c r="K922" s="29"/>
      <c r="L922" s="29"/>
      <c r="M922" s="29"/>
      <c r="N922" s="29"/>
      <c r="O922" s="29"/>
      <c r="P922" s="29"/>
      <c r="Q922" s="29"/>
      <c r="R922" s="29"/>
      <c r="S922" s="29"/>
      <c r="T922" s="29"/>
      <c r="U922" s="29"/>
      <c r="V922" s="29"/>
      <c r="W922" s="29"/>
      <c r="X922" s="29"/>
      <c r="Y922" s="29"/>
      <c r="Z922" s="29"/>
      <c r="AA922" s="29"/>
      <c r="AB922" s="29"/>
    </row>
    <row r="923" spans="1:28" ht="13.2">
      <c r="A923" s="29"/>
      <c r="B923" s="29"/>
      <c r="C923" s="29"/>
      <c r="D923" s="29"/>
      <c r="E923" s="29"/>
      <c r="F923" s="30"/>
      <c r="G923" s="29"/>
      <c r="H923" s="29"/>
      <c r="I923" s="29"/>
      <c r="J923" s="29"/>
      <c r="K923" s="29"/>
      <c r="L923" s="29"/>
      <c r="M923" s="29"/>
      <c r="N923" s="29"/>
      <c r="O923" s="29"/>
      <c r="P923" s="29"/>
      <c r="Q923" s="29"/>
      <c r="R923" s="29"/>
      <c r="S923" s="29"/>
      <c r="T923" s="29"/>
      <c r="U923" s="29"/>
      <c r="V923" s="29"/>
      <c r="W923" s="29"/>
      <c r="X923" s="29"/>
      <c r="Y923" s="29"/>
      <c r="Z923" s="29"/>
      <c r="AA923" s="29"/>
      <c r="AB923" s="29"/>
    </row>
    <row r="924" spans="1:28" ht="13.2">
      <c r="A924" s="29"/>
      <c r="B924" s="29"/>
      <c r="C924" s="29"/>
      <c r="D924" s="29"/>
      <c r="E924" s="29"/>
      <c r="F924" s="30"/>
      <c r="G924" s="29"/>
      <c r="H924" s="29"/>
      <c r="I924" s="29"/>
      <c r="J924" s="29"/>
      <c r="K924" s="29"/>
      <c r="L924" s="29"/>
      <c r="M924" s="29"/>
      <c r="N924" s="29"/>
      <c r="O924" s="29"/>
      <c r="P924" s="29"/>
      <c r="Q924" s="29"/>
      <c r="R924" s="29"/>
      <c r="S924" s="29"/>
      <c r="T924" s="29"/>
      <c r="U924" s="29"/>
      <c r="V924" s="29"/>
      <c r="W924" s="29"/>
      <c r="X924" s="29"/>
      <c r="Y924" s="29"/>
      <c r="Z924" s="29"/>
      <c r="AA924" s="29"/>
      <c r="AB924" s="29"/>
    </row>
    <row r="925" spans="1:28" ht="13.2">
      <c r="A925" s="29"/>
      <c r="B925" s="29"/>
      <c r="C925" s="29"/>
      <c r="D925" s="29"/>
      <c r="E925" s="29"/>
      <c r="F925" s="30"/>
      <c r="G925" s="29"/>
      <c r="H925" s="29"/>
      <c r="I925" s="29"/>
      <c r="J925" s="29"/>
      <c r="K925" s="29"/>
      <c r="L925" s="29"/>
      <c r="M925" s="29"/>
      <c r="N925" s="29"/>
      <c r="O925" s="29"/>
      <c r="P925" s="29"/>
      <c r="Q925" s="29"/>
      <c r="R925" s="29"/>
      <c r="S925" s="29"/>
      <c r="T925" s="29"/>
      <c r="U925" s="29"/>
      <c r="V925" s="29"/>
      <c r="W925" s="29"/>
      <c r="X925" s="29"/>
      <c r="Y925" s="29"/>
      <c r="Z925" s="29"/>
      <c r="AA925" s="29"/>
      <c r="AB925" s="29"/>
    </row>
    <row r="926" spans="1:28" ht="13.2">
      <c r="A926" s="29"/>
      <c r="B926" s="29"/>
      <c r="C926" s="29"/>
      <c r="D926" s="29"/>
      <c r="E926" s="29"/>
      <c r="F926" s="30"/>
      <c r="G926" s="29"/>
      <c r="H926" s="29"/>
      <c r="I926" s="29"/>
      <c r="J926" s="29"/>
      <c r="K926" s="29"/>
      <c r="L926" s="29"/>
      <c r="M926" s="29"/>
      <c r="N926" s="29"/>
      <c r="O926" s="29"/>
      <c r="P926" s="29"/>
      <c r="Q926" s="29"/>
      <c r="R926" s="29"/>
      <c r="S926" s="29"/>
      <c r="T926" s="29"/>
      <c r="U926" s="29"/>
      <c r="V926" s="29"/>
      <c r="W926" s="29"/>
      <c r="X926" s="29"/>
      <c r="Y926" s="29"/>
      <c r="Z926" s="29"/>
      <c r="AA926" s="29"/>
      <c r="AB926" s="29"/>
    </row>
    <row r="927" spans="1:28" ht="13.2">
      <c r="A927" s="29"/>
      <c r="B927" s="29"/>
      <c r="C927" s="29"/>
      <c r="D927" s="29"/>
      <c r="E927" s="29"/>
      <c r="F927" s="30"/>
      <c r="G927" s="29"/>
      <c r="H927" s="29"/>
      <c r="I927" s="29"/>
      <c r="J927" s="29"/>
      <c r="K927" s="29"/>
      <c r="L927" s="29"/>
      <c r="M927" s="29"/>
      <c r="N927" s="29"/>
      <c r="O927" s="29"/>
      <c r="P927" s="29"/>
      <c r="Q927" s="29"/>
      <c r="R927" s="29"/>
      <c r="S927" s="29"/>
      <c r="T927" s="29"/>
      <c r="U927" s="29"/>
      <c r="V927" s="29"/>
      <c r="W927" s="29"/>
      <c r="X927" s="29"/>
      <c r="Y927" s="29"/>
      <c r="Z927" s="29"/>
      <c r="AA927" s="29"/>
      <c r="AB927" s="29"/>
    </row>
    <row r="928" spans="1:28" ht="13.2">
      <c r="A928" s="29"/>
      <c r="B928" s="29"/>
      <c r="C928" s="29"/>
      <c r="D928" s="29"/>
      <c r="E928" s="29"/>
      <c r="F928" s="30"/>
      <c r="G928" s="29"/>
      <c r="H928" s="29"/>
      <c r="I928" s="29"/>
      <c r="J928" s="29"/>
      <c r="K928" s="29"/>
      <c r="L928" s="29"/>
      <c r="M928" s="29"/>
      <c r="N928" s="29"/>
      <c r="O928" s="29"/>
      <c r="P928" s="29"/>
      <c r="Q928" s="29"/>
      <c r="R928" s="29"/>
      <c r="S928" s="29"/>
      <c r="T928" s="29"/>
      <c r="U928" s="29"/>
      <c r="V928" s="29"/>
      <c r="W928" s="29"/>
      <c r="X928" s="29"/>
      <c r="Y928" s="29"/>
      <c r="Z928" s="29"/>
      <c r="AA928" s="29"/>
      <c r="AB928" s="29"/>
    </row>
    <row r="929" spans="1:28" ht="13.2">
      <c r="A929" s="29"/>
      <c r="B929" s="29"/>
      <c r="C929" s="29"/>
      <c r="D929" s="29"/>
      <c r="E929" s="29"/>
      <c r="F929" s="30"/>
      <c r="G929" s="29"/>
      <c r="H929" s="29"/>
      <c r="I929" s="29"/>
      <c r="J929" s="29"/>
      <c r="K929" s="29"/>
      <c r="L929" s="29"/>
      <c r="M929" s="29"/>
      <c r="N929" s="29"/>
      <c r="O929" s="29"/>
      <c r="P929" s="29"/>
      <c r="Q929" s="29"/>
      <c r="R929" s="29"/>
      <c r="S929" s="29"/>
      <c r="T929" s="29"/>
      <c r="U929" s="29"/>
      <c r="V929" s="29"/>
      <c r="W929" s="29"/>
      <c r="X929" s="29"/>
      <c r="Y929" s="29"/>
      <c r="Z929" s="29"/>
      <c r="AA929" s="29"/>
      <c r="AB929" s="29"/>
    </row>
    <row r="930" spans="1:28" ht="13.2">
      <c r="A930" s="29"/>
      <c r="B930" s="29"/>
      <c r="C930" s="29"/>
      <c r="D930" s="29"/>
      <c r="E930" s="29"/>
      <c r="F930" s="30"/>
      <c r="G930" s="29"/>
      <c r="H930" s="29"/>
      <c r="I930" s="29"/>
      <c r="J930" s="29"/>
      <c r="K930" s="29"/>
      <c r="L930" s="29"/>
      <c r="M930" s="29"/>
      <c r="N930" s="29"/>
      <c r="O930" s="29"/>
      <c r="P930" s="29"/>
      <c r="Q930" s="29"/>
      <c r="R930" s="29"/>
      <c r="S930" s="29"/>
      <c r="T930" s="29"/>
      <c r="U930" s="29"/>
      <c r="V930" s="29"/>
      <c r="W930" s="29"/>
      <c r="X930" s="29"/>
      <c r="Y930" s="29"/>
      <c r="Z930" s="29"/>
      <c r="AA930" s="29"/>
      <c r="AB930" s="29"/>
    </row>
    <row r="931" spans="1:28" ht="13.2">
      <c r="A931" s="29"/>
      <c r="B931" s="29"/>
      <c r="C931" s="29"/>
      <c r="D931" s="29"/>
      <c r="E931" s="29"/>
      <c r="F931" s="30"/>
      <c r="G931" s="29"/>
      <c r="H931" s="29"/>
      <c r="I931" s="29"/>
      <c r="J931" s="29"/>
      <c r="K931" s="29"/>
      <c r="L931" s="29"/>
      <c r="M931" s="29"/>
      <c r="N931" s="29"/>
      <c r="O931" s="29"/>
      <c r="P931" s="29"/>
      <c r="Q931" s="29"/>
      <c r="R931" s="29"/>
      <c r="S931" s="29"/>
      <c r="T931" s="29"/>
      <c r="U931" s="29"/>
      <c r="V931" s="29"/>
      <c r="W931" s="29"/>
      <c r="X931" s="29"/>
      <c r="Y931" s="29"/>
      <c r="Z931" s="29"/>
      <c r="AA931" s="29"/>
      <c r="AB931" s="29"/>
    </row>
    <row r="932" spans="1:28" ht="13.2">
      <c r="A932" s="29"/>
      <c r="B932" s="29"/>
      <c r="C932" s="29"/>
      <c r="D932" s="29"/>
      <c r="E932" s="29"/>
      <c r="F932" s="30"/>
      <c r="G932" s="29"/>
      <c r="H932" s="29"/>
      <c r="I932" s="29"/>
      <c r="J932" s="29"/>
      <c r="K932" s="29"/>
      <c r="L932" s="29"/>
      <c r="M932" s="29"/>
      <c r="N932" s="29"/>
      <c r="O932" s="29"/>
      <c r="P932" s="29"/>
      <c r="Q932" s="29"/>
      <c r="R932" s="29"/>
      <c r="S932" s="29"/>
      <c r="T932" s="29"/>
      <c r="U932" s="29"/>
      <c r="V932" s="29"/>
      <c r="W932" s="29"/>
      <c r="X932" s="29"/>
      <c r="Y932" s="29"/>
      <c r="Z932" s="29"/>
      <c r="AA932" s="29"/>
      <c r="AB932" s="29"/>
    </row>
    <row r="933" spans="1:28" ht="13.2">
      <c r="A933" s="29"/>
      <c r="B933" s="29"/>
      <c r="C933" s="29"/>
      <c r="D933" s="29"/>
      <c r="E933" s="29"/>
      <c r="F933" s="30"/>
      <c r="G933" s="29"/>
      <c r="H933" s="29"/>
      <c r="I933" s="29"/>
      <c r="J933" s="29"/>
      <c r="K933" s="29"/>
      <c r="L933" s="29"/>
      <c r="M933" s="29"/>
      <c r="N933" s="29"/>
      <c r="O933" s="29"/>
      <c r="P933" s="29"/>
      <c r="Q933" s="29"/>
      <c r="R933" s="29"/>
      <c r="S933" s="29"/>
      <c r="T933" s="29"/>
      <c r="U933" s="29"/>
      <c r="V933" s="29"/>
      <c r="W933" s="29"/>
      <c r="X933" s="29"/>
      <c r="Y933" s="29"/>
      <c r="Z933" s="29"/>
      <c r="AA933" s="29"/>
      <c r="AB933" s="29"/>
    </row>
    <row r="934" spans="1:28" ht="13.2">
      <c r="A934" s="29"/>
      <c r="B934" s="29"/>
      <c r="C934" s="29"/>
      <c r="D934" s="29"/>
      <c r="E934" s="29"/>
      <c r="F934" s="30"/>
      <c r="G934" s="29"/>
      <c r="H934" s="29"/>
      <c r="I934" s="29"/>
      <c r="J934" s="29"/>
      <c r="K934" s="29"/>
      <c r="L934" s="29"/>
      <c r="M934" s="29"/>
      <c r="N934" s="29"/>
      <c r="O934" s="29"/>
      <c r="P934" s="29"/>
      <c r="Q934" s="29"/>
      <c r="R934" s="29"/>
      <c r="S934" s="29"/>
      <c r="T934" s="29"/>
      <c r="U934" s="29"/>
      <c r="V934" s="29"/>
      <c r="W934" s="29"/>
      <c r="X934" s="29"/>
      <c r="Y934" s="29"/>
      <c r="Z934" s="29"/>
      <c r="AA934" s="29"/>
      <c r="AB934" s="29"/>
    </row>
    <row r="935" spans="1:28" ht="13.2">
      <c r="A935" s="29"/>
      <c r="B935" s="29"/>
      <c r="C935" s="29"/>
      <c r="D935" s="29"/>
      <c r="E935" s="29"/>
      <c r="F935" s="30"/>
      <c r="G935" s="29"/>
      <c r="H935" s="29"/>
      <c r="I935" s="29"/>
      <c r="J935" s="29"/>
      <c r="K935" s="29"/>
      <c r="L935" s="29"/>
      <c r="M935" s="29"/>
      <c r="N935" s="29"/>
      <c r="O935" s="29"/>
      <c r="P935" s="29"/>
      <c r="Q935" s="29"/>
      <c r="R935" s="29"/>
      <c r="S935" s="29"/>
      <c r="T935" s="29"/>
      <c r="U935" s="29"/>
      <c r="V935" s="29"/>
      <c r="W935" s="29"/>
      <c r="X935" s="29"/>
      <c r="Y935" s="29"/>
      <c r="Z935" s="29"/>
      <c r="AA935" s="29"/>
      <c r="AB935" s="29"/>
    </row>
    <row r="936" spans="1:28" ht="13.2">
      <c r="A936" s="29"/>
      <c r="B936" s="29"/>
      <c r="C936" s="29"/>
      <c r="D936" s="29"/>
      <c r="E936" s="29"/>
      <c r="F936" s="30"/>
      <c r="G936" s="29"/>
      <c r="H936" s="29"/>
      <c r="I936" s="29"/>
      <c r="J936" s="29"/>
      <c r="K936" s="29"/>
      <c r="L936" s="29"/>
      <c r="M936" s="29"/>
      <c r="N936" s="29"/>
      <c r="O936" s="29"/>
      <c r="P936" s="29"/>
      <c r="Q936" s="29"/>
      <c r="R936" s="29"/>
      <c r="S936" s="29"/>
      <c r="T936" s="29"/>
      <c r="U936" s="29"/>
      <c r="V936" s="29"/>
      <c r="W936" s="29"/>
      <c r="X936" s="29"/>
      <c r="Y936" s="29"/>
      <c r="Z936" s="29"/>
      <c r="AA936" s="29"/>
      <c r="AB936" s="29"/>
    </row>
    <row r="937" spans="1:28" ht="13.2">
      <c r="A937" s="29"/>
      <c r="B937" s="29"/>
      <c r="C937" s="29"/>
      <c r="D937" s="29"/>
      <c r="E937" s="29"/>
      <c r="F937" s="30"/>
      <c r="G937" s="29"/>
      <c r="H937" s="29"/>
      <c r="I937" s="29"/>
      <c r="J937" s="29"/>
      <c r="K937" s="29"/>
      <c r="L937" s="29"/>
      <c r="M937" s="29"/>
      <c r="N937" s="29"/>
      <c r="O937" s="29"/>
      <c r="P937" s="29"/>
      <c r="Q937" s="29"/>
      <c r="R937" s="29"/>
      <c r="S937" s="29"/>
      <c r="T937" s="29"/>
      <c r="U937" s="29"/>
      <c r="V937" s="29"/>
      <c r="W937" s="29"/>
      <c r="X937" s="29"/>
      <c r="Y937" s="29"/>
      <c r="Z937" s="29"/>
      <c r="AA937" s="29"/>
      <c r="AB937" s="29"/>
    </row>
    <row r="938" spans="1:28" ht="13.2">
      <c r="A938" s="29"/>
      <c r="B938" s="29"/>
      <c r="C938" s="29"/>
      <c r="D938" s="29"/>
      <c r="E938" s="29"/>
      <c r="F938" s="30"/>
      <c r="G938" s="29"/>
      <c r="H938" s="29"/>
      <c r="I938" s="29"/>
      <c r="J938" s="29"/>
      <c r="K938" s="29"/>
      <c r="L938" s="29"/>
      <c r="M938" s="29"/>
      <c r="N938" s="29"/>
      <c r="O938" s="29"/>
      <c r="P938" s="29"/>
      <c r="Q938" s="29"/>
      <c r="R938" s="29"/>
      <c r="S938" s="29"/>
      <c r="T938" s="29"/>
      <c r="U938" s="29"/>
      <c r="V938" s="29"/>
      <c r="W938" s="29"/>
      <c r="X938" s="29"/>
      <c r="Y938" s="29"/>
      <c r="Z938" s="29"/>
      <c r="AA938" s="29"/>
      <c r="AB938" s="29"/>
    </row>
    <row r="939" spans="1:28" ht="13.2">
      <c r="A939" s="29"/>
      <c r="B939" s="29"/>
      <c r="C939" s="29"/>
      <c r="D939" s="29"/>
      <c r="E939" s="29"/>
      <c r="F939" s="30"/>
      <c r="G939" s="29"/>
      <c r="H939" s="29"/>
      <c r="I939" s="29"/>
      <c r="J939" s="29"/>
      <c r="K939" s="29"/>
      <c r="L939" s="29"/>
      <c r="M939" s="29"/>
      <c r="N939" s="29"/>
      <c r="O939" s="29"/>
      <c r="P939" s="29"/>
      <c r="Q939" s="29"/>
      <c r="R939" s="29"/>
      <c r="S939" s="29"/>
      <c r="T939" s="29"/>
      <c r="U939" s="29"/>
      <c r="V939" s="29"/>
      <c r="W939" s="29"/>
      <c r="X939" s="29"/>
      <c r="Y939" s="29"/>
      <c r="Z939" s="29"/>
      <c r="AA939" s="29"/>
      <c r="AB939" s="29"/>
    </row>
    <row r="940" spans="1:28" ht="13.2">
      <c r="A940" s="29"/>
      <c r="B940" s="29"/>
      <c r="C940" s="29"/>
      <c r="D940" s="29"/>
      <c r="E940" s="29"/>
      <c r="F940" s="30"/>
      <c r="G940" s="29"/>
      <c r="H940" s="29"/>
      <c r="I940" s="29"/>
      <c r="J940" s="29"/>
      <c r="K940" s="29"/>
      <c r="L940" s="29"/>
      <c r="M940" s="29"/>
      <c r="N940" s="29"/>
      <c r="O940" s="29"/>
      <c r="P940" s="29"/>
      <c r="Q940" s="29"/>
      <c r="R940" s="29"/>
      <c r="S940" s="29"/>
      <c r="T940" s="29"/>
      <c r="U940" s="29"/>
      <c r="V940" s="29"/>
      <c r="W940" s="29"/>
      <c r="X940" s="29"/>
      <c r="Y940" s="29"/>
      <c r="Z940" s="29"/>
      <c r="AA940" s="29"/>
      <c r="AB940" s="29"/>
    </row>
    <row r="941" spans="1:28" ht="13.2">
      <c r="A941" s="29"/>
      <c r="B941" s="29"/>
      <c r="C941" s="29"/>
      <c r="D941" s="29"/>
      <c r="E941" s="29"/>
      <c r="F941" s="30"/>
      <c r="G941" s="29"/>
      <c r="H941" s="29"/>
      <c r="I941" s="29"/>
      <c r="J941" s="29"/>
      <c r="K941" s="29"/>
      <c r="L941" s="29"/>
      <c r="M941" s="29"/>
      <c r="N941" s="29"/>
      <c r="O941" s="29"/>
      <c r="P941" s="29"/>
      <c r="Q941" s="29"/>
      <c r="R941" s="29"/>
      <c r="S941" s="29"/>
      <c r="T941" s="29"/>
      <c r="U941" s="29"/>
      <c r="V941" s="29"/>
      <c r="W941" s="29"/>
      <c r="X941" s="29"/>
      <c r="Y941" s="29"/>
      <c r="Z941" s="29"/>
      <c r="AA941" s="29"/>
      <c r="AB941" s="29"/>
    </row>
    <row r="942" spans="1:28" ht="13.2">
      <c r="A942" s="29"/>
      <c r="B942" s="29"/>
      <c r="C942" s="29"/>
      <c r="D942" s="29"/>
      <c r="E942" s="29"/>
      <c r="F942" s="30"/>
      <c r="G942" s="29"/>
      <c r="H942" s="29"/>
      <c r="I942" s="29"/>
      <c r="J942" s="29"/>
      <c r="K942" s="29"/>
      <c r="L942" s="29"/>
      <c r="M942" s="29"/>
      <c r="N942" s="29"/>
      <c r="O942" s="29"/>
      <c r="P942" s="29"/>
      <c r="Q942" s="29"/>
      <c r="R942" s="29"/>
      <c r="S942" s="29"/>
      <c r="T942" s="29"/>
      <c r="U942" s="29"/>
      <c r="V942" s="29"/>
      <c r="W942" s="29"/>
      <c r="X942" s="29"/>
      <c r="Y942" s="29"/>
      <c r="Z942" s="29"/>
      <c r="AA942" s="29"/>
      <c r="AB942" s="29"/>
    </row>
    <row r="943" spans="1:28" ht="13.2">
      <c r="A943" s="29"/>
      <c r="B943" s="29"/>
      <c r="C943" s="29"/>
      <c r="D943" s="29"/>
      <c r="E943" s="29"/>
      <c r="F943" s="30"/>
      <c r="G943" s="29"/>
      <c r="H943" s="29"/>
      <c r="I943" s="29"/>
      <c r="J943" s="29"/>
      <c r="K943" s="29"/>
      <c r="L943" s="29"/>
      <c r="M943" s="29"/>
      <c r="N943" s="29"/>
      <c r="O943" s="29"/>
      <c r="P943" s="29"/>
      <c r="Q943" s="29"/>
      <c r="R943" s="29"/>
      <c r="S943" s="29"/>
      <c r="T943" s="29"/>
      <c r="U943" s="29"/>
      <c r="V943" s="29"/>
      <c r="W943" s="29"/>
      <c r="X943" s="29"/>
      <c r="Y943" s="29"/>
      <c r="Z943" s="29"/>
      <c r="AA943" s="29"/>
      <c r="AB943" s="29"/>
    </row>
    <row r="944" spans="1:28" ht="13.2">
      <c r="A944" s="29"/>
      <c r="B944" s="29"/>
      <c r="C944" s="29"/>
      <c r="D944" s="29"/>
      <c r="E944" s="29"/>
      <c r="F944" s="30"/>
      <c r="G944" s="29"/>
      <c r="H944" s="29"/>
      <c r="I944" s="29"/>
      <c r="J944" s="29"/>
      <c r="K944" s="29"/>
      <c r="L944" s="29"/>
      <c r="M944" s="29"/>
      <c r="N944" s="29"/>
      <c r="O944" s="29"/>
      <c r="P944" s="29"/>
      <c r="Q944" s="29"/>
      <c r="R944" s="29"/>
      <c r="S944" s="29"/>
      <c r="T944" s="29"/>
      <c r="U944" s="29"/>
      <c r="V944" s="29"/>
      <c r="W944" s="29"/>
      <c r="X944" s="29"/>
      <c r="Y944" s="29"/>
      <c r="Z944" s="29"/>
      <c r="AA944" s="29"/>
      <c r="AB944" s="29"/>
    </row>
    <row r="945" spans="1:28" ht="13.2">
      <c r="A945" s="29"/>
      <c r="B945" s="29"/>
      <c r="C945" s="29"/>
      <c r="D945" s="29"/>
      <c r="E945" s="29"/>
      <c r="F945" s="30"/>
      <c r="G945" s="29"/>
      <c r="H945" s="29"/>
      <c r="I945" s="29"/>
      <c r="J945" s="29"/>
      <c r="K945" s="29"/>
      <c r="L945" s="29"/>
      <c r="M945" s="29"/>
      <c r="N945" s="29"/>
      <c r="O945" s="29"/>
      <c r="P945" s="29"/>
      <c r="Q945" s="29"/>
      <c r="R945" s="29"/>
      <c r="S945" s="29"/>
      <c r="T945" s="29"/>
      <c r="U945" s="29"/>
      <c r="V945" s="29"/>
      <c r="W945" s="29"/>
      <c r="X945" s="29"/>
      <c r="Y945" s="29"/>
      <c r="Z945" s="29"/>
      <c r="AA945" s="29"/>
      <c r="AB945" s="29"/>
    </row>
    <row r="946" spans="1:28" ht="13.2">
      <c r="A946" s="29"/>
      <c r="B946" s="29"/>
      <c r="C946" s="29"/>
      <c r="D946" s="29"/>
      <c r="E946" s="29"/>
      <c r="F946" s="30"/>
      <c r="G946" s="29"/>
      <c r="H946" s="29"/>
      <c r="I946" s="29"/>
      <c r="J946" s="29"/>
      <c r="K946" s="29"/>
      <c r="L946" s="29"/>
      <c r="M946" s="29"/>
      <c r="N946" s="29"/>
      <c r="O946" s="29"/>
      <c r="P946" s="29"/>
      <c r="Q946" s="29"/>
      <c r="R946" s="29"/>
      <c r="S946" s="29"/>
      <c r="T946" s="29"/>
      <c r="U946" s="29"/>
      <c r="V946" s="29"/>
      <c r="W946" s="29"/>
      <c r="X946" s="29"/>
      <c r="Y946" s="29"/>
      <c r="Z946" s="29"/>
      <c r="AA946" s="29"/>
      <c r="AB946" s="29"/>
    </row>
    <row r="947" spans="1:28" ht="13.2">
      <c r="A947" s="29"/>
      <c r="B947" s="29"/>
      <c r="C947" s="29"/>
      <c r="D947" s="29"/>
      <c r="E947" s="29"/>
      <c r="F947" s="30"/>
      <c r="G947" s="29"/>
      <c r="H947" s="29"/>
      <c r="I947" s="29"/>
      <c r="J947" s="29"/>
      <c r="K947" s="29"/>
      <c r="L947" s="29"/>
      <c r="M947" s="29"/>
      <c r="N947" s="29"/>
      <c r="O947" s="29"/>
      <c r="P947" s="29"/>
      <c r="Q947" s="29"/>
      <c r="R947" s="29"/>
      <c r="S947" s="29"/>
      <c r="T947" s="29"/>
      <c r="U947" s="29"/>
      <c r="V947" s="29"/>
      <c r="W947" s="29"/>
      <c r="X947" s="29"/>
      <c r="Y947" s="29"/>
      <c r="Z947" s="29"/>
      <c r="AA947" s="29"/>
      <c r="AB947" s="29"/>
    </row>
    <row r="948" spans="1:28" ht="13.2">
      <c r="A948" s="29"/>
      <c r="B948" s="29"/>
      <c r="C948" s="29"/>
      <c r="D948" s="29"/>
      <c r="E948" s="29"/>
      <c r="F948" s="30"/>
      <c r="G948" s="29"/>
      <c r="H948" s="29"/>
      <c r="I948" s="29"/>
      <c r="J948" s="29"/>
      <c r="K948" s="29"/>
      <c r="L948" s="29"/>
      <c r="M948" s="29"/>
      <c r="N948" s="29"/>
      <c r="O948" s="29"/>
      <c r="P948" s="29"/>
      <c r="Q948" s="29"/>
      <c r="R948" s="29"/>
      <c r="S948" s="29"/>
      <c r="T948" s="29"/>
      <c r="U948" s="29"/>
      <c r="V948" s="29"/>
      <c r="W948" s="29"/>
      <c r="X948" s="29"/>
      <c r="Y948" s="29"/>
      <c r="Z948" s="29"/>
      <c r="AA948" s="29"/>
      <c r="AB948" s="29"/>
    </row>
    <row r="949" spans="1:28" ht="13.2">
      <c r="A949" s="29"/>
      <c r="B949" s="29"/>
      <c r="C949" s="29"/>
      <c r="D949" s="29"/>
      <c r="E949" s="29"/>
      <c r="F949" s="30"/>
      <c r="G949" s="29"/>
      <c r="H949" s="29"/>
      <c r="I949" s="29"/>
      <c r="J949" s="29"/>
      <c r="K949" s="29"/>
      <c r="L949" s="29"/>
      <c r="M949" s="29"/>
      <c r="N949" s="29"/>
      <c r="O949" s="29"/>
      <c r="P949" s="29"/>
      <c r="Q949" s="29"/>
      <c r="R949" s="29"/>
      <c r="S949" s="29"/>
      <c r="T949" s="29"/>
      <c r="U949" s="29"/>
      <c r="V949" s="29"/>
      <c r="W949" s="29"/>
      <c r="X949" s="29"/>
      <c r="Y949" s="29"/>
      <c r="Z949" s="29"/>
      <c r="AA949" s="29"/>
      <c r="AB949" s="29"/>
    </row>
    <row r="950" spans="1:28" ht="13.2">
      <c r="A950" s="29"/>
      <c r="B950" s="29"/>
      <c r="C950" s="29"/>
      <c r="D950" s="29"/>
      <c r="E950" s="29"/>
      <c r="F950" s="30"/>
      <c r="G950" s="29"/>
      <c r="H950" s="29"/>
      <c r="I950" s="29"/>
      <c r="J950" s="29"/>
      <c r="K950" s="29"/>
      <c r="L950" s="29"/>
      <c r="M950" s="29"/>
      <c r="N950" s="29"/>
      <c r="O950" s="29"/>
      <c r="P950" s="29"/>
      <c r="Q950" s="29"/>
      <c r="R950" s="29"/>
      <c r="S950" s="29"/>
      <c r="T950" s="29"/>
      <c r="U950" s="29"/>
      <c r="V950" s="29"/>
      <c r="W950" s="29"/>
      <c r="X950" s="29"/>
      <c r="Y950" s="29"/>
      <c r="Z950" s="29"/>
      <c r="AA950" s="29"/>
      <c r="AB950" s="29"/>
    </row>
    <row r="951" spans="1:28" ht="13.2">
      <c r="A951" s="29"/>
      <c r="B951" s="29"/>
      <c r="C951" s="29"/>
      <c r="D951" s="29"/>
      <c r="E951" s="29"/>
      <c r="F951" s="30"/>
      <c r="G951" s="29"/>
      <c r="H951" s="29"/>
      <c r="I951" s="29"/>
      <c r="J951" s="29"/>
      <c r="K951" s="29"/>
      <c r="L951" s="29"/>
      <c r="M951" s="29"/>
      <c r="N951" s="29"/>
      <c r="O951" s="29"/>
      <c r="P951" s="29"/>
      <c r="Q951" s="29"/>
      <c r="R951" s="29"/>
      <c r="S951" s="29"/>
      <c r="T951" s="29"/>
      <c r="U951" s="29"/>
      <c r="V951" s="29"/>
      <c r="W951" s="29"/>
      <c r="X951" s="29"/>
      <c r="Y951" s="29"/>
      <c r="Z951" s="29"/>
      <c r="AA951" s="29"/>
      <c r="AB951" s="29"/>
    </row>
    <row r="952" spans="1:28" ht="13.2">
      <c r="A952" s="29"/>
      <c r="B952" s="29"/>
      <c r="C952" s="29"/>
      <c r="D952" s="29"/>
      <c r="E952" s="29"/>
      <c r="F952" s="30"/>
      <c r="G952" s="29"/>
      <c r="H952" s="29"/>
      <c r="I952" s="29"/>
      <c r="J952" s="29"/>
      <c r="K952" s="29"/>
      <c r="L952" s="29"/>
      <c r="M952" s="29"/>
      <c r="N952" s="29"/>
      <c r="O952" s="29"/>
      <c r="P952" s="29"/>
      <c r="Q952" s="29"/>
      <c r="R952" s="29"/>
      <c r="S952" s="29"/>
      <c r="T952" s="29"/>
      <c r="U952" s="29"/>
      <c r="V952" s="29"/>
      <c r="W952" s="29"/>
      <c r="X952" s="29"/>
      <c r="Y952" s="29"/>
      <c r="Z952" s="29"/>
      <c r="AA952" s="29"/>
      <c r="AB952" s="29"/>
    </row>
    <row r="953" spans="1:28" ht="13.2">
      <c r="A953" s="29"/>
      <c r="B953" s="29"/>
      <c r="C953" s="29"/>
      <c r="D953" s="29"/>
      <c r="E953" s="29"/>
      <c r="F953" s="30"/>
      <c r="G953" s="29"/>
      <c r="H953" s="29"/>
      <c r="I953" s="29"/>
      <c r="J953" s="29"/>
      <c r="K953" s="29"/>
      <c r="L953" s="29"/>
      <c r="M953" s="29"/>
      <c r="N953" s="29"/>
      <c r="O953" s="29"/>
      <c r="P953" s="29"/>
      <c r="Q953" s="29"/>
      <c r="R953" s="29"/>
      <c r="S953" s="29"/>
      <c r="T953" s="29"/>
      <c r="U953" s="29"/>
      <c r="V953" s="29"/>
      <c r="W953" s="29"/>
      <c r="X953" s="29"/>
      <c r="Y953" s="29"/>
      <c r="Z953" s="29"/>
      <c r="AA953" s="29"/>
      <c r="AB953" s="29"/>
    </row>
    <row r="954" spans="1:28" ht="13.2">
      <c r="A954" s="29"/>
      <c r="B954" s="29"/>
      <c r="C954" s="29"/>
      <c r="D954" s="29"/>
      <c r="E954" s="29"/>
      <c r="F954" s="30"/>
      <c r="G954" s="29"/>
      <c r="H954" s="29"/>
      <c r="I954" s="29"/>
      <c r="J954" s="29"/>
      <c r="K954" s="29"/>
      <c r="L954" s="29"/>
      <c r="M954" s="29"/>
      <c r="N954" s="29"/>
      <c r="O954" s="29"/>
      <c r="P954" s="29"/>
      <c r="Q954" s="29"/>
      <c r="R954" s="29"/>
      <c r="S954" s="29"/>
      <c r="T954" s="29"/>
      <c r="U954" s="29"/>
      <c r="V954" s="29"/>
      <c r="W954" s="29"/>
      <c r="X954" s="29"/>
      <c r="Y954" s="29"/>
      <c r="Z954" s="29"/>
      <c r="AA954" s="29"/>
      <c r="AB954" s="29"/>
    </row>
    <row r="955" spans="1:28" ht="13.2">
      <c r="A955" s="29"/>
      <c r="B955" s="29"/>
      <c r="C955" s="29"/>
      <c r="D955" s="29"/>
      <c r="E955" s="29"/>
      <c r="F955" s="30"/>
      <c r="G955" s="29"/>
      <c r="H955" s="29"/>
      <c r="I955" s="29"/>
      <c r="J955" s="29"/>
      <c r="K955" s="29"/>
      <c r="L955" s="29"/>
      <c r="M955" s="29"/>
      <c r="N955" s="29"/>
      <c r="O955" s="29"/>
      <c r="P955" s="29"/>
      <c r="Q955" s="29"/>
      <c r="R955" s="29"/>
      <c r="S955" s="29"/>
      <c r="T955" s="29"/>
      <c r="U955" s="29"/>
      <c r="V955" s="29"/>
      <c r="W955" s="29"/>
      <c r="X955" s="29"/>
      <c r="Y955" s="29"/>
      <c r="Z955" s="29"/>
      <c r="AA955" s="29"/>
      <c r="AB955" s="29"/>
    </row>
    <row r="956" spans="1:28" ht="13.2">
      <c r="A956" s="29"/>
      <c r="B956" s="29"/>
      <c r="C956" s="29"/>
      <c r="D956" s="29"/>
      <c r="E956" s="29"/>
      <c r="F956" s="30"/>
      <c r="G956" s="29"/>
      <c r="H956" s="29"/>
      <c r="I956" s="29"/>
      <c r="J956" s="29"/>
      <c r="K956" s="29"/>
      <c r="L956" s="29"/>
      <c r="M956" s="29"/>
      <c r="N956" s="29"/>
      <c r="O956" s="29"/>
      <c r="P956" s="29"/>
      <c r="Q956" s="29"/>
      <c r="R956" s="29"/>
      <c r="S956" s="29"/>
      <c r="T956" s="29"/>
      <c r="U956" s="29"/>
      <c r="V956" s="29"/>
      <c r="W956" s="29"/>
      <c r="X956" s="29"/>
      <c r="Y956" s="29"/>
      <c r="Z956" s="29"/>
      <c r="AA956" s="29"/>
      <c r="AB956" s="29"/>
    </row>
    <row r="957" spans="1:28" ht="13.2">
      <c r="A957" s="29"/>
      <c r="B957" s="29"/>
      <c r="C957" s="29"/>
      <c r="D957" s="29"/>
      <c r="E957" s="29"/>
      <c r="F957" s="30"/>
      <c r="G957" s="29"/>
      <c r="H957" s="29"/>
      <c r="I957" s="29"/>
      <c r="J957" s="29"/>
      <c r="K957" s="29"/>
      <c r="L957" s="29"/>
      <c r="M957" s="29"/>
      <c r="N957" s="29"/>
      <c r="O957" s="29"/>
      <c r="P957" s="29"/>
      <c r="Q957" s="29"/>
      <c r="R957" s="29"/>
      <c r="S957" s="29"/>
      <c r="T957" s="29"/>
      <c r="U957" s="29"/>
      <c r="V957" s="29"/>
      <c r="W957" s="29"/>
      <c r="X957" s="29"/>
      <c r="Y957" s="29"/>
      <c r="Z957" s="29"/>
      <c r="AA957" s="29"/>
      <c r="AB957" s="29"/>
    </row>
    <row r="958" spans="1:28" ht="13.2">
      <c r="A958" s="29"/>
      <c r="B958" s="29"/>
      <c r="C958" s="29"/>
      <c r="D958" s="29"/>
      <c r="E958" s="29"/>
      <c r="F958" s="30"/>
      <c r="G958" s="29"/>
      <c r="H958" s="29"/>
      <c r="I958" s="29"/>
      <c r="J958" s="29"/>
      <c r="K958" s="29"/>
      <c r="L958" s="29"/>
      <c r="M958" s="29"/>
      <c r="N958" s="29"/>
      <c r="O958" s="29"/>
      <c r="P958" s="29"/>
      <c r="Q958" s="29"/>
      <c r="R958" s="29"/>
      <c r="S958" s="29"/>
      <c r="T958" s="29"/>
      <c r="U958" s="29"/>
      <c r="V958" s="29"/>
      <c r="W958" s="29"/>
      <c r="X958" s="29"/>
      <c r="Y958" s="29"/>
      <c r="Z958" s="29"/>
      <c r="AA958" s="29"/>
      <c r="AB958" s="29"/>
    </row>
    <row r="959" spans="1:28" ht="13.2">
      <c r="A959" s="29"/>
      <c r="B959" s="29"/>
      <c r="C959" s="29"/>
      <c r="D959" s="29"/>
      <c r="E959" s="29"/>
      <c r="F959" s="30"/>
      <c r="G959" s="29"/>
      <c r="H959" s="29"/>
      <c r="I959" s="29"/>
      <c r="J959" s="29"/>
      <c r="K959" s="29"/>
      <c r="L959" s="29"/>
      <c r="M959" s="29"/>
      <c r="N959" s="29"/>
      <c r="O959" s="29"/>
      <c r="P959" s="29"/>
      <c r="Q959" s="29"/>
      <c r="R959" s="29"/>
      <c r="S959" s="29"/>
      <c r="T959" s="29"/>
      <c r="U959" s="29"/>
      <c r="V959" s="29"/>
      <c r="W959" s="29"/>
      <c r="X959" s="29"/>
      <c r="Y959" s="29"/>
      <c r="Z959" s="29"/>
      <c r="AA959" s="29"/>
      <c r="AB959" s="29"/>
    </row>
    <row r="960" spans="1:28" ht="13.2">
      <c r="A960" s="29"/>
      <c r="B960" s="29"/>
      <c r="C960" s="29"/>
      <c r="D960" s="29"/>
      <c r="E960" s="29"/>
      <c r="F960" s="30"/>
      <c r="G960" s="29"/>
      <c r="H960" s="29"/>
      <c r="I960" s="29"/>
      <c r="J960" s="29"/>
      <c r="K960" s="29"/>
      <c r="L960" s="29"/>
      <c r="M960" s="29"/>
      <c r="N960" s="29"/>
      <c r="O960" s="29"/>
      <c r="P960" s="29"/>
      <c r="Q960" s="29"/>
      <c r="R960" s="29"/>
      <c r="S960" s="29"/>
      <c r="T960" s="29"/>
      <c r="U960" s="29"/>
      <c r="V960" s="29"/>
      <c r="W960" s="29"/>
      <c r="X960" s="29"/>
      <c r="Y960" s="29"/>
      <c r="Z960" s="29"/>
      <c r="AA960" s="29"/>
      <c r="AB960" s="29"/>
    </row>
    <row r="961" spans="1:28" ht="13.2">
      <c r="A961" s="29"/>
      <c r="B961" s="29"/>
      <c r="C961" s="29"/>
      <c r="D961" s="29"/>
      <c r="E961" s="29"/>
      <c r="F961" s="30"/>
      <c r="G961" s="29"/>
      <c r="H961" s="29"/>
      <c r="I961" s="29"/>
      <c r="J961" s="29"/>
      <c r="K961" s="29"/>
      <c r="L961" s="29"/>
      <c r="M961" s="29"/>
      <c r="N961" s="29"/>
      <c r="O961" s="29"/>
      <c r="P961" s="29"/>
      <c r="Q961" s="29"/>
      <c r="R961" s="29"/>
      <c r="S961" s="29"/>
      <c r="T961" s="29"/>
      <c r="U961" s="29"/>
      <c r="V961" s="29"/>
      <c r="W961" s="29"/>
      <c r="X961" s="29"/>
      <c r="Y961" s="29"/>
      <c r="Z961" s="29"/>
      <c r="AA961" s="29"/>
      <c r="AB961" s="29"/>
    </row>
    <row r="962" spans="1:28" ht="13.2">
      <c r="A962" s="29"/>
      <c r="B962" s="29"/>
      <c r="C962" s="29"/>
      <c r="D962" s="29"/>
      <c r="E962" s="29"/>
      <c r="F962" s="30"/>
      <c r="G962" s="29"/>
      <c r="H962" s="29"/>
      <c r="I962" s="29"/>
      <c r="J962" s="29"/>
      <c r="K962" s="29"/>
      <c r="L962" s="29"/>
      <c r="M962" s="29"/>
      <c r="N962" s="29"/>
      <c r="O962" s="29"/>
      <c r="P962" s="29"/>
      <c r="Q962" s="29"/>
      <c r="R962" s="29"/>
      <c r="S962" s="29"/>
      <c r="T962" s="29"/>
      <c r="U962" s="29"/>
      <c r="V962" s="29"/>
      <c r="W962" s="29"/>
      <c r="X962" s="29"/>
      <c r="Y962" s="29"/>
      <c r="Z962" s="29"/>
      <c r="AA962" s="29"/>
      <c r="AB962" s="29"/>
    </row>
    <row r="963" spans="1:28" ht="13.2">
      <c r="A963" s="29"/>
      <c r="B963" s="29"/>
      <c r="C963" s="29"/>
      <c r="D963" s="29"/>
      <c r="E963" s="29"/>
      <c r="F963" s="30"/>
      <c r="G963" s="29"/>
      <c r="H963" s="29"/>
      <c r="I963" s="29"/>
      <c r="J963" s="29"/>
      <c r="K963" s="29"/>
      <c r="L963" s="29"/>
      <c r="M963" s="29"/>
      <c r="N963" s="29"/>
      <c r="O963" s="29"/>
      <c r="P963" s="29"/>
      <c r="Q963" s="29"/>
      <c r="R963" s="29"/>
      <c r="S963" s="29"/>
      <c r="T963" s="29"/>
      <c r="U963" s="29"/>
      <c r="V963" s="29"/>
      <c r="W963" s="29"/>
      <c r="X963" s="29"/>
      <c r="Y963" s="29"/>
      <c r="Z963" s="29"/>
      <c r="AA963" s="29"/>
      <c r="AB963" s="29"/>
    </row>
    <row r="964" spans="1:28" ht="13.2">
      <c r="A964" s="29"/>
      <c r="B964" s="29"/>
      <c r="C964" s="29"/>
      <c r="D964" s="29"/>
      <c r="E964" s="29"/>
      <c r="F964" s="30"/>
      <c r="G964" s="29"/>
      <c r="H964" s="29"/>
      <c r="I964" s="29"/>
      <c r="J964" s="29"/>
      <c r="K964" s="29"/>
      <c r="L964" s="29"/>
      <c r="M964" s="29"/>
      <c r="N964" s="29"/>
      <c r="O964" s="29"/>
      <c r="P964" s="29"/>
      <c r="Q964" s="29"/>
      <c r="R964" s="29"/>
      <c r="S964" s="29"/>
      <c r="T964" s="29"/>
      <c r="U964" s="29"/>
      <c r="V964" s="29"/>
      <c r="W964" s="29"/>
      <c r="X964" s="29"/>
      <c r="Y964" s="29"/>
      <c r="Z964" s="29"/>
      <c r="AA964" s="29"/>
      <c r="AB964" s="29"/>
    </row>
    <row r="965" spans="1:28" ht="13.2">
      <c r="A965" s="29"/>
      <c r="B965" s="29"/>
      <c r="C965" s="29"/>
      <c r="D965" s="29"/>
      <c r="E965" s="29"/>
      <c r="F965" s="30"/>
      <c r="G965" s="29"/>
      <c r="H965" s="29"/>
      <c r="I965" s="29"/>
      <c r="J965" s="29"/>
      <c r="K965" s="29"/>
      <c r="L965" s="29"/>
      <c r="M965" s="29"/>
      <c r="N965" s="29"/>
      <c r="O965" s="29"/>
      <c r="P965" s="29"/>
      <c r="Q965" s="29"/>
      <c r="R965" s="29"/>
      <c r="S965" s="29"/>
      <c r="T965" s="29"/>
      <c r="U965" s="29"/>
      <c r="V965" s="29"/>
      <c r="W965" s="29"/>
      <c r="X965" s="29"/>
      <c r="Y965" s="29"/>
      <c r="Z965" s="29"/>
      <c r="AA965" s="29"/>
      <c r="AB965" s="29"/>
    </row>
    <row r="966" spans="1:28" ht="13.2">
      <c r="A966" s="29"/>
      <c r="B966" s="29"/>
      <c r="C966" s="29"/>
      <c r="D966" s="29"/>
      <c r="E966" s="29"/>
      <c r="F966" s="30"/>
      <c r="G966" s="29"/>
      <c r="H966" s="29"/>
      <c r="I966" s="29"/>
      <c r="J966" s="29"/>
      <c r="K966" s="29"/>
      <c r="L966" s="29"/>
      <c r="M966" s="29"/>
      <c r="N966" s="29"/>
      <c r="O966" s="29"/>
      <c r="P966" s="29"/>
      <c r="Q966" s="29"/>
      <c r="R966" s="29"/>
      <c r="S966" s="29"/>
      <c r="T966" s="29"/>
      <c r="U966" s="29"/>
      <c r="V966" s="29"/>
      <c r="W966" s="29"/>
      <c r="X966" s="29"/>
      <c r="Y966" s="29"/>
      <c r="Z966" s="29"/>
      <c r="AA966" s="29"/>
      <c r="AB966" s="29"/>
    </row>
    <row r="967" spans="1:28" ht="13.2">
      <c r="A967" s="29"/>
      <c r="B967" s="29"/>
      <c r="C967" s="29"/>
      <c r="D967" s="29"/>
      <c r="E967" s="29"/>
      <c r="F967" s="30"/>
      <c r="G967" s="29"/>
      <c r="H967" s="29"/>
      <c r="I967" s="29"/>
      <c r="J967" s="29"/>
      <c r="K967" s="29"/>
      <c r="L967" s="29"/>
      <c r="M967" s="29"/>
      <c r="N967" s="29"/>
      <c r="O967" s="29"/>
      <c r="P967" s="29"/>
      <c r="Q967" s="29"/>
      <c r="R967" s="29"/>
      <c r="S967" s="29"/>
      <c r="T967" s="29"/>
      <c r="U967" s="29"/>
      <c r="V967" s="29"/>
      <c r="W967" s="29"/>
      <c r="X967" s="29"/>
      <c r="Y967" s="29"/>
      <c r="Z967" s="29"/>
      <c r="AA967" s="29"/>
      <c r="AB967" s="29"/>
    </row>
    <row r="968" spans="1:28" ht="13.2">
      <c r="A968" s="29"/>
      <c r="B968" s="29"/>
      <c r="C968" s="29"/>
      <c r="D968" s="29"/>
      <c r="E968" s="29"/>
      <c r="F968" s="30"/>
      <c r="G968" s="29"/>
      <c r="H968" s="29"/>
      <c r="I968" s="29"/>
      <c r="J968" s="29"/>
      <c r="K968" s="29"/>
      <c r="L968" s="29"/>
      <c r="M968" s="29"/>
      <c r="N968" s="29"/>
      <c r="O968" s="29"/>
      <c r="P968" s="29"/>
      <c r="Q968" s="29"/>
      <c r="R968" s="29"/>
      <c r="S968" s="29"/>
      <c r="T968" s="29"/>
      <c r="U968" s="29"/>
      <c r="V968" s="29"/>
      <c r="W968" s="29"/>
      <c r="X968" s="29"/>
      <c r="Y968" s="29"/>
      <c r="Z968" s="29"/>
      <c r="AA968" s="29"/>
      <c r="AB968" s="29"/>
    </row>
    <row r="969" spans="1:28" ht="13.2">
      <c r="A969" s="29"/>
      <c r="B969" s="29"/>
      <c r="C969" s="29"/>
      <c r="D969" s="29"/>
      <c r="E969" s="29"/>
      <c r="F969" s="30"/>
      <c r="G969" s="29"/>
      <c r="H969" s="29"/>
      <c r="I969" s="29"/>
      <c r="J969" s="29"/>
      <c r="K969" s="29"/>
      <c r="L969" s="29"/>
      <c r="M969" s="29"/>
      <c r="N969" s="29"/>
      <c r="O969" s="29"/>
      <c r="P969" s="29"/>
      <c r="Q969" s="29"/>
      <c r="R969" s="29"/>
      <c r="S969" s="29"/>
      <c r="T969" s="29"/>
      <c r="U969" s="29"/>
      <c r="V969" s="29"/>
      <c r="W969" s="29"/>
      <c r="X969" s="29"/>
      <c r="Y969" s="29"/>
      <c r="Z969" s="29"/>
      <c r="AA969" s="29"/>
      <c r="AB969" s="29"/>
    </row>
    <row r="970" spans="1:28" ht="13.2">
      <c r="A970" s="29"/>
      <c r="B970" s="29"/>
      <c r="C970" s="29"/>
      <c r="D970" s="29"/>
      <c r="E970" s="29"/>
      <c r="F970" s="30"/>
      <c r="G970" s="29"/>
      <c r="H970" s="29"/>
      <c r="I970" s="29"/>
      <c r="J970" s="29"/>
      <c r="K970" s="29"/>
      <c r="L970" s="29"/>
      <c r="M970" s="29"/>
      <c r="N970" s="29"/>
      <c r="O970" s="29"/>
      <c r="P970" s="29"/>
      <c r="Q970" s="29"/>
      <c r="R970" s="29"/>
      <c r="S970" s="29"/>
      <c r="T970" s="29"/>
      <c r="U970" s="29"/>
      <c r="V970" s="29"/>
      <c r="W970" s="29"/>
      <c r="X970" s="29"/>
      <c r="Y970" s="29"/>
      <c r="Z970" s="29"/>
      <c r="AA970" s="29"/>
      <c r="AB970" s="29"/>
    </row>
    <row r="971" spans="1:28" ht="13.2">
      <c r="A971" s="29"/>
      <c r="B971" s="29"/>
      <c r="C971" s="29"/>
      <c r="D971" s="29"/>
      <c r="E971" s="29"/>
      <c r="F971" s="30"/>
      <c r="G971" s="29"/>
      <c r="H971" s="29"/>
      <c r="I971" s="29"/>
      <c r="J971" s="29"/>
      <c r="K971" s="29"/>
      <c r="L971" s="29"/>
      <c r="M971" s="29"/>
      <c r="N971" s="29"/>
      <c r="O971" s="29"/>
      <c r="P971" s="29"/>
      <c r="Q971" s="29"/>
      <c r="R971" s="29"/>
      <c r="S971" s="29"/>
      <c r="T971" s="29"/>
      <c r="U971" s="29"/>
      <c r="V971" s="29"/>
      <c r="W971" s="29"/>
      <c r="X971" s="29"/>
      <c r="Y971" s="29"/>
      <c r="Z971" s="29"/>
      <c r="AA971" s="29"/>
      <c r="AB971" s="29"/>
    </row>
    <row r="972" spans="1:28" ht="13.2">
      <c r="A972" s="29"/>
      <c r="B972" s="29"/>
      <c r="C972" s="29"/>
      <c r="D972" s="29"/>
      <c r="E972" s="29"/>
      <c r="F972" s="30"/>
      <c r="G972" s="29"/>
      <c r="H972" s="29"/>
      <c r="I972" s="29"/>
      <c r="J972" s="29"/>
      <c r="K972" s="29"/>
      <c r="L972" s="29"/>
      <c r="M972" s="29"/>
      <c r="N972" s="29"/>
      <c r="O972" s="29"/>
      <c r="P972" s="29"/>
      <c r="Q972" s="29"/>
      <c r="R972" s="29"/>
      <c r="S972" s="29"/>
      <c r="T972" s="29"/>
      <c r="U972" s="29"/>
      <c r="V972" s="29"/>
      <c r="W972" s="29"/>
      <c r="X972" s="29"/>
      <c r="Y972" s="29"/>
      <c r="Z972" s="29"/>
      <c r="AA972" s="29"/>
      <c r="AB972" s="29"/>
    </row>
    <row r="973" spans="1:28" ht="13.2">
      <c r="A973" s="29"/>
      <c r="B973" s="29"/>
      <c r="C973" s="29"/>
      <c r="D973" s="29"/>
      <c r="E973" s="29"/>
      <c r="F973" s="30"/>
      <c r="G973" s="29"/>
      <c r="H973" s="29"/>
      <c r="I973" s="29"/>
      <c r="J973" s="29"/>
      <c r="K973" s="29"/>
      <c r="L973" s="29"/>
      <c r="M973" s="29"/>
      <c r="N973" s="29"/>
      <c r="O973" s="29"/>
      <c r="P973" s="29"/>
      <c r="Q973" s="29"/>
      <c r="R973" s="29"/>
      <c r="S973" s="29"/>
      <c r="T973" s="29"/>
      <c r="U973" s="29"/>
      <c r="V973" s="29"/>
      <c r="W973" s="29"/>
      <c r="X973" s="29"/>
      <c r="Y973" s="29"/>
      <c r="Z973" s="29"/>
      <c r="AA973" s="29"/>
      <c r="AB973" s="29"/>
    </row>
    <row r="974" spans="1:28" ht="13.2">
      <c r="A974" s="29"/>
      <c r="B974" s="29"/>
      <c r="C974" s="29"/>
      <c r="D974" s="29"/>
      <c r="E974" s="29"/>
      <c r="F974" s="30"/>
      <c r="G974" s="29"/>
      <c r="H974" s="29"/>
      <c r="I974" s="29"/>
      <c r="J974" s="29"/>
      <c r="K974" s="29"/>
      <c r="L974" s="29"/>
      <c r="M974" s="29"/>
      <c r="N974" s="29"/>
      <c r="O974" s="29"/>
      <c r="P974" s="29"/>
      <c r="Q974" s="29"/>
      <c r="R974" s="29"/>
      <c r="S974" s="29"/>
      <c r="T974" s="29"/>
      <c r="U974" s="29"/>
      <c r="V974" s="29"/>
      <c r="W974" s="29"/>
      <c r="X974" s="29"/>
      <c r="Y974" s="29"/>
      <c r="Z974" s="29"/>
      <c r="AA974" s="29"/>
      <c r="AB974" s="29"/>
    </row>
    <row r="975" spans="1:28" ht="13.2">
      <c r="A975" s="29"/>
      <c r="B975" s="29"/>
      <c r="C975" s="29"/>
      <c r="D975" s="29"/>
      <c r="E975" s="29"/>
      <c r="F975" s="30"/>
      <c r="G975" s="29"/>
      <c r="H975" s="29"/>
      <c r="I975" s="29"/>
      <c r="J975" s="29"/>
      <c r="K975" s="29"/>
      <c r="L975" s="29"/>
      <c r="M975" s="29"/>
      <c r="N975" s="29"/>
      <c r="O975" s="29"/>
      <c r="P975" s="29"/>
      <c r="Q975" s="29"/>
      <c r="R975" s="29"/>
      <c r="S975" s="29"/>
      <c r="T975" s="29"/>
      <c r="U975" s="29"/>
      <c r="V975" s="29"/>
      <c r="W975" s="29"/>
      <c r="X975" s="29"/>
      <c r="Y975" s="29"/>
      <c r="Z975" s="29"/>
      <c r="AA975" s="29"/>
      <c r="AB975" s="29"/>
    </row>
    <row r="976" spans="1:28" ht="13.2">
      <c r="A976" s="29"/>
      <c r="B976" s="29"/>
      <c r="C976" s="29"/>
      <c r="D976" s="29"/>
      <c r="E976" s="29"/>
      <c r="F976" s="30"/>
      <c r="G976" s="29"/>
      <c r="H976" s="29"/>
      <c r="I976" s="29"/>
      <c r="J976" s="29"/>
      <c r="K976" s="29"/>
      <c r="L976" s="29"/>
      <c r="M976" s="29"/>
      <c r="N976" s="29"/>
      <c r="O976" s="29"/>
      <c r="P976" s="29"/>
      <c r="Q976" s="29"/>
      <c r="R976" s="29"/>
      <c r="S976" s="29"/>
      <c r="T976" s="29"/>
      <c r="U976" s="29"/>
      <c r="V976" s="29"/>
      <c r="W976" s="29"/>
      <c r="X976" s="29"/>
      <c r="Y976" s="29"/>
      <c r="Z976" s="29"/>
      <c r="AA976" s="29"/>
      <c r="AB976" s="29"/>
    </row>
    <row r="977" spans="1:28" ht="13.2">
      <c r="A977" s="29"/>
      <c r="B977" s="29"/>
      <c r="C977" s="29"/>
      <c r="D977" s="29"/>
      <c r="E977" s="29"/>
      <c r="F977" s="30"/>
      <c r="G977" s="29"/>
      <c r="H977" s="29"/>
      <c r="I977" s="29"/>
      <c r="J977" s="29"/>
      <c r="K977" s="29"/>
      <c r="L977" s="29"/>
      <c r="M977" s="29"/>
      <c r="N977" s="29"/>
      <c r="O977" s="29"/>
      <c r="P977" s="29"/>
      <c r="Q977" s="29"/>
      <c r="R977" s="29"/>
      <c r="S977" s="29"/>
      <c r="T977" s="29"/>
      <c r="U977" s="29"/>
      <c r="V977" s="29"/>
      <c r="W977" s="29"/>
      <c r="X977" s="29"/>
      <c r="Y977" s="29"/>
      <c r="Z977" s="29"/>
      <c r="AA977" s="29"/>
      <c r="AB977" s="29"/>
    </row>
    <row r="978" spans="1:28" ht="13.2">
      <c r="A978" s="29"/>
      <c r="B978" s="29"/>
      <c r="C978" s="29"/>
      <c r="D978" s="29"/>
      <c r="E978" s="29"/>
      <c r="F978" s="30"/>
      <c r="G978" s="29"/>
      <c r="H978" s="29"/>
      <c r="I978" s="29"/>
      <c r="J978" s="29"/>
      <c r="K978" s="29"/>
      <c r="L978" s="29"/>
      <c r="M978" s="29"/>
      <c r="N978" s="29"/>
      <c r="O978" s="29"/>
      <c r="P978" s="29"/>
      <c r="Q978" s="29"/>
      <c r="R978" s="29"/>
      <c r="S978" s="29"/>
      <c r="T978" s="29"/>
      <c r="U978" s="29"/>
      <c r="V978" s="29"/>
      <c r="W978" s="29"/>
      <c r="X978" s="29"/>
      <c r="Y978" s="29"/>
      <c r="Z978" s="29"/>
      <c r="AA978" s="29"/>
      <c r="AB978" s="29"/>
    </row>
    <row r="979" spans="1:28" ht="13.2">
      <c r="A979" s="29"/>
      <c r="B979" s="29"/>
      <c r="C979" s="29"/>
      <c r="D979" s="29"/>
      <c r="E979" s="29"/>
      <c r="F979" s="30"/>
      <c r="G979" s="29"/>
      <c r="H979" s="29"/>
      <c r="I979" s="29"/>
      <c r="J979" s="29"/>
      <c r="K979" s="29"/>
      <c r="L979" s="29"/>
      <c r="M979" s="29"/>
      <c r="N979" s="29"/>
      <c r="O979" s="29"/>
      <c r="P979" s="29"/>
      <c r="Q979" s="29"/>
      <c r="R979" s="29"/>
      <c r="S979" s="29"/>
      <c r="T979" s="29"/>
      <c r="U979" s="29"/>
      <c r="V979" s="29"/>
      <c r="W979" s="29"/>
      <c r="X979" s="29"/>
      <c r="Y979" s="29"/>
      <c r="Z979" s="29"/>
      <c r="AA979" s="29"/>
      <c r="AB979" s="29"/>
    </row>
    <row r="980" spans="1:28" ht="13.2">
      <c r="A980" s="29"/>
      <c r="B980" s="29"/>
      <c r="C980" s="29"/>
      <c r="D980" s="29"/>
      <c r="E980" s="29"/>
      <c r="F980" s="30"/>
      <c r="G980" s="29"/>
      <c r="H980" s="29"/>
      <c r="I980" s="29"/>
      <c r="J980" s="29"/>
      <c r="K980" s="29"/>
      <c r="L980" s="29"/>
      <c r="M980" s="29"/>
      <c r="N980" s="29"/>
      <c r="O980" s="29"/>
      <c r="P980" s="29"/>
      <c r="Q980" s="29"/>
      <c r="R980" s="29"/>
      <c r="S980" s="29"/>
      <c r="T980" s="29"/>
      <c r="U980" s="29"/>
      <c r="V980" s="29"/>
      <c r="W980" s="29"/>
      <c r="X980" s="29"/>
      <c r="Y980" s="29"/>
      <c r="Z980" s="29"/>
      <c r="AA980" s="29"/>
      <c r="AB980" s="29"/>
    </row>
    <row r="981" spans="1:28" ht="13.2">
      <c r="A981" s="29"/>
      <c r="B981" s="29"/>
      <c r="C981" s="29"/>
      <c r="D981" s="29"/>
      <c r="E981" s="29"/>
      <c r="F981" s="30"/>
      <c r="G981" s="29"/>
      <c r="H981" s="29"/>
      <c r="I981" s="29"/>
      <c r="J981" s="29"/>
      <c r="K981" s="29"/>
      <c r="L981" s="29"/>
      <c r="M981" s="29"/>
      <c r="N981" s="29"/>
      <c r="O981" s="29"/>
      <c r="P981" s="29"/>
      <c r="Q981" s="29"/>
      <c r="R981" s="29"/>
      <c r="S981" s="29"/>
      <c r="T981" s="29"/>
      <c r="U981" s="29"/>
      <c r="V981" s="29"/>
      <c r="W981" s="29"/>
      <c r="X981" s="29"/>
      <c r="Y981" s="29"/>
      <c r="Z981" s="29"/>
      <c r="AA981" s="29"/>
      <c r="AB981" s="29"/>
    </row>
    <row r="982" spans="1:28" ht="13.2">
      <c r="A982" s="29"/>
      <c r="B982" s="29"/>
      <c r="C982" s="29"/>
      <c r="D982" s="29"/>
      <c r="E982" s="29"/>
      <c r="F982" s="30"/>
      <c r="G982" s="29"/>
      <c r="H982" s="29"/>
      <c r="I982" s="29"/>
      <c r="J982" s="29"/>
      <c r="K982" s="29"/>
      <c r="L982" s="29"/>
      <c r="M982" s="29"/>
      <c r="N982" s="29"/>
      <c r="O982" s="29"/>
      <c r="P982" s="29"/>
      <c r="Q982" s="29"/>
      <c r="R982" s="29"/>
      <c r="S982" s="29"/>
      <c r="T982" s="29"/>
      <c r="U982" s="29"/>
      <c r="V982" s="29"/>
      <c r="W982" s="29"/>
      <c r="X982" s="29"/>
      <c r="Y982" s="29"/>
      <c r="Z982" s="29"/>
      <c r="AA982" s="29"/>
      <c r="AB982" s="29"/>
    </row>
    <row r="983" spans="1:28" ht="13.2">
      <c r="A983" s="29"/>
      <c r="B983" s="29"/>
      <c r="C983" s="29"/>
      <c r="D983" s="29"/>
      <c r="E983" s="29"/>
      <c r="F983" s="30"/>
      <c r="G983" s="29"/>
      <c r="H983" s="29"/>
      <c r="I983" s="29"/>
      <c r="J983" s="29"/>
      <c r="K983" s="29"/>
      <c r="L983" s="29"/>
      <c r="M983" s="29"/>
      <c r="N983" s="29"/>
      <c r="O983" s="29"/>
      <c r="P983" s="29"/>
      <c r="Q983" s="29"/>
      <c r="R983" s="29"/>
      <c r="S983" s="29"/>
      <c r="T983" s="29"/>
      <c r="U983" s="29"/>
      <c r="V983" s="29"/>
      <c r="W983" s="29"/>
      <c r="X983" s="29"/>
      <c r="Y983" s="29"/>
      <c r="Z983" s="29"/>
      <c r="AA983" s="29"/>
      <c r="AB983" s="29"/>
    </row>
    <row r="984" spans="1:28" ht="13.2">
      <c r="A984" s="29"/>
      <c r="B984" s="29"/>
      <c r="C984" s="29"/>
      <c r="D984" s="29"/>
      <c r="E984" s="29"/>
      <c r="F984" s="30"/>
      <c r="G984" s="29"/>
      <c r="H984" s="29"/>
      <c r="I984" s="29"/>
      <c r="J984" s="29"/>
      <c r="K984" s="29"/>
      <c r="L984" s="29"/>
      <c r="M984" s="29"/>
      <c r="N984" s="29"/>
      <c r="O984" s="29"/>
      <c r="P984" s="29"/>
      <c r="Q984" s="29"/>
      <c r="R984" s="29"/>
      <c r="S984" s="29"/>
      <c r="T984" s="29"/>
      <c r="U984" s="29"/>
      <c r="V984" s="29"/>
      <c r="W984" s="29"/>
      <c r="X984" s="29"/>
      <c r="Y984" s="29"/>
      <c r="Z984" s="29"/>
      <c r="AA984" s="29"/>
      <c r="AB984" s="29"/>
    </row>
    <row r="985" spans="1:28" ht="13.2">
      <c r="A985" s="29"/>
      <c r="B985" s="29"/>
      <c r="C985" s="29"/>
      <c r="D985" s="29"/>
      <c r="E985" s="29"/>
      <c r="F985" s="30"/>
      <c r="G985" s="29"/>
      <c r="H985" s="29"/>
      <c r="I985" s="29"/>
      <c r="J985" s="29"/>
      <c r="K985" s="29"/>
      <c r="L985" s="29"/>
      <c r="M985" s="29"/>
      <c r="N985" s="29"/>
      <c r="O985" s="29"/>
      <c r="P985" s="29"/>
      <c r="Q985" s="29"/>
      <c r="R985" s="29"/>
      <c r="S985" s="29"/>
      <c r="T985" s="29"/>
      <c r="U985" s="29"/>
      <c r="V985" s="29"/>
      <c r="W985" s="29"/>
      <c r="X985" s="29"/>
      <c r="Y985" s="29"/>
      <c r="Z985" s="29"/>
      <c r="AA985" s="29"/>
      <c r="AB985" s="29"/>
    </row>
    <row r="986" spans="1:28" ht="13.2">
      <c r="A986" s="29"/>
      <c r="B986" s="29"/>
      <c r="C986" s="29"/>
      <c r="D986" s="29"/>
      <c r="E986" s="29"/>
      <c r="F986" s="30"/>
      <c r="G986" s="29"/>
      <c r="H986" s="29"/>
      <c r="I986" s="29"/>
      <c r="J986" s="29"/>
      <c r="K986" s="29"/>
      <c r="L986" s="29"/>
      <c r="M986" s="29"/>
      <c r="N986" s="29"/>
      <c r="O986" s="29"/>
      <c r="P986" s="29"/>
      <c r="Q986" s="29"/>
      <c r="R986" s="29"/>
      <c r="S986" s="29"/>
      <c r="T986" s="29"/>
      <c r="U986" s="29"/>
      <c r="V986" s="29"/>
      <c r="W986" s="29"/>
      <c r="X986" s="29"/>
      <c r="Y986" s="29"/>
      <c r="Z986" s="29"/>
      <c r="AA986" s="29"/>
      <c r="AB986" s="29"/>
    </row>
    <row r="987" spans="1:28" ht="13.2">
      <c r="A987" s="29"/>
      <c r="B987" s="29"/>
      <c r="C987" s="29"/>
      <c r="D987" s="29"/>
      <c r="E987" s="29"/>
      <c r="F987" s="30"/>
      <c r="G987" s="29"/>
      <c r="H987" s="29"/>
      <c r="I987" s="29"/>
      <c r="J987" s="29"/>
      <c r="K987" s="29"/>
      <c r="L987" s="29"/>
      <c r="M987" s="29"/>
      <c r="N987" s="29"/>
      <c r="O987" s="29"/>
      <c r="P987" s="29"/>
      <c r="Q987" s="29"/>
      <c r="R987" s="29"/>
      <c r="S987" s="29"/>
      <c r="T987" s="29"/>
      <c r="U987" s="29"/>
      <c r="V987" s="29"/>
      <c r="W987" s="29"/>
      <c r="X987" s="29"/>
      <c r="Y987" s="29"/>
      <c r="Z987" s="29"/>
      <c r="AA987" s="29"/>
      <c r="AB987" s="29"/>
    </row>
    <row r="988" spans="1:28" ht="13.2">
      <c r="A988" s="29"/>
      <c r="B988" s="29"/>
      <c r="C988" s="29"/>
      <c r="D988" s="29"/>
      <c r="E988" s="29"/>
      <c r="F988" s="30"/>
      <c r="G988" s="29"/>
      <c r="H988" s="29"/>
      <c r="I988" s="29"/>
      <c r="J988" s="29"/>
      <c r="K988" s="29"/>
      <c r="L988" s="29"/>
      <c r="M988" s="29"/>
      <c r="N988" s="29"/>
      <c r="O988" s="29"/>
      <c r="P988" s="29"/>
      <c r="Q988" s="29"/>
      <c r="R988" s="29"/>
      <c r="S988" s="29"/>
      <c r="T988" s="29"/>
      <c r="U988" s="29"/>
      <c r="V988" s="29"/>
      <c r="W988" s="29"/>
      <c r="X988" s="29"/>
      <c r="Y988" s="29"/>
      <c r="Z988" s="29"/>
      <c r="AA988" s="29"/>
      <c r="AB988" s="29"/>
    </row>
    <row r="989" spans="1:28" ht="13.2">
      <c r="A989" s="29"/>
      <c r="B989" s="29"/>
      <c r="C989" s="29"/>
      <c r="D989" s="29"/>
      <c r="E989" s="29"/>
      <c r="F989" s="30"/>
      <c r="G989" s="29"/>
      <c r="H989" s="29"/>
      <c r="I989" s="29"/>
      <c r="J989" s="29"/>
      <c r="K989" s="29"/>
      <c r="L989" s="29"/>
      <c r="M989" s="29"/>
      <c r="N989" s="29"/>
      <c r="O989" s="29"/>
      <c r="P989" s="29"/>
      <c r="Q989" s="29"/>
      <c r="R989" s="29"/>
      <c r="S989" s="29"/>
      <c r="T989" s="29"/>
      <c r="U989" s="29"/>
      <c r="V989" s="29"/>
      <c r="W989" s="29"/>
      <c r="X989" s="29"/>
      <c r="Y989" s="29"/>
      <c r="Z989" s="29"/>
      <c r="AA989" s="29"/>
      <c r="AB989" s="29"/>
    </row>
    <row r="990" spans="1:28" ht="13.2">
      <c r="A990" s="29"/>
      <c r="B990" s="29"/>
      <c r="C990" s="29"/>
      <c r="D990" s="29"/>
      <c r="E990" s="29"/>
      <c r="F990" s="30"/>
      <c r="G990" s="29"/>
      <c r="H990" s="29"/>
      <c r="I990" s="29"/>
      <c r="J990" s="29"/>
      <c r="K990" s="29"/>
      <c r="L990" s="29"/>
      <c r="M990" s="29"/>
      <c r="N990" s="29"/>
      <c r="O990" s="29"/>
      <c r="P990" s="29"/>
      <c r="Q990" s="29"/>
      <c r="R990" s="29"/>
      <c r="S990" s="29"/>
      <c r="T990" s="29"/>
      <c r="U990" s="29"/>
      <c r="V990" s="29"/>
      <c r="W990" s="29"/>
      <c r="X990" s="29"/>
      <c r="Y990" s="29"/>
      <c r="Z990" s="29"/>
      <c r="AA990" s="29"/>
      <c r="AB990" s="29"/>
    </row>
    <row r="991" spans="1:28" ht="13.2">
      <c r="A991" s="29"/>
      <c r="B991" s="29"/>
      <c r="C991" s="29"/>
      <c r="D991" s="29"/>
      <c r="E991" s="29"/>
      <c r="F991" s="30"/>
      <c r="G991" s="29"/>
      <c r="H991" s="29"/>
      <c r="I991" s="29"/>
      <c r="J991" s="29"/>
      <c r="K991" s="29"/>
      <c r="L991" s="29"/>
      <c r="M991" s="29"/>
      <c r="N991" s="29"/>
      <c r="O991" s="29"/>
      <c r="P991" s="29"/>
      <c r="Q991" s="29"/>
      <c r="R991" s="29"/>
      <c r="S991" s="29"/>
      <c r="T991" s="29"/>
      <c r="U991" s="29"/>
      <c r="V991" s="29"/>
      <c r="W991" s="29"/>
      <c r="X991" s="29"/>
      <c r="Y991" s="29"/>
      <c r="Z991" s="29"/>
      <c r="AA991" s="29"/>
      <c r="AB991" s="29"/>
    </row>
    <row r="992" spans="1:28" ht="13.2">
      <c r="A992" s="29"/>
      <c r="B992" s="29"/>
      <c r="C992" s="29"/>
      <c r="D992" s="29"/>
      <c r="E992" s="29"/>
      <c r="F992" s="30"/>
      <c r="G992" s="29"/>
      <c r="H992" s="29"/>
      <c r="I992" s="29"/>
      <c r="J992" s="29"/>
      <c r="K992" s="29"/>
      <c r="L992" s="29"/>
      <c r="M992" s="29"/>
      <c r="N992" s="29"/>
      <c r="O992" s="29"/>
      <c r="P992" s="29"/>
      <c r="Q992" s="29"/>
      <c r="R992" s="29"/>
      <c r="S992" s="29"/>
      <c r="T992" s="29"/>
      <c r="U992" s="29"/>
      <c r="V992" s="29"/>
      <c r="W992" s="29"/>
      <c r="X992" s="29"/>
      <c r="Y992" s="29"/>
      <c r="Z992" s="29"/>
      <c r="AA992" s="29"/>
      <c r="AB992" s="29"/>
    </row>
    <row r="993" spans="1:28" ht="13.2">
      <c r="A993" s="29"/>
      <c r="B993" s="29"/>
      <c r="C993" s="29"/>
      <c r="D993" s="29"/>
      <c r="E993" s="29"/>
      <c r="F993" s="30"/>
      <c r="G993" s="29"/>
      <c r="H993" s="29"/>
      <c r="I993" s="29"/>
      <c r="J993" s="29"/>
      <c r="K993" s="29"/>
      <c r="L993" s="29"/>
      <c r="M993" s="29"/>
      <c r="N993" s="29"/>
      <c r="O993" s="29"/>
      <c r="P993" s="29"/>
      <c r="Q993" s="29"/>
      <c r="R993" s="29"/>
      <c r="S993" s="29"/>
      <c r="T993" s="29"/>
      <c r="U993" s="29"/>
      <c r="V993" s="29"/>
      <c r="W993" s="29"/>
      <c r="X993" s="29"/>
      <c r="Y993" s="29"/>
      <c r="Z993" s="29"/>
      <c r="AA993" s="29"/>
      <c r="AB993" s="29"/>
    </row>
    <row r="994" spans="1:28" ht="13.2">
      <c r="A994" s="29"/>
      <c r="B994" s="29"/>
      <c r="C994" s="29"/>
      <c r="D994" s="29"/>
      <c r="E994" s="29"/>
      <c r="F994" s="30"/>
      <c r="G994" s="29"/>
      <c r="H994" s="29"/>
      <c r="I994" s="29"/>
      <c r="J994" s="29"/>
      <c r="K994" s="29"/>
      <c r="L994" s="29"/>
      <c r="M994" s="29"/>
      <c r="N994" s="29"/>
      <c r="O994" s="29"/>
      <c r="P994" s="29"/>
      <c r="Q994" s="29"/>
      <c r="R994" s="29"/>
      <c r="S994" s="29"/>
      <c r="T994" s="29"/>
      <c r="U994" s="29"/>
      <c r="V994" s="29"/>
      <c r="W994" s="29"/>
      <c r="X994" s="29"/>
      <c r="Y994" s="29"/>
      <c r="Z994" s="29"/>
      <c r="AA994" s="29"/>
      <c r="AB994" s="29"/>
    </row>
    <row r="995" spans="1:28" ht="13.2">
      <c r="A995" s="29"/>
      <c r="B995" s="29"/>
      <c r="C995" s="29"/>
      <c r="D995" s="29"/>
      <c r="E995" s="29"/>
      <c r="F995" s="30"/>
      <c r="G995" s="29"/>
      <c r="H995" s="29"/>
      <c r="I995" s="29"/>
      <c r="J995" s="29"/>
      <c r="K995" s="29"/>
      <c r="L995" s="29"/>
      <c r="M995" s="29"/>
      <c r="N995" s="29"/>
      <c r="O995" s="29"/>
      <c r="P995" s="29"/>
      <c r="Q995" s="29"/>
      <c r="R995" s="29"/>
      <c r="S995" s="29"/>
      <c r="T995" s="29"/>
      <c r="U995" s="29"/>
      <c r="V995" s="29"/>
      <c r="W995" s="29"/>
      <c r="X995" s="29"/>
      <c r="Y995" s="29"/>
      <c r="Z995" s="29"/>
      <c r="AA995" s="29"/>
      <c r="AB995" s="29"/>
    </row>
    <row r="996" spans="1:28" ht="13.2">
      <c r="A996" s="29"/>
      <c r="B996" s="29"/>
      <c r="C996" s="29"/>
      <c r="D996" s="29"/>
      <c r="E996" s="29"/>
      <c r="F996" s="30"/>
      <c r="G996" s="29"/>
      <c r="H996" s="29"/>
      <c r="I996" s="29"/>
      <c r="J996" s="29"/>
      <c r="K996" s="29"/>
      <c r="L996" s="29"/>
      <c r="M996" s="29"/>
      <c r="N996" s="29"/>
      <c r="O996" s="29"/>
      <c r="P996" s="29"/>
      <c r="Q996" s="29"/>
      <c r="R996" s="29"/>
      <c r="S996" s="29"/>
      <c r="T996" s="29"/>
      <c r="U996" s="29"/>
      <c r="V996" s="29"/>
      <c r="W996" s="29"/>
      <c r="X996" s="29"/>
      <c r="Y996" s="29"/>
      <c r="Z996" s="29"/>
      <c r="AA996" s="29"/>
      <c r="AB996" s="29"/>
    </row>
    <row r="997" spans="1:28" ht="13.2">
      <c r="A997" s="29"/>
      <c r="B997" s="29"/>
      <c r="C997" s="29"/>
      <c r="D997" s="29"/>
      <c r="E997" s="29"/>
      <c r="F997" s="30"/>
      <c r="G997" s="29"/>
      <c r="H997" s="29"/>
      <c r="I997" s="29"/>
      <c r="J997" s="29"/>
      <c r="K997" s="29"/>
      <c r="L997" s="29"/>
      <c r="M997" s="29"/>
      <c r="N997" s="29"/>
      <c r="O997" s="29"/>
      <c r="P997" s="29"/>
      <c r="Q997" s="29"/>
      <c r="R997" s="29"/>
      <c r="S997" s="29"/>
      <c r="T997" s="29"/>
      <c r="U997" s="29"/>
      <c r="V997" s="29"/>
      <c r="W997" s="29"/>
      <c r="X997" s="29"/>
      <c r="Y997" s="29"/>
      <c r="Z997" s="29"/>
      <c r="AA997" s="29"/>
      <c r="AB997" s="29"/>
    </row>
    <row r="998" spans="1:28" ht="13.2">
      <c r="A998" s="29"/>
      <c r="B998" s="29"/>
      <c r="C998" s="29"/>
      <c r="D998" s="29"/>
      <c r="E998" s="29"/>
      <c r="F998" s="30"/>
      <c r="G998" s="29"/>
      <c r="H998" s="29"/>
      <c r="I998" s="29"/>
      <c r="J998" s="29"/>
      <c r="K998" s="29"/>
      <c r="L998" s="29"/>
      <c r="M998" s="29"/>
      <c r="N998" s="29"/>
      <c r="O998" s="29"/>
      <c r="P998" s="29"/>
      <c r="Q998" s="29"/>
      <c r="R998" s="29"/>
      <c r="S998" s="29"/>
      <c r="T998" s="29"/>
      <c r="U998" s="29"/>
      <c r="V998" s="29"/>
      <c r="W998" s="29"/>
      <c r="X998" s="29"/>
      <c r="Y998" s="29"/>
      <c r="Z998" s="29"/>
      <c r="AA998" s="29"/>
      <c r="AB998" s="29"/>
    </row>
    <row r="999" spans="1:28" ht="13.2">
      <c r="A999" s="29"/>
      <c r="B999" s="29"/>
      <c r="C999" s="29"/>
      <c r="D999" s="29"/>
      <c r="E999" s="29"/>
      <c r="F999" s="30"/>
      <c r="G999" s="29"/>
      <c r="H999" s="29"/>
      <c r="I999" s="29"/>
      <c r="J999" s="29"/>
      <c r="K999" s="29"/>
      <c r="L999" s="29"/>
      <c r="M999" s="29"/>
      <c r="N999" s="29"/>
      <c r="O999" s="29"/>
      <c r="P999" s="29"/>
      <c r="Q999" s="29"/>
      <c r="R999" s="29"/>
      <c r="S999" s="29"/>
      <c r="T999" s="29"/>
      <c r="U999" s="29"/>
      <c r="V999" s="29"/>
      <c r="W999" s="29"/>
      <c r="X999" s="29"/>
      <c r="Y999" s="29"/>
      <c r="Z999" s="29"/>
      <c r="AA999" s="29"/>
      <c r="AB999" s="29"/>
    </row>
    <row r="1000" spans="1:28" ht="13.2">
      <c r="A1000" s="29"/>
      <c r="B1000" s="29"/>
      <c r="C1000" s="29"/>
      <c r="D1000" s="29"/>
      <c r="E1000" s="29"/>
      <c r="F1000" s="30"/>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row>
    <row r="1001" spans="1:28" ht="13.2">
      <c r="A1001" s="29"/>
      <c r="B1001" s="29"/>
      <c r="C1001" s="29"/>
      <c r="D1001" s="29"/>
      <c r="E1001" s="29"/>
      <c r="F1001" s="30"/>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row>
    <row r="1002" spans="1:28" ht="13.2">
      <c r="A1002" s="29"/>
      <c r="B1002" s="29"/>
      <c r="C1002" s="29"/>
      <c r="D1002" s="29"/>
      <c r="E1002" s="29"/>
      <c r="F1002" s="30"/>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row>
    <row r="1003" spans="1:28" ht="13.2">
      <c r="A1003" s="29"/>
      <c r="B1003" s="29"/>
      <c r="C1003" s="29"/>
      <c r="D1003" s="29"/>
      <c r="E1003" s="29"/>
      <c r="F1003" s="30"/>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row>
    <row r="1004" spans="1:28" ht="13.2">
      <c r="A1004" s="29"/>
      <c r="B1004" s="29"/>
      <c r="C1004" s="29"/>
      <c r="D1004" s="29"/>
      <c r="E1004" s="29"/>
      <c r="F1004" s="30"/>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row>
    <row r="1005" spans="1:28" ht="13.2">
      <c r="A1005" s="29"/>
      <c r="B1005" s="29"/>
      <c r="C1005" s="29"/>
      <c r="D1005" s="29"/>
      <c r="E1005" s="29"/>
      <c r="F1005" s="30"/>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row>
    <row r="1006" spans="1:28" ht="13.2">
      <c r="A1006" s="29"/>
      <c r="B1006" s="29"/>
      <c r="C1006" s="29"/>
      <c r="D1006" s="29"/>
      <c r="E1006" s="29"/>
      <c r="F1006" s="30"/>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row>
  </sheetData>
  <mergeCells count="12">
    <mergeCell ref="B2:I2"/>
    <mergeCell ref="B4:C4"/>
    <mergeCell ref="D4:H4"/>
    <mergeCell ref="B27:I27"/>
    <mergeCell ref="C28:H28"/>
    <mergeCell ref="F51:J51"/>
    <mergeCell ref="I6:I25"/>
    <mergeCell ref="I31:I34"/>
    <mergeCell ref="C33:G33"/>
    <mergeCell ref="B34:H34"/>
    <mergeCell ref="C29:H29"/>
    <mergeCell ref="C30:H3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0124D"/>
    <outlinePr summaryBelow="0" summaryRight="0"/>
  </sheetPr>
  <dimension ref="A1:AC979"/>
  <sheetViews>
    <sheetView showGridLines="0" workbookViewId="0">
      <pane xSplit="3" topLeftCell="D1" activePane="topRight" state="frozen"/>
      <selection pane="topRight" activeCell="E2" sqref="E2"/>
    </sheetView>
  </sheetViews>
  <sheetFormatPr defaultColWidth="12.6640625" defaultRowHeight="15.75" customHeight="1"/>
  <cols>
    <col min="3" max="3" width="31.21875" customWidth="1"/>
  </cols>
  <sheetData>
    <row r="1" spans="1:29">
      <c r="A1" s="89"/>
      <c r="B1" s="90"/>
      <c r="C1" s="90"/>
      <c r="D1" s="90"/>
      <c r="E1" s="90"/>
      <c r="F1" s="90"/>
      <c r="G1" s="90"/>
      <c r="H1" s="90"/>
      <c r="I1" s="90"/>
      <c r="J1" s="90"/>
      <c r="K1" s="90"/>
      <c r="L1" s="90"/>
      <c r="M1" s="90"/>
      <c r="N1" s="90"/>
      <c r="O1" s="90"/>
      <c r="P1" s="90"/>
      <c r="Q1" s="90"/>
      <c r="R1" s="90"/>
      <c r="S1" s="90"/>
      <c r="T1" s="90"/>
      <c r="U1" s="90"/>
      <c r="V1" s="90"/>
      <c r="W1" s="90"/>
      <c r="X1" s="90"/>
      <c r="Y1" s="90"/>
      <c r="Z1" s="90"/>
      <c r="AA1" s="90"/>
      <c r="AB1" s="90"/>
      <c r="AC1" s="90"/>
    </row>
    <row r="2" spans="1:29">
      <c r="A2" s="91"/>
      <c r="B2" s="828" t="s">
        <v>92</v>
      </c>
      <c r="C2" s="817"/>
      <c r="D2" s="93"/>
      <c r="E2" s="93"/>
      <c r="F2" s="94"/>
      <c r="G2" s="93"/>
      <c r="H2" s="93"/>
      <c r="I2" s="93"/>
      <c r="J2" s="93"/>
      <c r="K2" s="93"/>
      <c r="L2" s="93"/>
      <c r="M2" s="93"/>
      <c r="N2" s="93"/>
      <c r="O2" s="93"/>
      <c r="P2" s="93"/>
      <c r="Q2" s="93"/>
      <c r="R2" s="94"/>
      <c r="S2" s="93"/>
      <c r="T2" s="93"/>
      <c r="U2" s="94"/>
      <c r="V2" s="93"/>
      <c r="W2" s="93"/>
      <c r="X2" s="93"/>
      <c r="Y2" s="93"/>
      <c r="Z2" s="93"/>
      <c r="AA2" s="93"/>
      <c r="AB2" s="93"/>
      <c r="AC2" s="93"/>
    </row>
    <row r="3" spans="1:29">
      <c r="A3" s="89"/>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row>
    <row r="4" spans="1:29">
      <c r="A4" s="95"/>
      <c r="B4" s="96" t="s">
        <v>93</v>
      </c>
      <c r="C4" s="97">
        <v>44759</v>
      </c>
      <c r="D4" s="98"/>
      <c r="E4" s="98"/>
      <c r="F4" s="99"/>
      <c r="G4" s="98"/>
      <c r="H4" s="98"/>
      <c r="I4" s="98"/>
      <c r="J4" s="98"/>
      <c r="K4" s="98"/>
      <c r="L4" s="98"/>
      <c r="M4" s="98"/>
      <c r="N4" s="98"/>
      <c r="O4" s="98"/>
      <c r="P4" s="98"/>
      <c r="Q4" s="98"/>
      <c r="R4" s="98"/>
      <c r="S4" s="98"/>
      <c r="T4" s="98"/>
      <c r="U4" s="98"/>
      <c r="V4" s="98"/>
      <c r="W4" s="98"/>
      <c r="X4" s="98"/>
      <c r="Y4" s="98"/>
      <c r="Z4" s="98"/>
      <c r="AA4" s="98"/>
      <c r="AB4" s="98"/>
      <c r="AC4" s="98"/>
    </row>
    <row r="5" spans="1:29">
      <c r="A5" s="95"/>
      <c r="B5" s="96" t="s">
        <v>94</v>
      </c>
      <c r="C5" s="100" t="s">
        <v>95</v>
      </c>
      <c r="D5" s="98"/>
      <c r="E5" s="98"/>
      <c r="F5" s="98"/>
      <c r="G5" s="98"/>
      <c r="H5" s="98"/>
      <c r="I5" s="98"/>
      <c r="J5" s="98"/>
      <c r="K5" s="98"/>
      <c r="L5" s="98"/>
      <c r="M5" s="98"/>
      <c r="N5" s="98"/>
      <c r="O5" s="98"/>
      <c r="P5" s="98"/>
      <c r="Q5" s="98"/>
      <c r="R5" s="98"/>
      <c r="S5" s="98"/>
      <c r="T5" s="98"/>
      <c r="U5" s="98"/>
      <c r="V5" s="98"/>
      <c r="W5" s="98"/>
      <c r="X5" s="98"/>
      <c r="Y5" s="98"/>
      <c r="Z5" s="98"/>
      <c r="AA5" s="98"/>
      <c r="AB5" s="98"/>
      <c r="AC5" s="98"/>
    </row>
    <row r="6" spans="1:29">
      <c r="A6" s="89"/>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row>
    <row r="7" spans="1:29">
      <c r="A7" s="89"/>
      <c r="B7" s="101"/>
      <c r="C7" s="102"/>
      <c r="D7" s="103"/>
      <c r="E7" s="103"/>
      <c r="F7" s="103"/>
      <c r="G7" s="103"/>
      <c r="H7" s="103"/>
      <c r="I7" s="103"/>
      <c r="J7" s="103"/>
      <c r="K7" s="103"/>
      <c r="L7" s="103"/>
      <c r="M7" s="103"/>
      <c r="N7" s="103"/>
      <c r="O7" s="103"/>
      <c r="P7" s="103"/>
      <c r="Q7" s="103"/>
      <c r="R7" s="103"/>
      <c r="S7" s="103"/>
      <c r="T7" s="103"/>
      <c r="U7" s="103"/>
      <c r="V7" s="103"/>
      <c r="W7" s="103"/>
      <c r="X7" s="826" t="s">
        <v>96</v>
      </c>
      <c r="Y7" s="817"/>
      <c r="Z7" s="817"/>
      <c r="AA7" s="817"/>
      <c r="AB7" s="817"/>
      <c r="AC7" s="817"/>
    </row>
    <row r="8" spans="1:29">
      <c r="A8" s="89"/>
      <c r="B8" s="101"/>
      <c r="C8" s="101"/>
      <c r="D8" s="104" t="s">
        <v>97</v>
      </c>
      <c r="E8" s="104" t="s">
        <v>98</v>
      </c>
      <c r="F8" s="104" t="s">
        <v>99</v>
      </c>
      <c r="G8" s="104" t="s">
        <v>100</v>
      </c>
      <c r="H8" s="105"/>
      <c r="I8" s="826" t="s">
        <v>58</v>
      </c>
      <c r="J8" s="817"/>
      <c r="K8" s="817"/>
      <c r="L8" s="826" t="s">
        <v>101</v>
      </c>
      <c r="M8" s="817"/>
      <c r="N8" s="826" t="s">
        <v>102</v>
      </c>
      <c r="O8" s="817"/>
      <c r="P8" s="103"/>
      <c r="Q8" s="826" t="s">
        <v>103</v>
      </c>
      <c r="R8" s="817"/>
      <c r="S8" s="826" t="s">
        <v>104</v>
      </c>
      <c r="T8" s="817"/>
      <c r="U8" s="826" t="s">
        <v>105</v>
      </c>
      <c r="V8" s="817"/>
      <c r="W8" s="103"/>
      <c r="X8" s="826" t="s">
        <v>106</v>
      </c>
      <c r="Y8" s="817"/>
      <c r="Z8" s="826" t="s">
        <v>107</v>
      </c>
      <c r="AA8" s="817"/>
      <c r="AB8" s="826" t="s">
        <v>108</v>
      </c>
      <c r="AC8" s="817"/>
    </row>
    <row r="9" spans="1:29">
      <c r="A9" s="89"/>
      <c r="B9" s="106" t="s">
        <v>109</v>
      </c>
      <c r="C9" s="106" t="s">
        <v>110</v>
      </c>
      <c r="D9" s="107" t="s">
        <v>111</v>
      </c>
      <c r="E9" s="107" t="s">
        <v>112</v>
      </c>
      <c r="F9" s="107" t="s">
        <v>113</v>
      </c>
      <c r="G9" s="107" t="s">
        <v>114</v>
      </c>
      <c r="H9" s="108"/>
      <c r="I9" s="107" t="s">
        <v>115</v>
      </c>
      <c r="J9" s="107" t="s">
        <v>116</v>
      </c>
      <c r="K9" s="107" t="s">
        <v>117</v>
      </c>
      <c r="L9" s="107" t="s">
        <v>116</v>
      </c>
      <c r="M9" s="107" t="s">
        <v>117</v>
      </c>
      <c r="N9" s="108" t="str">
        <f t="shared" ref="N9:O9" si="0">L9</f>
        <v>77/78</v>
      </c>
      <c r="O9" s="108" t="str">
        <f t="shared" si="0"/>
        <v>78/79</v>
      </c>
      <c r="P9" s="108"/>
      <c r="Q9" s="107" t="s">
        <v>116</v>
      </c>
      <c r="R9" s="107" t="s">
        <v>117</v>
      </c>
      <c r="S9" s="107" t="s">
        <v>116</v>
      </c>
      <c r="T9" s="107" t="s">
        <v>117</v>
      </c>
      <c r="U9" s="108" t="str">
        <f t="shared" ref="U9:V9" si="1">S9</f>
        <v>77/78</v>
      </c>
      <c r="V9" s="108" t="str">
        <f t="shared" si="1"/>
        <v>78/79</v>
      </c>
      <c r="W9" s="108"/>
      <c r="X9" s="107" t="s">
        <v>116</v>
      </c>
      <c r="Y9" s="107" t="s">
        <v>117</v>
      </c>
      <c r="Z9" s="107" t="s">
        <v>116</v>
      </c>
      <c r="AA9" s="107" t="s">
        <v>117</v>
      </c>
      <c r="AB9" s="107" t="s">
        <v>116</v>
      </c>
      <c r="AC9" s="107" t="s">
        <v>117</v>
      </c>
    </row>
    <row r="10" spans="1:29">
      <c r="A10" s="89"/>
      <c r="B10" s="109"/>
      <c r="C10" s="109"/>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row>
    <row r="11" spans="1:29">
      <c r="A11" s="89"/>
      <c r="B11" s="111" t="s">
        <v>118</v>
      </c>
      <c r="C11" s="112" t="s">
        <v>119</v>
      </c>
      <c r="D11" s="113">
        <v>350</v>
      </c>
      <c r="E11" s="114">
        <v>3199300</v>
      </c>
      <c r="F11" s="115">
        <f>G11+D38-E38</f>
        <v>1312219910.0999999</v>
      </c>
      <c r="G11" s="116">
        <f>D11*E11</f>
        <v>1119755000</v>
      </c>
      <c r="H11" s="90"/>
      <c r="I11" s="117">
        <v>105015894.40000001</v>
      </c>
      <c r="J11" s="113">
        <v>82200737.030000001</v>
      </c>
      <c r="K11" s="113">
        <v>94627582.170000002</v>
      </c>
      <c r="L11" s="113">
        <v>65122189</v>
      </c>
      <c r="M11" s="113">
        <v>58464593</v>
      </c>
      <c r="N11" s="113">
        <v>14876703.560000001</v>
      </c>
      <c r="O11" s="113">
        <v>20153676.329999998</v>
      </c>
      <c r="P11" s="118"/>
      <c r="Q11" s="119">
        <f t="shared" ref="Q11:R11" si="2">J11/I11-1</f>
        <v>-0.21725432612227513</v>
      </c>
      <c r="R11" s="120">
        <f t="shared" si="2"/>
        <v>0.15117680922331256</v>
      </c>
      <c r="S11" s="121">
        <f t="shared" ref="S11:T11" si="3">L11/J11</f>
        <v>0.79223363868663355</v>
      </c>
      <c r="T11" s="122">
        <f t="shared" si="3"/>
        <v>0.61783881252473938</v>
      </c>
      <c r="U11" s="123">
        <f t="shared" ref="U11:V11" si="4">N11/J11</f>
        <v>0.18098017241099182</v>
      </c>
      <c r="V11" s="124">
        <f t="shared" si="4"/>
        <v>0.21297887854509046</v>
      </c>
      <c r="W11" s="118"/>
      <c r="X11" s="125">
        <f t="shared" ref="X11:AA11" si="5">$F11/J11</f>
        <v>15.963602730485151</v>
      </c>
      <c r="Y11" s="125">
        <f t="shared" si="5"/>
        <v>13.867203198139157</v>
      </c>
      <c r="Z11" s="126">
        <f t="shared" si="5"/>
        <v>20.150119801716123</v>
      </c>
      <c r="AA11" s="127">
        <f t="shared" si="5"/>
        <v>22.444694177551188</v>
      </c>
      <c r="AB11" s="125">
        <f t="shared" ref="AB11:AC11" si="6">$G11/N11</f>
        <v>75.26902687035863</v>
      </c>
      <c r="AC11" s="128">
        <f t="shared" si="6"/>
        <v>55.560830771762234</v>
      </c>
    </row>
    <row r="12" spans="1:29">
      <c r="A12" s="89"/>
      <c r="B12" s="129"/>
      <c r="C12" s="90"/>
      <c r="D12" s="130"/>
      <c r="E12" s="131"/>
      <c r="F12" s="131"/>
      <c r="G12" s="131"/>
      <c r="H12" s="89"/>
      <c r="I12" s="131"/>
      <c r="J12" s="131"/>
      <c r="K12" s="131"/>
      <c r="L12" s="131"/>
      <c r="M12" s="131"/>
      <c r="N12" s="131"/>
      <c r="O12" s="131"/>
      <c r="P12" s="89"/>
      <c r="Q12" s="132"/>
      <c r="R12" s="132"/>
      <c r="S12" s="132"/>
      <c r="T12" s="132"/>
      <c r="U12" s="132"/>
      <c r="V12" s="132"/>
      <c r="W12" s="89"/>
      <c r="X12" s="133"/>
      <c r="Y12" s="133"/>
      <c r="Z12" s="133"/>
      <c r="AA12" s="133"/>
      <c r="AB12" s="133"/>
      <c r="AC12" s="133"/>
    </row>
    <row r="13" spans="1:29">
      <c r="A13" s="113">
        <v>1</v>
      </c>
      <c r="B13" s="111" t="s">
        <v>120</v>
      </c>
      <c r="C13" s="134" t="s">
        <v>121</v>
      </c>
      <c r="D13" s="135">
        <v>337</v>
      </c>
      <c r="E13" s="116">
        <v>8065750</v>
      </c>
      <c r="F13" s="116">
        <f t="shared" ref="F13:F17" si="7">G13+D34-E34</f>
        <v>3446933730</v>
      </c>
      <c r="G13" s="116">
        <f t="shared" ref="G13:G17" si="8">D13*E13</f>
        <v>2718157750</v>
      </c>
      <c r="H13" s="90"/>
      <c r="I13" s="116">
        <v>236249923</v>
      </c>
      <c r="J13" s="116">
        <v>201755501</v>
      </c>
      <c r="K13" s="116">
        <v>208491222</v>
      </c>
      <c r="L13" s="116">
        <v>158762911</v>
      </c>
      <c r="M13" s="116">
        <v>159314719</v>
      </c>
      <c r="N13" s="116">
        <v>85825757</v>
      </c>
      <c r="O13" s="116">
        <v>43476546</v>
      </c>
      <c r="P13" s="89"/>
      <c r="Q13" s="136">
        <f t="shared" ref="Q13:R13" si="9">J13/I13-1</f>
        <v>-0.14600818303758767</v>
      </c>
      <c r="R13" s="137">
        <f t="shared" si="9"/>
        <v>3.3385563053371259E-2</v>
      </c>
      <c r="S13" s="138">
        <f t="shared" ref="S13:T13" si="10">L13/J13</f>
        <v>0.78690747074103318</v>
      </c>
      <c r="T13" s="139">
        <f t="shared" si="10"/>
        <v>0.764131542190299</v>
      </c>
      <c r="U13" s="140">
        <f t="shared" ref="U13:V13" si="11">N13/J13</f>
        <v>0.42539487931979608</v>
      </c>
      <c r="V13" s="141">
        <f t="shared" si="11"/>
        <v>0.2085293835536155</v>
      </c>
      <c r="W13" s="89"/>
      <c r="X13" s="142">
        <f t="shared" ref="X13:AA13" si="12">$F13/J13</f>
        <v>17.084707544108053</v>
      </c>
      <c r="Y13" s="143">
        <f t="shared" si="12"/>
        <v>16.532752299758691</v>
      </c>
      <c r="Z13" s="144">
        <f t="shared" si="12"/>
        <v>21.711202624648273</v>
      </c>
      <c r="AA13" s="144">
        <f t="shared" si="12"/>
        <v>21.636002948352814</v>
      </c>
      <c r="AB13" s="145">
        <f t="shared" ref="AB13:AC13" si="13">$G13/N13</f>
        <v>31.670652785503542</v>
      </c>
      <c r="AC13" s="144">
        <f t="shared" si="13"/>
        <v>62.520094167554156</v>
      </c>
    </row>
    <row r="14" spans="1:29">
      <c r="A14" s="89">
        <f t="shared" ref="A14:A16" si="14">A13+1</f>
        <v>2</v>
      </c>
      <c r="B14" s="111" t="s">
        <v>122</v>
      </c>
      <c r="C14" s="134" t="s">
        <v>123</v>
      </c>
      <c r="D14" s="135">
        <v>761</v>
      </c>
      <c r="E14" s="116">
        <v>4484761</v>
      </c>
      <c r="F14" s="115">
        <f t="shared" si="7"/>
        <v>3605753414</v>
      </c>
      <c r="G14" s="116">
        <f t="shared" si="8"/>
        <v>3412903121</v>
      </c>
      <c r="H14" s="90"/>
      <c r="I14" s="116">
        <v>146692602</v>
      </c>
      <c r="J14" s="116">
        <v>149626443</v>
      </c>
      <c r="K14" s="116">
        <v>161622841</v>
      </c>
      <c r="L14" s="116">
        <v>98923571</v>
      </c>
      <c r="M14" s="116">
        <v>112374445</v>
      </c>
      <c r="N14" s="116">
        <v>71317827</v>
      </c>
      <c r="O14" s="116">
        <v>92837617</v>
      </c>
      <c r="P14" s="89"/>
      <c r="Q14" s="146">
        <f t="shared" ref="Q14:R14" si="15">J14/I14-1</f>
        <v>1.9999924740580877E-2</v>
      </c>
      <c r="R14" s="147">
        <f t="shared" si="15"/>
        <v>8.0175654513153116E-2</v>
      </c>
      <c r="S14" s="148">
        <f t="shared" ref="S14:T14" si="16">L14/J14</f>
        <v>0.66113695558478258</v>
      </c>
      <c r="T14" s="148">
        <f t="shared" si="16"/>
        <v>0.69528814309111175</v>
      </c>
      <c r="U14" s="147">
        <f t="shared" ref="U14:V14" si="17">N14/J14</f>
        <v>0.47663919271274796</v>
      </c>
      <c r="V14" s="148">
        <f t="shared" si="17"/>
        <v>0.57440901561679636</v>
      </c>
      <c r="W14" s="89"/>
      <c r="X14" s="149">
        <f t="shared" ref="X14:AA14" si="18">$F14/J14</f>
        <v>24.098370192493316</v>
      </c>
      <c r="Y14" s="150">
        <f t="shared" si="18"/>
        <v>22.309677219446971</v>
      </c>
      <c r="Z14" s="151">
        <f t="shared" si="18"/>
        <v>36.449891340861519</v>
      </c>
      <c r="AA14" s="151">
        <f t="shared" si="18"/>
        <v>32.086951922209714</v>
      </c>
      <c r="AB14" s="152">
        <f t="shared" ref="AB14:AC14" si="19">$G14/N14</f>
        <v>47.854838889019994</v>
      </c>
      <c r="AC14" s="153">
        <f t="shared" si="19"/>
        <v>36.762071574930665</v>
      </c>
    </row>
    <row r="15" spans="1:29">
      <c r="A15" s="89">
        <f t="shared" si="14"/>
        <v>3</v>
      </c>
      <c r="B15" s="111" t="s">
        <v>124</v>
      </c>
      <c r="C15" s="134" t="s">
        <v>125</v>
      </c>
      <c r="D15" s="135">
        <v>286</v>
      </c>
      <c r="E15" s="116">
        <v>9625000</v>
      </c>
      <c r="F15" s="116">
        <f t="shared" si="7"/>
        <v>3960685422</v>
      </c>
      <c r="G15" s="116">
        <f t="shared" si="8"/>
        <v>2752750000</v>
      </c>
      <c r="H15" s="90"/>
      <c r="I15" s="116">
        <v>399286524</v>
      </c>
      <c r="J15" s="116">
        <v>318663798</v>
      </c>
      <c r="K15" s="116">
        <v>403069309</v>
      </c>
      <c r="L15" s="116">
        <v>239746731</v>
      </c>
      <c r="M15" s="116">
        <v>216610377</v>
      </c>
      <c r="N15" s="116">
        <v>-45064295</v>
      </c>
      <c r="O15" s="116">
        <v>116938755</v>
      </c>
      <c r="P15" s="89"/>
      <c r="Q15" s="148">
        <f t="shared" ref="Q15:R15" si="20">J15/I15-1</f>
        <v>-0.20191697228429373</v>
      </c>
      <c r="R15" s="139">
        <f t="shared" si="20"/>
        <v>0.26487323483165159</v>
      </c>
      <c r="S15" s="154">
        <f t="shared" ref="S15:T15" si="21">L15/J15</f>
        <v>0.75235007084174654</v>
      </c>
      <c r="T15" s="154">
        <f t="shared" si="21"/>
        <v>0.5374023081474556</v>
      </c>
      <c r="U15" s="154">
        <f t="shared" ref="U15:V15" si="22">N15/J15</f>
        <v>-0.14141642471731289</v>
      </c>
      <c r="V15" s="154">
        <f t="shared" si="22"/>
        <v>0.29012071221726288</v>
      </c>
      <c r="W15" s="89"/>
      <c r="X15" s="149">
        <f t="shared" ref="X15:AA15" si="23">$F15/J15</f>
        <v>12.429041035907066</v>
      </c>
      <c r="Y15" s="150">
        <f t="shared" si="23"/>
        <v>9.8263135732817606</v>
      </c>
      <c r="Z15" s="151">
        <f t="shared" si="23"/>
        <v>16.52028958009025</v>
      </c>
      <c r="AA15" s="151">
        <f t="shared" si="23"/>
        <v>18.28483693558227</v>
      </c>
      <c r="AB15" s="152">
        <f t="shared" ref="AB15:AC15" si="24">$G15/N15</f>
        <v>-61.084945409664122</v>
      </c>
      <c r="AC15" s="153">
        <f t="shared" si="24"/>
        <v>23.540100114799408</v>
      </c>
    </row>
    <row r="16" spans="1:29">
      <c r="A16" s="89">
        <f t="shared" si="14"/>
        <v>4</v>
      </c>
      <c r="B16" s="111" t="s">
        <v>126</v>
      </c>
      <c r="C16" s="134" t="s">
        <v>127</v>
      </c>
      <c r="D16" s="135">
        <v>568</v>
      </c>
      <c r="E16" s="116">
        <v>6464046</v>
      </c>
      <c r="F16" s="115">
        <f t="shared" si="7"/>
        <v>3853978647</v>
      </c>
      <c r="G16" s="116">
        <f t="shared" si="8"/>
        <v>3671578128</v>
      </c>
      <c r="H16" s="90"/>
      <c r="I16" s="116">
        <v>160329323</v>
      </c>
      <c r="J16" s="116">
        <v>129699114</v>
      </c>
      <c r="K16" s="116">
        <v>134964795</v>
      </c>
      <c r="L16" s="116">
        <v>103578138</v>
      </c>
      <c r="M16" s="116">
        <v>96728662</v>
      </c>
      <c r="N16" s="116">
        <v>61683914</v>
      </c>
      <c r="O16" s="116">
        <v>102290789</v>
      </c>
      <c r="P16" s="89"/>
      <c r="Q16" s="155">
        <f t="shared" ref="Q16:R16" si="25">J16/I16-1</f>
        <v>-0.191045583096487</v>
      </c>
      <c r="R16" s="156">
        <f t="shared" si="25"/>
        <v>4.0599205635282853E-2</v>
      </c>
      <c r="S16" s="157">
        <f t="shared" ref="S16:T16" si="26">L16/J16</f>
        <v>0.79860328112958423</v>
      </c>
      <c r="T16" s="158">
        <f t="shared" si="26"/>
        <v>0.71669550566871898</v>
      </c>
      <c r="U16" s="148">
        <f t="shared" ref="U16:V16" si="27">N16/J16</f>
        <v>0.47559240844158734</v>
      </c>
      <c r="V16" s="148">
        <f t="shared" si="27"/>
        <v>0.75790719350183133</v>
      </c>
      <c r="W16" s="89"/>
      <c r="X16" s="159">
        <f t="shared" ref="X16:AA16" si="28">$F16/J16</f>
        <v>29.714764643650533</v>
      </c>
      <c r="Y16" s="159">
        <f t="shared" si="28"/>
        <v>28.555436601078082</v>
      </c>
      <c r="Z16" s="151">
        <f t="shared" si="28"/>
        <v>37.208417928887656</v>
      </c>
      <c r="AA16" s="159">
        <f t="shared" si="28"/>
        <v>39.843191948628423</v>
      </c>
      <c r="AB16" s="159">
        <f t="shared" ref="AB16:AC16" si="29">$G16/N16</f>
        <v>59.52245715147064</v>
      </c>
      <c r="AC16" s="159">
        <f t="shared" si="29"/>
        <v>35.893536103236038</v>
      </c>
    </row>
    <row r="17" spans="1:29">
      <c r="A17" s="113">
        <v>5</v>
      </c>
      <c r="B17" s="111" t="s">
        <v>128</v>
      </c>
      <c r="C17" s="134" t="s">
        <v>129</v>
      </c>
      <c r="D17" s="135">
        <v>379</v>
      </c>
      <c r="E17" s="116">
        <v>6900000</v>
      </c>
      <c r="F17" s="115">
        <f t="shared" si="7"/>
        <v>2807564910.0999999</v>
      </c>
      <c r="G17" s="116">
        <f t="shared" si="8"/>
        <v>2615100000</v>
      </c>
      <c r="H17" s="89"/>
      <c r="I17" s="116">
        <v>181128093</v>
      </c>
      <c r="J17" s="116">
        <v>189583070</v>
      </c>
      <c r="K17" s="116">
        <v>199690358</v>
      </c>
      <c r="L17" s="116">
        <v>166841030</v>
      </c>
      <c r="M17" s="116">
        <v>163952479</v>
      </c>
      <c r="N17" s="116">
        <v>80568059</v>
      </c>
      <c r="O17" s="116">
        <v>81128267</v>
      </c>
      <c r="P17" s="89"/>
      <c r="Q17" s="160">
        <f t="shared" ref="Q17:R17" si="30">J17/I17-1</f>
        <v>4.6679545176904202E-2</v>
      </c>
      <c r="R17" s="161">
        <f t="shared" si="30"/>
        <v>5.3313241525205779E-2</v>
      </c>
      <c r="S17" s="162">
        <f t="shared" ref="S17:T17" si="31">L17/J17</f>
        <v>0.8800418201899568</v>
      </c>
      <c r="T17" s="163">
        <f t="shared" si="31"/>
        <v>0.82103352731732793</v>
      </c>
      <c r="U17" s="148">
        <f t="shared" ref="U17:V17" si="32">N17/J17</f>
        <v>0.42497496743775698</v>
      </c>
      <c r="V17" s="147">
        <f t="shared" si="32"/>
        <v>0.40627032678262814</v>
      </c>
      <c r="W17" s="89"/>
      <c r="X17" s="159">
        <f t="shared" ref="X17:AA17" si="33">$F17/J17</f>
        <v>14.809154161814131</v>
      </c>
      <c r="Y17" s="144">
        <f t="shared" si="33"/>
        <v>14.059591751044884</v>
      </c>
      <c r="Z17" s="164">
        <f t="shared" si="33"/>
        <v>16.827784568939666</v>
      </c>
      <c r="AA17" s="165">
        <f t="shared" si="33"/>
        <v>17.124260195541172</v>
      </c>
      <c r="AB17" s="144">
        <f t="shared" ref="AB17:AC17" si="34">$G17/N17</f>
        <v>32.458272328491866</v>
      </c>
      <c r="AC17" s="166">
        <f t="shared" si="34"/>
        <v>32.234141030030877</v>
      </c>
    </row>
    <row r="18" spans="1:29">
      <c r="A18" s="89"/>
      <c r="B18" s="167" t="s">
        <v>130</v>
      </c>
      <c r="C18" s="168"/>
      <c r="D18" s="168"/>
      <c r="E18" s="168"/>
      <c r="F18" s="168"/>
      <c r="G18" s="168"/>
      <c r="H18" s="169"/>
      <c r="I18" s="169"/>
      <c r="J18" s="169"/>
      <c r="K18" s="169"/>
      <c r="L18" s="169"/>
      <c r="M18" s="169"/>
      <c r="N18" s="169"/>
      <c r="O18" s="169"/>
      <c r="P18" s="169"/>
      <c r="Q18" s="170">
        <f t="shared" ref="Q18:V18" si="35">AVERAGE(Q13:Q17)</f>
        <v>-9.4458253700176659E-2</v>
      </c>
      <c r="R18" s="170">
        <f t="shared" si="35"/>
        <v>9.4469379911732917E-2</v>
      </c>
      <c r="S18" s="170">
        <f t="shared" si="35"/>
        <v>0.77580791969742069</v>
      </c>
      <c r="T18" s="170">
        <f t="shared" si="35"/>
        <v>0.70691020528298265</v>
      </c>
      <c r="U18" s="170">
        <f t="shared" si="35"/>
        <v>0.33223700463891509</v>
      </c>
      <c r="V18" s="170">
        <f t="shared" si="35"/>
        <v>0.44744732633442685</v>
      </c>
      <c r="W18" s="169"/>
      <c r="X18" s="171">
        <f t="shared" ref="X18:AC18" si="36">AVERAGE(X13:X17)</f>
        <v>19.627207515594623</v>
      </c>
      <c r="Y18" s="171">
        <f t="shared" si="36"/>
        <v>18.256754288922075</v>
      </c>
      <c r="Z18" s="171">
        <f t="shared" si="36"/>
        <v>25.743517208685471</v>
      </c>
      <c r="AA18" s="171">
        <f t="shared" si="36"/>
        <v>25.795048790062886</v>
      </c>
      <c r="AB18" s="171">
        <f t="shared" si="36"/>
        <v>22.084255148964381</v>
      </c>
      <c r="AC18" s="171">
        <f t="shared" si="36"/>
        <v>38.189988598110233</v>
      </c>
    </row>
    <row r="19" spans="1:29">
      <c r="A19" s="89"/>
      <c r="B19" s="172" t="s">
        <v>131</v>
      </c>
      <c r="C19" s="173"/>
      <c r="D19" s="173"/>
      <c r="E19" s="173"/>
      <c r="F19" s="173"/>
      <c r="G19" s="173"/>
      <c r="H19" s="174"/>
      <c r="I19" s="174"/>
      <c r="J19" s="174"/>
      <c r="K19" s="174"/>
      <c r="L19" s="174"/>
      <c r="M19" s="174"/>
      <c r="N19" s="174"/>
      <c r="O19" s="174"/>
      <c r="P19" s="174"/>
      <c r="Q19" s="175">
        <f t="shared" ref="Q19:V19" si="37">MEDIAN(Q13:Q17)</f>
        <v>-0.14600818303758767</v>
      </c>
      <c r="R19" s="175">
        <f t="shared" si="37"/>
        <v>5.3313241525205779E-2</v>
      </c>
      <c r="S19" s="175">
        <f t="shared" si="37"/>
        <v>0.78690747074103318</v>
      </c>
      <c r="T19" s="175">
        <f t="shared" si="37"/>
        <v>0.71669550566871898</v>
      </c>
      <c r="U19" s="175">
        <f t="shared" si="37"/>
        <v>0.42539487931979608</v>
      </c>
      <c r="V19" s="175">
        <f t="shared" si="37"/>
        <v>0.40627032678262814</v>
      </c>
      <c r="W19" s="174"/>
      <c r="X19" s="176">
        <f t="shared" ref="X19:AC19" si="38">MEDIAN(X13:X17)</f>
        <v>17.084707544108053</v>
      </c>
      <c r="Y19" s="176">
        <f t="shared" si="38"/>
        <v>16.532752299758691</v>
      </c>
      <c r="Z19" s="176">
        <f t="shared" si="38"/>
        <v>21.711202624648273</v>
      </c>
      <c r="AA19" s="176">
        <f t="shared" si="38"/>
        <v>21.636002948352814</v>
      </c>
      <c r="AB19" s="176">
        <f t="shared" si="38"/>
        <v>32.458272328491866</v>
      </c>
      <c r="AC19" s="176">
        <f t="shared" si="38"/>
        <v>35.893536103236038</v>
      </c>
    </row>
    <row r="20" spans="1:29">
      <c r="A20" s="89"/>
      <c r="B20" s="109"/>
      <c r="C20" s="109"/>
      <c r="D20" s="110"/>
      <c r="E20" s="110"/>
      <c r="F20" s="110"/>
      <c r="G20" s="110"/>
      <c r="H20" s="90"/>
      <c r="I20" s="110"/>
      <c r="J20" s="110"/>
      <c r="K20" s="110"/>
      <c r="L20" s="110"/>
      <c r="M20" s="110"/>
      <c r="N20" s="110"/>
      <c r="O20" s="110"/>
      <c r="P20" s="110"/>
      <c r="Q20" s="110"/>
      <c r="R20" s="110"/>
      <c r="S20" s="110"/>
      <c r="T20" s="110"/>
      <c r="U20" s="110"/>
      <c r="V20" s="110"/>
      <c r="W20" s="110"/>
      <c r="X20" s="110"/>
      <c r="Y20" s="110"/>
      <c r="Z20" s="110"/>
      <c r="AA20" s="110"/>
      <c r="AB20" s="110"/>
      <c r="AC20" s="110"/>
    </row>
    <row r="21" spans="1:29">
      <c r="A21" s="89"/>
      <c r="B21" s="101"/>
      <c r="C21" s="101"/>
      <c r="D21" s="826" t="s">
        <v>132</v>
      </c>
      <c r="E21" s="817"/>
      <c r="F21" s="817"/>
      <c r="G21" s="103"/>
      <c r="H21" s="826" t="s">
        <v>133</v>
      </c>
      <c r="I21" s="817"/>
      <c r="J21" s="817"/>
      <c r="K21" s="103"/>
      <c r="L21" s="826" t="s">
        <v>86</v>
      </c>
      <c r="M21" s="817"/>
      <c r="N21" s="817"/>
      <c r="O21" s="103"/>
      <c r="P21" s="103"/>
      <c r="Q21" s="105"/>
      <c r="R21" s="105"/>
      <c r="S21" s="105"/>
      <c r="T21" s="826" t="s">
        <v>89</v>
      </c>
      <c r="U21" s="817"/>
      <c r="V21" s="817"/>
      <c r="W21" s="103"/>
      <c r="X21" s="826" t="s">
        <v>134</v>
      </c>
      <c r="Y21" s="817"/>
      <c r="Z21" s="817"/>
      <c r="AA21" s="103"/>
      <c r="AB21" s="103"/>
      <c r="AC21" s="103"/>
    </row>
    <row r="22" spans="1:29">
      <c r="A22" s="89"/>
      <c r="B22" s="827" t="s">
        <v>135</v>
      </c>
      <c r="C22" s="823"/>
      <c r="D22" s="107" t="s">
        <v>58</v>
      </c>
      <c r="E22" s="107" t="s">
        <v>101</v>
      </c>
      <c r="F22" s="107" t="s">
        <v>136</v>
      </c>
      <c r="G22" s="108"/>
      <c r="H22" s="107" t="s">
        <v>58</v>
      </c>
      <c r="I22" s="107" t="s">
        <v>101</v>
      </c>
      <c r="J22" s="107" t="s">
        <v>137</v>
      </c>
      <c r="K22" s="108"/>
      <c r="L22" s="107" t="s">
        <v>58</v>
      </c>
      <c r="M22" s="107" t="s">
        <v>101</v>
      </c>
      <c r="N22" s="107" t="s">
        <v>102</v>
      </c>
      <c r="O22" s="108"/>
      <c r="P22" s="107" t="s">
        <v>138</v>
      </c>
      <c r="Q22" s="107" t="s">
        <v>139</v>
      </c>
      <c r="R22" s="107" t="s">
        <v>140</v>
      </c>
      <c r="S22" s="108"/>
      <c r="T22" s="107" t="s">
        <v>58</v>
      </c>
      <c r="U22" s="107" t="s">
        <v>101</v>
      </c>
      <c r="V22" s="107" t="s">
        <v>102</v>
      </c>
      <c r="W22" s="108"/>
      <c r="X22" s="107" t="s">
        <v>58</v>
      </c>
      <c r="Y22" s="107" t="s">
        <v>101</v>
      </c>
      <c r="Z22" s="107" t="s">
        <v>102</v>
      </c>
      <c r="AA22" s="108"/>
      <c r="AB22" s="108"/>
      <c r="AC22" s="108"/>
    </row>
    <row r="23" spans="1:29">
      <c r="A23" s="89"/>
      <c r="B23" s="177" t="s">
        <v>141</v>
      </c>
      <c r="C23" s="109"/>
      <c r="D23" s="178">
        <f>MIN(Y13:Y17)</f>
        <v>9.8263135732817606</v>
      </c>
      <c r="E23" s="178">
        <f>MIN(AA13:AA17)</f>
        <v>17.124260195541172</v>
      </c>
      <c r="F23" s="178">
        <f>MIN(AC13:AC17)</f>
        <v>23.540100114799408</v>
      </c>
      <c r="G23" s="110"/>
      <c r="H23" s="131">
        <f>K11</f>
        <v>94627582.170000002</v>
      </c>
      <c r="I23" s="131">
        <f>M11</f>
        <v>58464593</v>
      </c>
      <c r="J23" s="179">
        <v>6.51</v>
      </c>
      <c r="K23" s="90"/>
      <c r="L23" s="131">
        <f t="shared" ref="L23:M23" si="39">D23*H23</f>
        <v>929840295.08390617</v>
      </c>
      <c r="M23" s="131">
        <f t="shared" si="39"/>
        <v>1001162902.7584151</v>
      </c>
      <c r="N23" s="180" t="s">
        <v>142</v>
      </c>
      <c r="O23" s="90"/>
      <c r="P23" s="181">
        <f t="shared" ref="P23:P26" si="40">$E$38</f>
        <v>104184.9</v>
      </c>
      <c r="Q23" s="182">
        <f t="shared" ref="Q23:Q26" si="41">$D$38</f>
        <v>192569095</v>
      </c>
      <c r="R23" s="183">
        <f t="shared" ref="R23:R26" si="42">$E$11</f>
        <v>3199300</v>
      </c>
      <c r="S23" s="90"/>
      <c r="T23" s="115">
        <f t="shared" ref="T23:T26" si="43">L23+P23-Q23</f>
        <v>737375384.98390615</v>
      </c>
      <c r="U23" s="115">
        <f t="shared" ref="U23:U26" si="44">M23+P23-Q23</f>
        <v>808697992.65841508</v>
      </c>
      <c r="V23" s="131">
        <f t="shared" ref="V23:V26" si="45">J23*R23*F23</f>
        <v>490280093.35527813</v>
      </c>
      <c r="W23" s="110"/>
      <c r="X23" s="184">
        <f t="shared" ref="X23:Z23" si="46">T23/$R23</f>
        <v>230.48022535676748</v>
      </c>
      <c r="Y23" s="184">
        <f t="shared" si="46"/>
        <v>252.77341689069956</v>
      </c>
      <c r="Z23" s="184">
        <f t="shared" si="46"/>
        <v>153.24605174734415</v>
      </c>
      <c r="AA23" s="90"/>
      <c r="AB23" s="110"/>
      <c r="AC23" s="110"/>
    </row>
    <row r="24" spans="1:29">
      <c r="A24" s="89"/>
      <c r="B24" s="177" t="s">
        <v>130</v>
      </c>
      <c r="C24" s="109"/>
      <c r="D24" s="178">
        <f t="shared" ref="D24:D25" si="47">Y18</f>
        <v>18.256754288922075</v>
      </c>
      <c r="E24" s="178">
        <f t="shared" ref="E24:E25" si="48">AA18</f>
        <v>25.795048790062886</v>
      </c>
      <c r="F24" s="178">
        <f t="shared" ref="F24:F25" si="49">AC18</f>
        <v>38.189988598110233</v>
      </c>
      <c r="G24" s="110"/>
      <c r="H24" s="89">
        <f t="shared" ref="H24:I24" si="50">H23</f>
        <v>94627582.170000002</v>
      </c>
      <c r="I24" s="89">
        <f t="shared" si="50"/>
        <v>58464593</v>
      </c>
      <c r="J24" s="179">
        <v>6.51</v>
      </c>
      <c r="K24" s="131"/>
      <c r="L24" s="131">
        <f t="shared" ref="L24:M24" si="51">D24*H24</f>
        <v>1727592516.6324735</v>
      </c>
      <c r="M24" s="131">
        <f t="shared" si="51"/>
        <v>1508097028.9261692</v>
      </c>
      <c r="N24" s="180" t="s">
        <v>142</v>
      </c>
      <c r="O24" s="90"/>
      <c r="P24" s="181">
        <f t="shared" si="40"/>
        <v>104184.9</v>
      </c>
      <c r="Q24" s="182">
        <f t="shared" si="41"/>
        <v>192569095</v>
      </c>
      <c r="R24" s="183">
        <f t="shared" si="42"/>
        <v>3199300</v>
      </c>
      <c r="S24" s="90"/>
      <c r="T24" s="115">
        <f t="shared" si="43"/>
        <v>1535127606.5324736</v>
      </c>
      <c r="U24" s="115">
        <f t="shared" si="44"/>
        <v>1315632118.8261693</v>
      </c>
      <c r="V24" s="131">
        <f t="shared" si="45"/>
        <v>795399810.69779074</v>
      </c>
      <c r="W24" s="110"/>
      <c r="X24" s="184">
        <f t="shared" ref="X24:Z24" si="52">T24/$R24</f>
        <v>479.83234036585304</v>
      </c>
      <c r="Y24" s="184">
        <f t="shared" si="52"/>
        <v>411.22499260030924</v>
      </c>
      <c r="Z24" s="184">
        <f t="shared" si="52"/>
        <v>248.6168257736976</v>
      </c>
      <c r="AA24" s="110"/>
      <c r="AB24" s="110"/>
      <c r="AC24" s="110"/>
    </row>
    <row r="25" spans="1:29">
      <c r="A25" s="89"/>
      <c r="B25" s="177" t="s">
        <v>131</v>
      </c>
      <c r="C25" s="109"/>
      <c r="D25" s="178">
        <f t="shared" si="47"/>
        <v>16.532752299758691</v>
      </c>
      <c r="E25" s="178">
        <f t="shared" si="48"/>
        <v>21.636002948352814</v>
      </c>
      <c r="F25" s="178">
        <f t="shared" si="49"/>
        <v>35.893536103236038</v>
      </c>
      <c r="G25" s="110"/>
      <c r="H25" s="89">
        <f t="shared" ref="H25:I25" si="53">H24</f>
        <v>94627582.170000002</v>
      </c>
      <c r="I25" s="89">
        <f t="shared" si="53"/>
        <v>58464593</v>
      </c>
      <c r="J25" s="179">
        <v>6.51</v>
      </c>
      <c r="K25" s="131"/>
      <c r="L25" s="131">
        <f t="shared" ref="L25:M25" si="54">D25*H25</f>
        <v>1564454376.741672</v>
      </c>
      <c r="M25" s="131">
        <f t="shared" si="54"/>
        <v>1264940106.5222473</v>
      </c>
      <c r="N25" s="180" t="s">
        <v>142</v>
      </c>
      <c r="O25" s="90"/>
      <c r="P25" s="181">
        <f t="shared" si="40"/>
        <v>104184.9</v>
      </c>
      <c r="Q25" s="182">
        <f t="shared" si="41"/>
        <v>192569095</v>
      </c>
      <c r="R25" s="183">
        <f t="shared" si="42"/>
        <v>3199300</v>
      </c>
      <c r="S25" s="90"/>
      <c r="T25" s="115">
        <f t="shared" si="43"/>
        <v>1371989466.6416721</v>
      </c>
      <c r="U25" s="115">
        <f t="shared" si="44"/>
        <v>1072475196.4222474</v>
      </c>
      <c r="V25" s="131">
        <f t="shared" si="45"/>
        <v>747570577.2585907</v>
      </c>
      <c r="W25" s="110"/>
      <c r="X25" s="184">
        <f t="shared" ref="X25:Z25" si="55">T25/$R25</f>
        <v>428.84051718865754</v>
      </c>
      <c r="Y25" s="185">
        <f t="shared" si="55"/>
        <v>335.22182865697101</v>
      </c>
      <c r="Z25" s="184">
        <f t="shared" si="55"/>
        <v>233.6669200320666</v>
      </c>
      <c r="AA25" s="110"/>
      <c r="AB25" s="110"/>
      <c r="AC25" s="110"/>
    </row>
    <row r="26" spans="1:29">
      <c r="A26" s="89"/>
      <c r="B26" s="177" t="s">
        <v>143</v>
      </c>
      <c r="C26" s="109"/>
      <c r="D26" s="178">
        <f>MAX(Y13:Y17)</f>
        <v>28.555436601078082</v>
      </c>
      <c r="E26" s="178">
        <f>MAX(AA13:AA17)</f>
        <v>39.843191948628423</v>
      </c>
      <c r="F26" s="178">
        <f>MAX(AC13:AC17)</f>
        <v>62.520094167554156</v>
      </c>
      <c r="G26" s="110"/>
      <c r="H26" s="89">
        <f t="shared" ref="H26:I26" si="56">H25</f>
        <v>94627582.170000002</v>
      </c>
      <c r="I26" s="89">
        <f t="shared" si="56"/>
        <v>58464593</v>
      </c>
      <c r="J26" s="179">
        <v>6.51</v>
      </c>
      <c r="K26" s="131"/>
      <c r="L26" s="131">
        <f t="shared" ref="L26:M26" si="57">D26*H26</f>
        <v>2702131923.3687415</v>
      </c>
      <c r="M26" s="131">
        <f t="shared" si="57"/>
        <v>2329416001.0974379</v>
      </c>
      <c r="N26" s="180" t="s">
        <v>142</v>
      </c>
      <c r="O26" s="90"/>
      <c r="P26" s="181">
        <f t="shared" si="40"/>
        <v>104184.9</v>
      </c>
      <c r="Q26" s="182">
        <f t="shared" si="41"/>
        <v>192569095</v>
      </c>
      <c r="R26" s="183">
        <f t="shared" si="42"/>
        <v>3199300</v>
      </c>
      <c r="S26" s="90"/>
      <c r="T26" s="115">
        <f t="shared" si="43"/>
        <v>2509667013.2687416</v>
      </c>
      <c r="U26" s="115">
        <f t="shared" si="44"/>
        <v>2136951090.997438</v>
      </c>
      <c r="V26" s="131">
        <f t="shared" si="45"/>
        <v>1302133697.6293666</v>
      </c>
      <c r="W26" s="110"/>
      <c r="X26" s="184">
        <f t="shared" ref="X26:Z26" si="58">T26/$R26</f>
        <v>784.44253845176809</v>
      </c>
      <c r="Y26" s="184">
        <f t="shared" si="58"/>
        <v>667.94332853981746</v>
      </c>
      <c r="Z26" s="184">
        <f t="shared" si="58"/>
        <v>407.00581303077757</v>
      </c>
      <c r="AA26" s="110"/>
      <c r="AB26" s="110"/>
      <c r="AC26" s="110"/>
    </row>
    <row r="27" spans="1:29">
      <c r="A27" s="89"/>
      <c r="B27" s="109"/>
      <c r="C27" s="109"/>
      <c r="D27" s="131"/>
      <c r="E27" s="131"/>
      <c r="F27" s="131"/>
      <c r="G27" s="110"/>
      <c r="H27" s="89"/>
      <c r="I27" s="131"/>
      <c r="J27" s="131"/>
      <c r="K27" s="131"/>
      <c r="L27" s="131"/>
      <c r="M27" s="131"/>
      <c r="N27" s="131"/>
      <c r="O27" s="90"/>
      <c r="P27" s="131"/>
      <c r="Q27" s="131"/>
      <c r="R27" s="131"/>
      <c r="S27" s="90"/>
      <c r="T27" s="90"/>
      <c r="U27" s="110"/>
      <c r="V27" s="110"/>
      <c r="W27" s="110"/>
      <c r="X27" s="110"/>
      <c r="Y27" s="110"/>
      <c r="Z27" s="110"/>
      <c r="AA27" s="110"/>
      <c r="AB27" s="110"/>
      <c r="AC27" s="110"/>
    </row>
    <row r="28" spans="1:29">
      <c r="A28" s="186"/>
      <c r="B28" s="92" t="s">
        <v>144</v>
      </c>
      <c r="C28" s="187"/>
      <c r="D28" s="188"/>
      <c r="E28" s="188"/>
      <c r="F28" s="188"/>
      <c r="G28" s="189"/>
      <c r="H28" s="186"/>
      <c r="I28" s="188"/>
      <c r="J28" s="188"/>
      <c r="K28" s="188"/>
      <c r="L28" s="188"/>
      <c r="M28" s="188"/>
      <c r="N28" s="188"/>
      <c r="O28" s="190"/>
      <c r="P28" s="188"/>
      <c r="Q28" s="188"/>
      <c r="R28" s="188"/>
      <c r="S28" s="190"/>
      <c r="T28" s="190"/>
      <c r="U28" s="189"/>
      <c r="V28" s="189"/>
      <c r="W28" s="189"/>
      <c r="X28" s="189"/>
      <c r="Y28" s="189"/>
      <c r="Z28" s="189"/>
      <c r="AA28" s="189"/>
      <c r="AB28" s="189"/>
      <c r="AC28" s="189"/>
    </row>
    <row r="29" spans="1:29">
      <c r="A29" s="89"/>
      <c r="B29" s="191"/>
      <c r="C29" s="192"/>
      <c r="D29" s="193"/>
      <c r="E29" s="193"/>
      <c r="F29" s="193"/>
      <c r="G29" s="193"/>
      <c r="H29" s="192"/>
      <c r="I29" s="192"/>
      <c r="J29" s="193"/>
      <c r="K29" s="193"/>
      <c r="L29" s="193"/>
      <c r="M29" s="193"/>
      <c r="N29" s="192"/>
      <c r="O29" s="192"/>
      <c r="P29" s="110"/>
      <c r="Q29" s="110"/>
      <c r="R29" s="110"/>
      <c r="S29" s="110"/>
      <c r="T29" s="110"/>
      <c r="U29" s="110"/>
      <c r="V29" s="110"/>
      <c r="W29" s="110"/>
      <c r="X29" s="110"/>
      <c r="Y29" s="110"/>
      <c r="Z29" s="110"/>
      <c r="AA29" s="110"/>
      <c r="AB29" s="110"/>
      <c r="AC29" s="110"/>
    </row>
    <row r="30" spans="1:29">
      <c r="A30" s="89"/>
      <c r="B30" s="101"/>
      <c r="C30" s="102"/>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row>
    <row r="31" spans="1:29">
      <c r="A31" s="89"/>
      <c r="B31" s="101"/>
      <c r="C31" s="101"/>
      <c r="D31" s="104" t="s">
        <v>139</v>
      </c>
      <c r="E31" s="104" t="s">
        <v>145</v>
      </c>
      <c r="F31" s="104"/>
      <c r="G31" s="104"/>
      <c r="H31" s="105"/>
      <c r="I31" s="826"/>
      <c r="J31" s="817"/>
      <c r="K31" s="817"/>
      <c r="L31" s="826"/>
      <c r="M31" s="817"/>
      <c r="N31" s="826"/>
      <c r="O31" s="817"/>
      <c r="P31" s="103"/>
      <c r="Q31" s="103"/>
      <c r="R31" s="103"/>
      <c r="S31" s="103"/>
      <c r="T31" s="103"/>
      <c r="U31" s="103"/>
      <c r="V31" s="103"/>
      <c r="W31" s="103"/>
      <c r="X31" s="103"/>
      <c r="Y31" s="103"/>
      <c r="Z31" s="103"/>
      <c r="AA31" s="103"/>
      <c r="AB31" s="103"/>
      <c r="AC31" s="103"/>
    </row>
    <row r="32" spans="1:29">
      <c r="A32" s="89"/>
      <c r="B32" s="106" t="s">
        <v>109</v>
      </c>
      <c r="C32" s="106" t="s">
        <v>110</v>
      </c>
      <c r="D32" s="107"/>
      <c r="E32" s="107" t="s">
        <v>146</v>
      </c>
      <c r="F32" s="107"/>
      <c r="G32" s="107"/>
      <c r="H32" s="108"/>
      <c r="I32" s="107"/>
      <c r="J32" s="107"/>
      <c r="K32" s="107"/>
      <c r="L32" s="107"/>
      <c r="M32" s="107"/>
      <c r="N32" s="108"/>
      <c r="O32" s="108"/>
      <c r="P32" s="108"/>
      <c r="Q32" s="108"/>
      <c r="R32" s="108"/>
      <c r="S32" s="108"/>
      <c r="T32" s="108"/>
      <c r="U32" s="108"/>
      <c r="V32" s="108"/>
      <c r="W32" s="108"/>
      <c r="X32" s="108"/>
      <c r="Y32" s="108"/>
      <c r="Z32" s="108"/>
      <c r="AA32" s="108"/>
      <c r="AB32" s="108"/>
      <c r="AC32" s="108"/>
    </row>
    <row r="33" spans="1:29">
      <c r="A33" s="89"/>
      <c r="B33" s="111" t="s">
        <v>128</v>
      </c>
      <c r="C33" s="134" t="s">
        <v>129</v>
      </c>
      <c r="D33" s="114">
        <v>377173306</v>
      </c>
      <c r="E33" s="114">
        <v>38603087</v>
      </c>
      <c r="F33" s="180"/>
      <c r="G33" s="180"/>
      <c r="H33" s="90"/>
      <c r="I33" s="180"/>
      <c r="J33" s="180"/>
      <c r="K33" s="180"/>
      <c r="L33" s="180"/>
      <c r="M33" s="180"/>
      <c r="N33" s="180"/>
      <c r="O33" s="180"/>
      <c r="P33" s="89"/>
      <c r="Q33" s="110"/>
      <c r="R33" s="110"/>
      <c r="S33" s="110"/>
      <c r="T33" s="110"/>
      <c r="U33" s="110"/>
      <c r="V33" s="110"/>
      <c r="W33" s="110"/>
      <c r="X33" s="110"/>
      <c r="Y33" s="110"/>
      <c r="Z33" s="110"/>
      <c r="AA33" s="110"/>
      <c r="AB33" s="110"/>
      <c r="AC33" s="110"/>
    </row>
    <row r="34" spans="1:29">
      <c r="A34" s="89"/>
      <c r="B34" s="111" t="s">
        <v>120</v>
      </c>
      <c r="C34" s="134" t="s">
        <v>121</v>
      </c>
      <c r="D34" s="114">
        <v>728968739</v>
      </c>
      <c r="E34" s="114">
        <v>192759</v>
      </c>
      <c r="F34" s="180"/>
      <c r="G34" s="180"/>
      <c r="H34" s="90"/>
      <c r="I34" s="180"/>
      <c r="J34" s="180"/>
      <c r="K34" s="180"/>
      <c r="L34" s="180"/>
      <c r="M34" s="180"/>
      <c r="N34" s="180"/>
      <c r="O34" s="180"/>
      <c r="P34" s="89"/>
      <c r="Q34" s="110"/>
      <c r="R34" s="110"/>
      <c r="S34" s="110"/>
      <c r="T34" s="110"/>
      <c r="U34" s="110"/>
      <c r="V34" s="110"/>
      <c r="W34" s="110"/>
      <c r="X34" s="110"/>
      <c r="Y34" s="110"/>
      <c r="Z34" s="110"/>
      <c r="AA34" s="110"/>
      <c r="AB34" s="110"/>
      <c r="AC34" s="110"/>
    </row>
    <row r="35" spans="1:29">
      <c r="A35" s="89"/>
      <c r="B35" s="111" t="s">
        <v>122</v>
      </c>
      <c r="C35" s="134" t="s">
        <v>123</v>
      </c>
      <c r="D35" s="113">
        <v>220363045</v>
      </c>
      <c r="E35" s="116">
        <v>27512752</v>
      </c>
      <c r="F35" s="180"/>
      <c r="G35" s="180"/>
      <c r="H35" s="90"/>
      <c r="I35" s="180"/>
      <c r="J35" s="180"/>
      <c r="K35" s="180"/>
      <c r="L35" s="180"/>
      <c r="M35" s="180"/>
      <c r="N35" s="180"/>
      <c r="O35" s="180"/>
      <c r="P35" s="89"/>
      <c r="Q35" s="110"/>
      <c r="R35" s="110"/>
      <c r="S35" s="110"/>
      <c r="T35" s="110"/>
      <c r="U35" s="110"/>
      <c r="V35" s="110"/>
      <c r="W35" s="110"/>
      <c r="X35" s="110"/>
      <c r="Y35" s="110"/>
      <c r="Z35" s="110"/>
      <c r="AA35" s="110"/>
      <c r="AB35" s="110"/>
      <c r="AC35" s="110"/>
    </row>
    <row r="36" spans="1:29">
      <c r="A36" s="89"/>
      <c r="B36" s="111" t="s">
        <v>124</v>
      </c>
      <c r="C36" s="134" t="s">
        <v>125</v>
      </c>
      <c r="D36" s="114">
        <v>1212619180</v>
      </c>
      <c r="E36" s="114">
        <v>4683758</v>
      </c>
      <c r="F36" s="180"/>
      <c r="G36" s="194"/>
      <c r="H36" s="90"/>
      <c r="I36" s="180"/>
      <c r="J36" s="180"/>
      <c r="K36" s="180"/>
      <c r="L36" s="180"/>
      <c r="M36" s="180"/>
      <c r="N36" s="180"/>
      <c r="O36" s="180"/>
      <c r="P36" s="89"/>
      <c r="Q36" s="110"/>
      <c r="R36" s="110"/>
      <c r="S36" s="110"/>
      <c r="T36" s="110"/>
      <c r="U36" s="110"/>
      <c r="V36" s="110"/>
      <c r="W36" s="110"/>
      <c r="X36" s="110"/>
      <c r="Y36" s="110"/>
      <c r="Z36" s="110"/>
      <c r="AA36" s="110"/>
      <c r="AB36" s="110"/>
      <c r="AC36" s="110"/>
    </row>
    <row r="37" spans="1:29">
      <c r="A37" s="89"/>
      <c r="B37" s="111" t="s">
        <v>126</v>
      </c>
      <c r="C37" s="134" t="s">
        <v>127</v>
      </c>
      <c r="D37" s="114">
        <v>198955937</v>
      </c>
      <c r="E37" s="114">
        <v>16555418</v>
      </c>
      <c r="F37" s="180"/>
      <c r="G37" s="194"/>
      <c r="H37" s="90"/>
      <c r="I37" s="180"/>
      <c r="J37" s="180"/>
      <c r="K37" s="180"/>
      <c r="L37" s="180"/>
      <c r="M37" s="180"/>
      <c r="N37" s="180"/>
      <c r="O37" s="180"/>
      <c r="P37" s="89"/>
      <c r="Q37" s="110"/>
      <c r="R37" s="110"/>
      <c r="S37" s="110"/>
      <c r="T37" s="110"/>
      <c r="U37" s="110"/>
      <c r="V37" s="110"/>
      <c r="W37" s="110"/>
      <c r="X37" s="110"/>
      <c r="Y37" s="110"/>
      <c r="Z37" s="110"/>
      <c r="AA37" s="110"/>
      <c r="AB37" s="110"/>
      <c r="AC37" s="110"/>
    </row>
    <row r="38" spans="1:29">
      <c r="A38" s="89"/>
      <c r="B38" s="111" t="s">
        <v>118</v>
      </c>
      <c r="C38" s="134" t="s">
        <v>147</v>
      </c>
      <c r="D38" s="113">
        <v>192569095</v>
      </c>
      <c r="E38" s="195">
        <v>104184.9</v>
      </c>
      <c r="F38" s="180"/>
      <c r="G38" s="180"/>
      <c r="H38" s="90"/>
      <c r="I38" s="180"/>
      <c r="J38" s="180"/>
      <c r="K38" s="180"/>
      <c r="L38" s="180"/>
      <c r="M38" s="180"/>
      <c r="N38" s="180"/>
      <c r="O38" s="180"/>
      <c r="P38" s="89"/>
      <c r="Q38" s="110"/>
      <c r="R38" s="110"/>
      <c r="S38" s="110"/>
      <c r="T38" s="110"/>
      <c r="U38" s="110"/>
      <c r="V38" s="110"/>
      <c r="W38" s="110"/>
      <c r="X38" s="110"/>
      <c r="Y38" s="110"/>
      <c r="Z38" s="110"/>
      <c r="AA38" s="110"/>
      <c r="AB38" s="110"/>
      <c r="AC38" s="110"/>
    </row>
    <row r="39" spans="1:29">
      <c r="A39" s="89"/>
      <c r="B39" s="111"/>
      <c r="C39" s="134"/>
      <c r="D39" s="113"/>
      <c r="E39" s="195"/>
      <c r="F39" s="180"/>
      <c r="G39" s="180"/>
      <c r="H39" s="90"/>
      <c r="I39" s="180"/>
      <c r="J39" s="180"/>
      <c r="K39" s="180"/>
      <c r="L39" s="180"/>
      <c r="M39" s="180"/>
      <c r="N39" s="180"/>
      <c r="O39" s="180"/>
      <c r="P39" s="89"/>
      <c r="Q39" s="110"/>
      <c r="R39" s="110"/>
      <c r="S39" s="110"/>
      <c r="T39" s="110"/>
      <c r="U39" s="110"/>
      <c r="V39" s="110"/>
      <c r="W39" s="110"/>
      <c r="X39" s="110"/>
      <c r="Y39" s="110"/>
      <c r="Z39" s="110"/>
      <c r="AA39" s="110"/>
      <c r="AB39" s="110"/>
      <c r="AC39" s="110"/>
    </row>
    <row r="40" spans="1:29">
      <c r="A40" s="89"/>
      <c r="B40" s="196"/>
      <c r="C40" s="112"/>
      <c r="D40" s="113"/>
      <c r="E40" s="180"/>
      <c r="F40" s="180"/>
      <c r="G40" s="194"/>
      <c r="H40" s="194"/>
      <c r="I40" s="180"/>
      <c r="J40" s="180"/>
      <c r="K40" s="180"/>
      <c r="L40" s="180"/>
      <c r="M40" s="180"/>
      <c r="N40" s="180"/>
      <c r="O40" s="180"/>
      <c r="P40" s="89"/>
      <c r="Q40" s="110"/>
      <c r="R40" s="110"/>
      <c r="S40" s="110"/>
      <c r="T40" s="110"/>
      <c r="U40" s="110"/>
      <c r="V40" s="110"/>
      <c r="W40" s="110"/>
      <c r="X40" s="110"/>
      <c r="Y40" s="110"/>
      <c r="Z40" s="110"/>
      <c r="AA40" s="110"/>
      <c r="AB40" s="110"/>
      <c r="AC40" s="110"/>
    </row>
    <row r="41" spans="1:29">
      <c r="A41" s="89"/>
      <c r="B41" s="196"/>
      <c r="C41" s="112"/>
      <c r="D41" s="113"/>
      <c r="E41" s="180"/>
      <c r="F41" s="180"/>
      <c r="G41" s="180"/>
      <c r="H41" s="90"/>
      <c r="I41" s="180"/>
      <c r="J41" s="180"/>
      <c r="K41" s="180"/>
      <c r="L41" s="180"/>
      <c r="M41" s="180"/>
      <c r="N41" s="180"/>
      <c r="O41" s="180"/>
      <c r="P41" s="89"/>
      <c r="Q41" s="110"/>
      <c r="R41" s="110"/>
      <c r="S41" s="110"/>
      <c r="T41" s="110"/>
      <c r="U41" s="110"/>
      <c r="V41" s="110"/>
      <c r="W41" s="110"/>
      <c r="X41" s="110"/>
      <c r="Y41" s="110"/>
      <c r="Z41" s="110"/>
      <c r="AA41" s="110"/>
      <c r="AB41" s="110"/>
      <c r="AC41" s="110"/>
    </row>
    <row r="42" spans="1:29">
      <c r="A42" s="89"/>
      <c r="B42" s="196"/>
      <c r="C42" s="112"/>
      <c r="D42" s="113"/>
      <c r="E42" s="180"/>
      <c r="F42" s="180"/>
      <c r="G42" s="180"/>
      <c r="H42" s="90"/>
      <c r="I42" s="180"/>
      <c r="J42" s="180"/>
      <c r="K42" s="180"/>
      <c r="L42" s="180"/>
      <c r="M42" s="180"/>
      <c r="N42" s="180"/>
      <c r="O42" s="180"/>
      <c r="P42" s="89"/>
      <c r="Q42" s="110"/>
      <c r="R42" s="110"/>
      <c r="S42" s="110"/>
      <c r="T42" s="110"/>
      <c r="U42" s="110"/>
      <c r="V42" s="110"/>
      <c r="W42" s="110"/>
      <c r="X42" s="110"/>
      <c r="Y42" s="110"/>
      <c r="Z42" s="110"/>
      <c r="AA42" s="110"/>
      <c r="AB42" s="110"/>
      <c r="AC42" s="110"/>
    </row>
    <row r="43" spans="1:29">
      <c r="A43" s="89"/>
      <c r="B43" s="197"/>
      <c r="C43" s="112"/>
      <c r="D43" s="113"/>
      <c r="E43" s="180"/>
      <c r="F43" s="180"/>
      <c r="G43" s="180"/>
      <c r="H43" s="90"/>
      <c r="I43" s="180"/>
      <c r="J43" s="180"/>
      <c r="K43" s="180"/>
      <c r="L43" s="180"/>
      <c r="M43" s="180"/>
      <c r="N43" s="180"/>
      <c r="O43" s="180"/>
      <c r="P43" s="89"/>
      <c r="Q43" s="110"/>
      <c r="R43" s="110"/>
      <c r="S43" s="110"/>
      <c r="T43" s="110"/>
      <c r="U43" s="110"/>
      <c r="V43" s="110"/>
      <c r="W43" s="110"/>
      <c r="X43" s="110"/>
      <c r="Y43" s="110"/>
      <c r="Z43" s="110"/>
      <c r="AA43" s="110"/>
      <c r="AB43" s="110"/>
      <c r="AC43" s="110"/>
    </row>
    <row r="44" spans="1:29">
      <c r="A44" s="89"/>
      <c r="B44" s="197"/>
      <c r="C44" s="112"/>
      <c r="D44" s="113"/>
      <c r="E44" s="180"/>
      <c r="F44" s="180"/>
      <c r="G44" s="180"/>
      <c r="H44" s="90"/>
      <c r="I44" s="180"/>
      <c r="J44" s="180"/>
      <c r="K44" s="180"/>
      <c r="L44" s="180"/>
      <c r="M44" s="180"/>
      <c r="N44" s="180"/>
      <c r="O44" s="180"/>
      <c r="P44" s="89"/>
      <c r="Q44" s="110"/>
      <c r="R44" s="110"/>
      <c r="S44" s="110"/>
      <c r="T44" s="110"/>
      <c r="U44" s="110"/>
      <c r="V44" s="110"/>
      <c r="W44" s="110"/>
      <c r="X44" s="110"/>
      <c r="Y44" s="110"/>
      <c r="Z44" s="110"/>
      <c r="AA44" s="110"/>
      <c r="AB44" s="110"/>
      <c r="AC44" s="110"/>
    </row>
    <row r="45" spans="1:29">
      <c r="A45" s="89"/>
      <c r="B45" s="196"/>
      <c r="C45" s="112"/>
      <c r="D45" s="113"/>
      <c r="E45" s="180"/>
      <c r="F45" s="180"/>
      <c r="G45" s="180"/>
      <c r="H45" s="90"/>
      <c r="I45" s="180"/>
      <c r="J45" s="180"/>
      <c r="K45" s="180"/>
      <c r="L45" s="180"/>
      <c r="M45" s="180"/>
      <c r="N45" s="180"/>
      <c r="O45" s="180"/>
      <c r="P45" s="89"/>
      <c r="Q45" s="110"/>
      <c r="R45" s="110"/>
      <c r="S45" s="110"/>
      <c r="T45" s="110"/>
      <c r="U45" s="110"/>
      <c r="V45" s="110"/>
      <c r="W45" s="110"/>
      <c r="X45" s="110"/>
      <c r="Y45" s="110"/>
      <c r="Z45" s="110"/>
      <c r="AA45" s="110"/>
      <c r="AB45" s="110"/>
      <c r="AC45" s="110"/>
    </row>
    <row r="46" spans="1:29">
      <c r="A46" s="89"/>
      <c r="B46" s="196"/>
      <c r="C46" s="112"/>
      <c r="D46" s="113"/>
      <c r="E46" s="180"/>
      <c r="F46" s="180"/>
      <c r="G46" s="180"/>
      <c r="H46" s="90"/>
      <c r="I46" s="180"/>
      <c r="J46" s="180"/>
      <c r="K46" s="180"/>
      <c r="L46" s="180"/>
      <c r="M46" s="180"/>
      <c r="N46" s="180"/>
      <c r="O46" s="180"/>
      <c r="P46" s="89"/>
      <c r="Q46" s="110"/>
      <c r="R46" s="110"/>
      <c r="S46" s="110"/>
      <c r="T46" s="110"/>
      <c r="U46" s="110"/>
      <c r="V46" s="110"/>
      <c r="W46" s="110"/>
      <c r="X46" s="110"/>
      <c r="Y46" s="110"/>
      <c r="Z46" s="110"/>
      <c r="AA46" s="110"/>
      <c r="AB46" s="110"/>
      <c r="AC46" s="110"/>
    </row>
    <row r="47" spans="1:29">
      <c r="A47" s="89"/>
      <c r="B47" s="197"/>
      <c r="C47" s="112"/>
      <c r="D47" s="113"/>
      <c r="E47" s="180"/>
      <c r="F47" s="180"/>
      <c r="G47" s="180"/>
      <c r="H47" s="90"/>
      <c r="I47" s="180"/>
      <c r="J47" s="180"/>
      <c r="K47" s="180"/>
      <c r="L47" s="180"/>
      <c r="M47" s="180"/>
      <c r="N47" s="180"/>
      <c r="O47" s="180"/>
      <c r="P47" s="89"/>
      <c r="Q47" s="110"/>
      <c r="R47" s="110"/>
      <c r="S47" s="110"/>
      <c r="T47" s="110"/>
      <c r="U47" s="110"/>
      <c r="V47" s="110"/>
      <c r="W47" s="110"/>
      <c r="X47" s="110"/>
      <c r="Y47" s="110"/>
      <c r="Z47" s="110"/>
      <c r="AA47" s="110"/>
      <c r="AB47" s="110"/>
      <c r="AC47" s="110"/>
    </row>
    <row r="48" spans="1:29">
      <c r="A48" s="89"/>
      <c r="B48" s="197"/>
      <c r="C48" s="112"/>
      <c r="D48" s="113"/>
      <c r="E48" s="180"/>
      <c r="F48" s="180"/>
      <c r="G48" s="180"/>
      <c r="H48" s="90"/>
      <c r="I48" s="180"/>
      <c r="J48" s="180"/>
      <c r="K48" s="180"/>
      <c r="L48" s="180"/>
      <c r="M48" s="180"/>
      <c r="N48" s="180"/>
      <c r="O48" s="180"/>
      <c r="P48" s="89"/>
      <c r="Q48" s="110"/>
      <c r="R48" s="110"/>
      <c r="S48" s="110"/>
      <c r="T48" s="110"/>
      <c r="U48" s="110"/>
      <c r="V48" s="110"/>
      <c r="W48" s="110"/>
      <c r="X48" s="110"/>
      <c r="Y48" s="110"/>
      <c r="Z48" s="110"/>
      <c r="AA48" s="110"/>
      <c r="AB48" s="110"/>
      <c r="AC48" s="110"/>
    </row>
    <row r="49" spans="1:29">
      <c r="A49" s="89"/>
      <c r="B49" s="196"/>
      <c r="C49" s="112"/>
      <c r="D49" s="113"/>
      <c r="E49" s="180"/>
      <c r="F49" s="180"/>
      <c r="G49" s="180"/>
      <c r="H49" s="90"/>
      <c r="I49" s="180"/>
      <c r="J49" s="180"/>
      <c r="K49" s="180"/>
      <c r="L49" s="180"/>
      <c r="M49" s="180"/>
      <c r="N49" s="180"/>
      <c r="O49" s="180"/>
      <c r="P49" s="89"/>
      <c r="Q49" s="110"/>
      <c r="R49" s="110"/>
      <c r="S49" s="110"/>
      <c r="T49" s="110"/>
      <c r="U49" s="110"/>
      <c r="V49" s="110"/>
      <c r="W49" s="110"/>
      <c r="X49" s="110"/>
      <c r="Y49" s="110"/>
      <c r="Z49" s="110"/>
      <c r="AA49" s="110"/>
      <c r="AB49" s="110"/>
      <c r="AC49" s="110"/>
    </row>
    <row r="50" spans="1:29">
      <c r="A50" s="89"/>
      <c r="B50" s="196"/>
      <c r="C50" s="112"/>
      <c r="D50" s="113"/>
      <c r="E50" s="180"/>
      <c r="F50" s="180"/>
      <c r="G50" s="180"/>
      <c r="H50" s="90"/>
      <c r="I50" s="180"/>
      <c r="J50" s="180"/>
      <c r="K50" s="180"/>
      <c r="L50" s="180"/>
      <c r="M50" s="180"/>
      <c r="N50" s="180"/>
      <c r="O50" s="180"/>
      <c r="P50" s="89"/>
      <c r="Q50" s="110"/>
      <c r="R50" s="110"/>
      <c r="S50" s="110"/>
      <c r="T50" s="110"/>
      <c r="U50" s="110"/>
      <c r="V50" s="110"/>
      <c r="W50" s="110"/>
      <c r="X50" s="110"/>
      <c r="Y50" s="110"/>
      <c r="Z50" s="110"/>
      <c r="AA50" s="110"/>
      <c r="AB50" s="110"/>
      <c r="AC50" s="110"/>
    </row>
    <row r="51" spans="1:29">
      <c r="A51" s="89"/>
      <c r="B51" s="196"/>
      <c r="C51" s="112"/>
      <c r="D51" s="113"/>
      <c r="E51" s="180"/>
      <c r="F51" s="180"/>
      <c r="G51" s="180"/>
      <c r="H51" s="90"/>
      <c r="I51" s="180"/>
      <c r="J51" s="180"/>
      <c r="K51" s="180"/>
      <c r="L51" s="180"/>
      <c r="M51" s="180"/>
      <c r="N51" s="180"/>
      <c r="O51" s="180"/>
      <c r="P51" s="89"/>
      <c r="Q51" s="110"/>
      <c r="R51" s="110"/>
      <c r="S51" s="110"/>
      <c r="T51" s="110"/>
      <c r="U51" s="110"/>
      <c r="V51" s="110"/>
      <c r="W51" s="110"/>
      <c r="X51" s="110"/>
      <c r="Y51" s="110"/>
      <c r="Z51" s="110"/>
      <c r="AA51" s="110"/>
      <c r="AB51" s="110"/>
      <c r="AC51" s="110"/>
    </row>
    <row r="52" spans="1:29">
      <c r="A52" s="89"/>
      <c r="B52" s="197"/>
      <c r="C52" s="112"/>
      <c r="D52" s="113"/>
      <c r="E52" s="180"/>
      <c r="F52" s="180"/>
      <c r="G52" s="180"/>
      <c r="H52" s="90"/>
      <c r="I52" s="180"/>
      <c r="J52" s="180"/>
      <c r="K52" s="180"/>
      <c r="L52" s="180"/>
      <c r="M52" s="180"/>
      <c r="N52" s="180"/>
      <c r="O52" s="180"/>
      <c r="P52" s="89"/>
      <c r="Q52" s="110"/>
      <c r="R52" s="110"/>
      <c r="S52" s="110"/>
      <c r="T52" s="110"/>
      <c r="U52" s="110"/>
      <c r="V52" s="110"/>
      <c r="W52" s="110"/>
      <c r="X52" s="110"/>
      <c r="Y52" s="110"/>
      <c r="Z52" s="110"/>
      <c r="AA52" s="110"/>
      <c r="AB52" s="110"/>
      <c r="AC52" s="110"/>
    </row>
    <row r="53" spans="1:29">
      <c r="A53" s="89"/>
      <c r="B53" s="129"/>
      <c r="C53" s="90"/>
      <c r="D53" s="89"/>
      <c r="E53" s="89"/>
      <c r="F53" s="131"/>
      <c r="G53" s="131"/>
      <c r="H53" s="90"/>
      <c r="I53" s="89"/>
      <c r="J53" s="89"/>
      <c r="K53" s="89"/>
      <c r="L53" s="89"/>
      <c r="M53" s="89"/>
      <c r="N53" s="89"/>
      <c r="O53" s="89"/>
      <c r="P53" s="89"/>
      <c r="Q53" s="89"/>
      <c r="R53" s="89"/>
      <c r="S53" s="89"/>
      <c r="T53" s="89"/>
      <c r="U53" s="89"/>
      <c r="V53" s="89"/>
      <c r="W53" s="89"/>
      <c r="X53" s="89"/>
      <c r="Y53" s="89"/>
      <c r="Z53" s="89"/>
      <c r="AA53" s="89"/>
      <c r="AB53" s="89"/>
      <c r="AC53" s="89"/>
    </row>
    <row r="54" spans="1:29">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row>
    <row r="55" spans="1:29">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row>
    <row r="56" spans="1:29">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row>
    <row r="57" spans="1:29">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row>
    <row r="58" spans="1:29">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row>
    <row r="59" spans="1:2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row>
    <row r="60" spans="1:29">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row>
    <row r="61" spans="1:29">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row>
    <row r="62" spans="1:29">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row>
    <row r="63" spans="1:29">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row>
    <row r="64" spans="1:29">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row>
    <row r="65" spans="1:29">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row>
    <row r="66" spans="1:29">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row>
    <row r="67" spans="1:29">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row>
    <row r="68" spans="1:29">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row>
    <row r="69" spans="1:2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row>
    <row r="70" spans="1:29">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row>
    <row r="71" spans="1:29">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row>
    <row r="72" spans="1:29">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row>
    <row r="73" spans="1:29">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row>
    <row r="74" spans="1:29">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row>
    <row r="75" spans="1:29">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row>
    <row r="76" spans="1:29">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row>
    <row r="77" spans="1:29">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row>
    <row r="78" spans="1:29">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row>
    <row r="79" spans="1:2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row>
    <row r="80" spans="1:29">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row>
    <row r="81" spans="1:29">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row>
    <row r="82" spans="1:29">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row>
    <row r="83" spans="1:29">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row>
    <row r="84" spans="1:29">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row>
    <row r="85" spans="1:29">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row>
    <row r="86" spans="1:29">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row>
    <row r="87" spans="1:29">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row>
    <row r="88" spans="1:29">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row>
    <row r="89" spans="1:2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row>
    <row r="90" spans="1:29">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row>
    <row r="91" spans="1:29">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row>
    <row r="92" spans="1:29">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row>
    <row r="93" spans="1:29">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row>
    <row r="94" spans="1:29">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row>
    <row r="95" spans="1:29">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row>
    <row r="96" spans="1:29">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row>
    <row r="97" spans="1:29">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row>
    <row r="98" spans="1:29">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row>
    <row r="99" spans="1:2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row>
    <row r="100" spans="1:29">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row>
    <row r="101" spans="1:29">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row>
    <row r="102" spans="1:29">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row>
    <row r="103" spans="1:29">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row>
    <row r="104" spans="1:29">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row>
    <row r="105" spans="1:29">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row>
    <row r="106" spans="1:29">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row>
    <row r="107" spans="1:29">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row>
    <row r="108" spans="1:29">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row>
    <row r="109" spans="1:2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row>
    <row r="110" spans="1:29">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row>
    <row r="111" spans="1:29">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row>
    <row r="112" spans="1:29">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row>
    <row r="113" spans="1:29">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row>
    <row r="114" spans="1:29">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row>
    <row r="115" spans="1:29">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row>
    <row r="116" spans="1:29">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row>
    <row r="117" spans="1:29">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row>
    <row r="118" spans="1:29">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row>
    <row r="119" spans="1:2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row>
    <row r="120" spans="1:29">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row>
    <row r="121" spans="1:29">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row>
    <row r="122" spans="1:29">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row>
    <row r="123" spans="1:29">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row>
    <row r="124" spans="1:29">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row>
    <row r="125" spans="1:29">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row>
    <row r="126" spans="1:29">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row>
    <row r="127" spans="1:29">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row>
    <row r="128" spans="1:29">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row>
    <row r="129" spans="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row>
    <row r="130" spans="1:29">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row>
    <row r="131" spans="1:29">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row>
    <row r="132" spans="1:29">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row>
    <row r="133" spans="1:29">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row>
    <row r="134" spans="1:29">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row>
    <row r="135" spans="1:29">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row>
    <row r="136" spans="1:29">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row>
    <row r="137" spans="1:29">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row>
    <row r="138" spans="1:29">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row>
    <row r="139" spans="1:2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row>
    <row r="140" spans="1:29">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row>
    <row r="141" spans="1:29">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row>
    <row r="142" spans="1:29">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row>
    <row r="144" spans="1:29">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row>
    <row r="145" spans="1:29">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row>
    <row r="146" spans="1:29">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row>
    <row r="147" spans="1:29">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row>
    <row r="148" spans="1:29">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row>
    <row r="149" spans="1:2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row>
    <row r="150" spans="1:29">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row>
    <row r="151" spans="1:29">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row>
    <row r="152" spans="1:29">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row>
    <row r="153" spans="1:29">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row>
    <row r="154" spans="1:29">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row>
    <row r="155" spans="1:29">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row>
    <row r="156" spans="1:29">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row>
    <row r="157" spans="1:29">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row>
    <row r="158" spans="1:29">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row>
    <row r="159" spans="1:2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row>
    <row r="160" spans="1:29">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row>
    <row r="161" spans="1:29">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row>
    <row r="162" spans="1:29">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row>
    <row r="163" spans="1:29">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row>
    <row r="164" spans="1:29">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row>
    <row r="165" spans="1:29">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row>
    <row r="166" spans="1:29">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row>
    <row r="167" spans="1:29">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row>
    <row r="168" spans="1:29">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row>
    <row r="169" spans="1:2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row>
    <row r="170" spans="1:29">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row>
    <row r="171" spans="1:29">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row>
    <row r="172" spans="1:29">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row>
    <row r="173" spans="1:29">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row>
    <row r="174" spans="1:29">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row>
    <row r="175" spans="1:29">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row>
    <row r="176" spans="1:29">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row>
    <row r="177" spans="1:29">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row>
    <row r="178" spans="1:29">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row>
    <row r="179" spans="1:2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row>
    <row r="180" spans="1:29">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row>
    <row r="181" spans="1:29">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row>
    <row r="182" spans="1:29">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row>
    <row r="183" spans="1:29">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row>
    <row r="184" spans="1:29">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row>
    <row r="185" spans="1:29">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row>
    <row r="186" spans="1:29">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row>
    <row r="187" spans="1:29">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row>
    <row r="188" spans="1:29">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row>
    <row r="189" spans="1:2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row>
    <row r="190" spans="1:29">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row>
    <row r="191" spans="1:29">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row>
    <row r="192" spans="1:29">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row>
    <row r="193" spans="1:29">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row>
    <row r="194" spans="1:29">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row>
    <row r="195" spans="1:29">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row>
    <row r="196" spans="1:29">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row>
    <row r="197" spans="1:29">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row>
    <row r="198" spans="1:29">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row>
    <row r="199" spans="1:2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row>
    <row r="200" spans="1:29">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row>
    <row r="201" spans="1:29">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row>
    <row r="202" spans="1:29">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row>
    <row r="203" spans="1:29">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row>
    <row r="204" spans="1:29">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row>
    <row r="205" spans="1:29">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row>
    <row r="206" spans="1:29">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row>
    <row r="207" spans="1:29">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row>
    <row r="208" spans="1:29">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row>
    <row r="209" spans="1:2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row>
    <row r="210" spans="1:29">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row>
    <row r="211" spans="1:29">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row>
    <row r="212" spans="1:29">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row>
    <row r="213" spans="1:29">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row>
    <row r="214" spans="1:29">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row>
    <row r="215" spans="1:29">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row>
    <row r="216" spans="1:29">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row>
    <row r="217" spans="1:29">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row>
    <row r="218" spans="1:29">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row>
    <row r="219" spans="1:2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row>
    <row r="220" spans="1:29">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row>
    <row r="221" spans="1:29">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row>
    <row r="222" spans="1:29">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row>
    <row r="223" spans="1:29">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row>
    <row r="224" spans="1:29">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row>
    <row r="225" spans="1:29">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row>
    <row r="226" spans="1:29">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row>
    <row r="227" spans="1:29">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row>
    <row r="228" spans="1:29">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row>
    <row r="229" spans="1: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row>
    <row r="230" spans="1:29">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row>
    <row r="231" spans="1:29">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row>
    <row r="232" spans="1:29">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row>
    <row r="233" spans="1:29">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row>
    <row r="234" spans="1:29">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row>
    <row r="235" spans="1:29">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row>
    <row r="236" spans="1:29">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row>
    <row r="237" spans="1:29">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row>
    <row r="238" spans="1:29">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row>
    <row r="239" spans="1:2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row>
    <row r="240" spans="1:29">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row>
    <row r="241" spans="1:29">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row>
    <row r="242" spans="1:29">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row>
    <row r="243" spans="1:29">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row>
    <row r="244" spans="1:29">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row>
    <row r="245" spans="1:29">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row>
    <row r="246" spans="1:29">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row>
    <row r="247" spans="1:29">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row>
    <row r="248" spans="1:29">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row>
    <row r="249" spans="1:2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row>
    <row r="250" spans="1:29">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row>
    <row r="251" spans="1:29">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row>
    <row r="252" spans="1:29">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row>
    <row r="253" spans="1:29">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row>
    <row r="254" spans="1:29">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row>
    <row r="255" spans="1:29">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row>
    <row r="256" spans="1:29">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row>
    <row r="257" spans="1:29">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row>
    <row r="258" spans="1:29">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row>
    <row r="259" spans="1:29">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row>
    <row r="260" spans="1:29">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row>
    <row r="261" spans="1:29">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row>
    <row r="262" spans="1:29">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row>
    <row r="263" spans="1:29">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row>
    <row r="264" spans="1:29">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row>
    <row r="265" spans="1:29">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row>
    <row r="266" spans="1:29">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row>
    <row r="267" spans="1:29">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row>
    <row r="268" spans="1:29">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row>
    <row r="269" spans="1:29">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row>
    <row r="270" spans="1:29">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row>
    <row r="271" spans="1:29">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row>
    <row r="272" spans="1:29">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row>
    <row r="273" spans="1:29">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row>
    <row r="274" spans="1:29">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row>
    <row r="275" spans="1:29">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row>
    <row r="276" spans="1:29">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row>
    <row r="277" spans="1:29">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row>
    <row r="278" spans="1:29">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row>
    <row r="279" spans="1:29">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row>
    <row r="280" spans="1:29">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row>
    <row r="281" spans="1:29">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row>
    <row r="282" spans="1:29">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row>
    <row r="283" spans="1:29">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row>
    <row r="284" spans="1:29">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row>
    <row r="285" spans="1:29">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row>
    <row r="286" spans="1:29">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row>
    <row r="287" spans="1:29">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row>
    <row r="288" spans="1:29">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row>
    <row r="289" spans="1:29">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row>
    <row r="290" spans="1:29">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row>
    <row r="291" spans="1:29">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row>
    <row r="292" spans="1:29">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row>
    <row r="293" spans="1:29">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row>
    <row r="294" spans="1:29">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row>
    <row r="295" spans="1:29">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row>
    <row r="296" spans="1:29">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row>
    <row r="297" spans="1:29">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row>
    <row r="298" spans="1:29">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row>
    <row r="299" spans="1:29">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row>
    <row r="300" spans="1:29">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row>
    <row r="301" spans="1:29">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row>
    <row r="302" spans="1:29">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row>
    <row r="303" spans="1:29">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row>
    <row r="304" spans="1:29">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row>
    <row r="305" spans="1:29">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row>
    <row r="306" spans="1:29">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row>
    <row r="307" spans="1:29">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row>
    <row r="308" spans="1:29">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row>
    <row r="309" spans="1:29">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row>
    <row r="310" spans="1:29">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row>
    <row r="311" spans="1:29">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row>
    <row r="312" spans="1:29">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row>
    <row r="313" spans="1:29">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row>
    <row r="314" spans="1:29">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row>
    <row r="315" spans="1:29">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row>
    <row r="316" spans="1:29">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row>
    <row r="317" spans="1:29">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row>
    <row r="318" spans="1:29">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row>
    <row r="319" spans="1:29">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row>
    <row r="320" spans="1:29">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row>
    <row r="321" spans="1:29">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row>
    <row r="322" spans="1:29">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row>
    <row r="323" spans="1:29">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row>
    <row r="324" spans="1:29">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row>
    <row r="325" spans="1:29">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row>
    <row r="326" spans="1:29">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row>
    <row r="327" spans="1:29">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row>
    <row r="328" spans="1:29">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row>
    <row r="329" spans="1:29">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row>
    <row r="330" spans="1:29">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row>
    <row r="331" spans="1:29">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row>
    <row r="332" spans="1:29">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row>
    <row r="333" spans="1:29">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row>
    <row r="334" spans="1:29">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row>
    <row r="335" spans="1:29">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row>
    <row r="336" spans="1:29">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row>
    <row r="337" spans="1:29">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row>
    <row r="338" spans="1:29">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row>
    <row r="339" spans="1:29">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row>
    <row r="340" spans="1:29">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row>
    <row r="341" spans="1:29">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row>
    <row r="342" spans="1:29">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row>
    <row r="343" spans="1:29">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row>
    <row r="344" spans="1:29">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row>
    <row r="345" spans="1:29">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row>
    <row r="346" spans="1:29">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row>
    <row r="347" spans="1:29">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row>
    <row r="348" spans="1:29">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row>
    <row r="349" spans="1:29">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row>
    <row r="350" spans="1:29">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row>
    <row r="351" spans="1:29">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row>
    <row r="352" spans="1:29">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row>
    <row r="353" spans="1:29">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row>
    <row r="354" spans="1:29">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row>
    <row r="355" spans="1:29">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row>
    <row r="356" spans="1:29">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row>
    <row r="357" spans="1:29">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row>
    <row r="358" spans="1:29">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row>
    <row r="359" spans="1:29">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row>
    <row r="360" spans="1:29">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row>
    <row r="361" spans="1:29">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row>
    <row r="362" spans="1:29">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row>
    <row r="363" spans="1:29">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row>
    <row r="364" spans="1:29">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row>
    <row r="365" spans="1:29">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row>
    <row r="366" spans="1:29">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row>
    <row r="367" spans="1:29">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row>
    <row r="368" spans="1:29">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row>
    <row r="369" spans="1:29">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row>
    <row r="370" spans="1:29">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row>
    <row r="371" spans="1:29">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row>
    <row r="372" spans="1:29">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row>
    <row r="373" spans="1:29">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row>
    <row r="374" spans="1:29">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row>
    <row r="375" spans="1:29">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row>
    <row r="376" spans="1:29">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row>
    <row r="377" spans="1:29">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row>
    <row r="378" spans="1:29">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row>
    <row r="379" spans="1:29">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row>
    <row r="380" spans="1:29">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row>
    <row r="381" spans="1:29">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row>
    <row r="382" spans="1:29">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row>
    <row r="383" spans="1:29">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row>
    <row r="384" spans="1:29">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row>
    <row r="385" spans="1:29">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row>
    <row r="386" spans="1:29">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row>
    <row r="387" spans="1:29">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row>
    <row r="388" spans="1:29">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row>
    <row r="389" spans="1:29">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row>
    <row r="390" spans="1:29">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row>
    <row r="391" spans="1:29">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row>
    <row r="392" spans="1:29">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row>
    <row r="393" spans="1:29">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row>
    <row r="394" spans="1:29">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row>
    <row r="395" spans="1:29">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row>
    <row r="396" spans="1:29">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row>
    <row r="397" spans="1:29">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row>
    <row r="398" spans="1:29">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row>
    <row r="399" spans="1:29">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row>
    <row r="400" spans="1:29">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row>
    <row r="401" spans="1:29">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row>
    <row r="402" spans="1:29">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row>
    <row r="403" spans="1:29">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row>
    <row r="404" spans="1:29">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row>
    <row r="405" spans="1:29">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row>
    <row r="406" spans="1:29">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row>
    <row r="407" spans="1:29">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row>
    <row r="408" spans="1:29">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row>
    <row r="409" spans="1:29">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row>
    <row r="410" spans="1:29">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row>
    <row r="411" spans="1:29">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row>
    <row r="412" spans="1:29">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row>
    <row r="413" spans="1:29">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row>
    <row r="414" spans="1:29">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row>
    <row r="415" spans="1:29">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row>
    <row r="416" spans="1:29">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row>
    <row r="417" spans="1:29">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row>
    <row r="418" spans="1:29">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row>
    <row r="419" spans="1:29">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row>
    <row r="420" spans="1:29">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row>
    <row r="421" spans="1:29">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row>
    <row r="422" spans="1:29">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row>
    <row r="423" spans="1:29">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row>
    <row r="424" spans="1:29">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row>
    <row r="425" spans="1:29">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row>
    <row r="426" spans="1:29">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row>
    <row r="427" spans="1:29">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row>
    <row r="428" spans="1:29">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row>
    <row r="429" spans="1:29">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row>
    <row r="430" spans="1:29">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row>
    <row r="431" spans="1:29">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row>
    <row r="432" spans="1:29">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row>
    <row r="433" spans="1:29">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row>
    <row r="434" spans="1:29">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row>
    <row r="435" spans="1:29">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row>
    <row r="436" spans="1:29">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row>
    <row r="437" spans="1:29">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row>
    <row r="438" spans="1:29">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row>
    <row r="439" spans="1:29">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row>
    <row r="440" spans="1:29">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row>
    <row r="441" spans="1:29">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row>
    <row r="442" spans="1:29">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row>
    <row r="443" spans="1:29">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row>
    <row r="444" spans="1:29">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row>
    <row r="445" spans="1:29">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row>
    <row r="446" spans="1:29">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row>
    <row r="447" spans="1:29">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row>
    <row r="448" spans="1:29">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row>
    <row r="449" spans="1:29">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row>
    <row r="450" spans="1:29">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row>
    <row r="451" spans="1:29">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row>
    <row r="452" spans="1:29">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row>
    <row r="453" spans="1:29">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row>
    <row r="454" spans="1:29">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row>
    <row r="455" spans="1:29">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row>
    <row r="456" spans="1:29">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row>
    <row r="457" spans="1:29">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row>
    <row r="458" spans="1:29">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row>
    <row r="459" spans="1:29">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row>
    <row r="460" spans="1:29">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row>
    <row r="461" spans="1:29">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row>
    <row r="462" spans="1:29">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row>
    <row r="463" spans="1:29">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row>
    <row r="464" spans="1:29">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row>
    <row r="465" spans="1:29">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row>
    <row r="466" spans="1:29">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row>
    <row r="467" spans="1:29">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row>
    <row r="468" spans="1:29">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row>
    <row r="469" spans="1:29">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row>
    <row r="470" spans="1:29">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row>
    <row r="471" spans="1:29">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row>
    <row r="472" spans="1:29">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row>
    <row r="473" spans="1:29">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row>
    <row r="474" spans="1:29">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row>
    <row r="475" spans="1:29">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row>
    <row r="476" spans="1:29">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row>
    <row r="477" spans="1:29">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row>
    <row r="478" spans="1:29">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row>
    <row r="479" spans="1:29">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row>
    <row r="480" spans="1:29">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row>
    <row r="481" spans="1:29">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row>
    <row r="482" spans="1:29">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row>
    <row r="483" spans="1:29">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row>
    <row r="484" spans="1:29">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row>
    <row r="485" spans="1:29">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row>
    <row r="486" spans="1:29">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row>
    <row r="487" spans="1:29">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row>
    <row r="488" spans="1:29">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row>
    <row r="489" spans="1:29">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row>
    <row r="490" spans="1:29">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row>
    <row r="491" spans="1:29">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row>
    <row r="492" spans="1:29">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row>
    <row r="493" spans="1:29">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row>
    <row r="494" spans="1:29">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row>
    <row r="495" spans="1:29">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row>
    <row r="496" spans="1:29">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row>
    <row r="497" spans="1:29">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row>
    <row r="498" spans="1:29">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row>
    <row r="499" spans="1:29">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row>
    <row r="500" spans="1:29">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row>
    <row r="501" spans="1:29">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row>
    <row r="502" spans="1:29">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row>
    <row r="503" spans="1:29">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row>
    <row r="504" spans="1:29">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row>
    <row r="505" spans="1:29">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row>
    <row r="506" spans="1:29">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row>
    <row r="507" spans="1:29">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row>
    <row r="508" spans="1:29">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row>
    <row r="509" spans="1:29">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row>
    <row r="510" spans="1:29">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row>
    <row r="511" spans="1:29">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row>
    <row r="512" spans="1:29">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row>
    <row r="513" spans="1:29">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row>
    <row r="514" spans="1:29">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row>
    <row r="515" spans="1:29">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row>
    <row r="516" spans="1:29">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row>
    <row r="517" spans="1:29">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row>
    <row r="518" spans="1:29">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row>
    <row r="519" spans="1:29">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row>
    <row r="520" spans="1:29">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row>
    <row r="521" spans="1:29">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row>
    <row r="522" spans="1:29">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row>
    <row r="523" spans="1:29">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row>
    <row r="524" spans="1:29">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row>
    <row r="525" spans="1:29">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row>
    <row r="526" spans="1:29">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row>
    <row r="527" spans="1:29">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row>
    <row r="528" spans="1:29">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row>
    <row r="529" spans="1:29">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row>
    <row r="530" spans="1:29">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row>
    <row r="531" spans="1:29">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row>
    <row r="532" spans="1:29">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row>
    <row r="533" spans="1:29">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row>
    <row r="534" spans="1:29">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row>
    <row r="535" spans="1:29">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row>
    <row r="536" spans="1:29">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row>
    <row r="537" spans="1:29">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row>
    <row r="538" spans="1:29">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row>
    <row r="539" spans="1:29">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row>
    <row r="540" spans="1:29">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row>
    <row r="541" spans="1:29">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row>
    <row r="542" spans="1:29">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row>
    <row r="543" spans="1:29">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row>
    <row r="544" spans="1:29">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row>
    <row r="545" spans="1:29">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row>
    <row r="546" spans="1:29">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row>
    <row r="547" spans="1:29">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row>
    <row r="548" spans="1:29">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row>
    <row r="549" spans="1:29">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row>
    <row r="550" spans="1:29">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row>
    <row r="551" spans="1:29">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row>
    <row r="552" spans="1:29">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row>
    <row r="553" spans="1:29">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row>
    <row r="554" spans="1:29">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row>
    <row r="555" spans="1:29">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row>
    <row r="556" spans="1:29">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row>
    <row r="557" spans="1:29">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row>
    <row r="558" spans="1:29">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row>
    <row r="559" spans="1:29">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row>
    <row r="560" spans="1:29">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row>
    <row r="561" spans="1:29">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row>
    <row r="562" spans="1:29">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row>
    <row r="563" spans="1:29">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row>
    <row r="564" spans="1:29">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row>
    <row r="565" spans="1:29">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row>
    <row r="566" spans="1:29">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row>
    <row r="567" spans="1:29">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row>
    <row r="568" spans="1:29">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row>
    <row r="569" spans="1:29">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row>
    <row r="570" spans="1:29">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row>
    <row r="571" spans="1:29">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row>
    <row r="572" spans="1:29">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row>
    <row r="573" spans="1:29">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row>
    <row r="574" spans="1:29">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row>
    <row r="575" spans="1:29">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row>
    <row r="576" spans="1:29">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row>
    <row r="577" spans="1:29">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row>
    <row r="578" spans="1:29">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row>
    <row r="579" spans="1:29">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row>
    <row r="580" spans="1:29">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row>
    <row r="581" spans="1:29">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row>
    <row r="582" spans="1:29">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row>
    <row r="583" spans="1:29">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row>
    <row r="584" spans="1:29">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row>
    <row r="585" spans="1:29">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row>
    <row r="586" spans="1:29">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row>
    <row r="587" spans="1:29">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row>
    <row r="588" spans="1:29">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row>
    <row r="589" spans="1:29">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row>
    <row r="590" spans="1:29">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row>
    <row r="591" spans="1:29">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row>
    <row r="592" spans="1:29">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row>
    <row r="593" spans="1:29">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row>
    <row r="594" spans="1:29">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row>
    <row r="595" spans="1:29">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row>
    <row r="596" spans="1:29">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row>
    <row r="597" spans="1:29">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row>
    <row r="598" spans="1:29">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row>
    <row r="599" spans="1:29">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row>
    <row r="600" spans="1:29">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row>
    <row r="601" spans="1:29">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row>
    <row r="602" spans="1:29">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row>
    <row r="603" spans="1:29">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row>
    <row r="604" spans="1:29">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row>
    <row r="605" spans="1:29">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row>
    <row r="606" spans="1:29">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row>
    <row r="607" spans="1:29">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row>
    <row r="608" spans="1:29">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row>
    <row r="609" spans="1:29">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row>
    <row r="610" spans="1:29">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row>
    <row r="611" spans="1:29">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row>
    <row r="612" spans="1:29">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row>
    <row r="613" spans="1:29">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row>
    <row r="614" spans="1:29">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row>
    <row r="615" spans="1:29">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row>
    <row r="616" spans="1:29">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row>
    <row r="617" spans="1:29">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row>
    <row r="618" spans="1:29">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row>
    <row r="619" spans="1:29">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row>
    <row r="620" spans="1:29">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row>
    <row r="621" spans="1:29">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row>
    <row r="622" spans="1:29">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row>
    <row r="623" spans="1:29">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row>
    <row r="624" spans="1:29">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row>
    <row r="625" spans="1:29">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row>
    <row r="626" spans="1:29">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row>
    <row r="627" spans="1:29">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row>
    <row r="628" spans="1:29">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row>
    <row r="629" spans="1:29">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row>
    <row r="630" spans="1:29">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row>
    <row r="631" spans="1:29">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row>
    <row r="632" spans="1:29">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row>
    <row r="633" spans="1:29">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row>
    <row r="634" spans="1:29">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row>
    <row r="635" spans="1:29">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row>
    <row r="636" spans="1:29">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row>
    <row r="637" spans="1:29">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row>
    <row r="638" spans="1:29">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row>
    <row r="639" spans="1:29">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row>
    <row r="640" spans="1:29">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row>
    <row r="641" spans="1:29">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row>
    <row r="642" spans="1:29">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row>
    <row r="643" spans="1:29">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row>
    <row r="644" spans="1:29">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row>
    <row r="645" spans="1:29">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row>
    <row r="646" spans="1:29">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row>
    <row r="647" spans="1:29">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row>
    <row r="648" spans="1:29">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row>
    <row r="649" spans="1:29">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row>
    <row r="650" spans="1:29">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row>
    <row r="651" spans="1:29">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row>
    <row r="652" spans="1:29">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row>
    <row r="653" spans="1:29">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row>
    <row r="654" spans="1:29">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row>
    <row r="655" spans="1:29">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row>
    <row r="656" spans="1:29">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row>
    <row r="657" spans="1:29">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row>
    <row r="658" spans="1:29">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row>
    <row r="659" spans="1:29">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row>
    <row r="660" spans="1:29">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row>
    <row r="661" spans="1:29">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row>
    <row r="662" spans="1:29">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row>
    <row r="663" spans="1:29">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row>
    <row r="664" spans="1:29">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row>
    <row r="665" spans="1:29">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row>
    <row r="666" spans="1:29">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row>
    <row r="667" spans="1:29">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row>
    <row r="668" spans="1:29">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row>
    <row r="669" spans="1:29">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row>
    <row r="670" spans="1:29">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row>
    <row r="671" spans="1:29">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row>
    <row r="672" spans="1:29">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row>
    <row r="673" spans="1:29">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row>
    <row r="674" spans="1:29">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row>
    <row r="675" spans="1:29">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row>
    <row r="676" spans="1:29">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row>
    <row r="677" spans="1:29">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row>
    <row r="678" spans="1:29">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row>
    <row r="679" spans="1:29">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row>
    <row r="680" spans="1:29">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row>
    <row r="681" spans="1:29">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row>
    <row r="682" spans="1:29">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row>
    <row r="683" spans="1:29">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row>
    <row r="684" spans="1:29">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row>
    <row r="685" spans="1:29">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row>
    <row r="686" spans="1:29">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row>
    <row r="687" spans="1:29">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row>
    <row r="688" spans="1:29">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row>
    <row r="689" spans="1:29">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row>
    <row r="690" spans="1:29">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row>
    <row r="691" spans="1:29">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row>
    <row r="692" spans="1:29">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row>
    <row r="693" spans="1:29">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row>
    <row r="694" spans="1:29">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row>
    <row r="695" spans="1:29">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row>
    <row r="696" spans="1:29">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row>
    <row r="697" spans="1:29">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row>
    <row r="698" spans="1:29">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row>
    <row r="699" spans="1:29">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row>
    <row r="700" spans="1:29">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row>
    <row r="701" spans="1:29">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row>
    <row r="702" spans="1:29">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row>
    <row r="703" spans="1:29">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row>
    <row r="704" spans="1:29">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row>
    <row r="705" spans="1:29">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row>
    <row r="706" spans="1:29">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row>
    <row r="707" spans="1:29">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row>
    <row r="708" spans="1:29">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row>
    <row r="709" spans="1:29">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row>
    <row r="710" spans="1:29">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row>
    <row r="711" spans="1:29">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row>
    <row r="712" spans="1:29">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row>
    <row r="713" spans="1:29">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row>
    <row r="714" spans="1:29">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row>
    <row r="715" spans="1:29">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row>
    <row r="716" spans="1:29">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row>
    <row r="717" spans="1:29">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row>
    <row r="718" spans="1:29">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row>
    <row r="719" spans="1:29">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row>
    <row r="720" spans="1:29">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row>
    <row r="721" spans="1:29">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row>
    <row r="722" spans="1:29">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row>
    <row r="723" spans="1:29">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row>
    <row r="724" spans="1:29">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row>
    <row r="725" spans="1:29">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row>
    <row r="726" spans="1:29">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row>
    <row r="727" spans="1:29">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row>
    <row r="728" spans="1:29">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row>
    <row r="729" spans="1:29">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row>
    <row r="730" spans="1:29">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row>
    <row r="731" spans="1:29">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row>
    <row r="732" spans="1:29">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row>
    <row r="733" spans="1:29">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row>
    <row r="734" spans="1:29">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row>
    <row r="735" spans="1:29">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row>
    <row r="736" spans="1:29">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row>
    <row r="737" spans="1:29">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row>
    <row r="738" spans="1:29">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row>
    <row r="739" spans="1:29">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row>
    <row r="740" spans="1:29">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row>
    <row r="741" spans="1:29">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row>
    <row r="742" spans="1:29">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row>
    <row r="743" spans="1:29">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row>
    <row r="744" spans="1:29">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row>
    <row r="745" spans="1:29">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row>
    <row r="746" spans="1:29">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row>
    <row r="747" spans="1:29">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row>
    <row r="748" spans="1:29">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row>
    <row r="749" spans="1:29">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row>
    <row r="750" spans="1:29">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row>
    <row r="751" spans="1:29">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row>
    <row r="752" spans="1:29">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row>
    <row r="753" spans="1:29">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row>
    <row r="754" spans="1:29">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row>
    <row r="755" spans="1:29">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row>
    <row r="756" spans="1:29">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row>
    <row r="757" spans="1:29">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row>
    <row r="758" spans="1:29">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row>
    <row r="759" spans="1:29">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row>
    <row r="760" spans="1:29">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row>
    <row r="761" spans="1:29">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row>
    <row r="762" spans="1:29">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row>
    <row r="763" spans="1:29">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row>
    <row r="764" spans="1:29">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row>
    <row r="765" spans="1:29">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row>
    <row r="766" spans="1:29">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row>
    <row r="767" spans="1:29">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row>
    <row r="768" spans="1:29">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row>
    <row r="769" spans="1:29">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row>
    <row r="770" spans="1:29">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row>
    <row r="771" spans="1:29">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row>
    <row r="772" spans="1:29">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row>
    <row r="773" spans="1:29">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row>
    <row r="774" spans="1:29">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row>
    <row r="775" spans="1:29">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row>
    <row r="776" spans="1:29">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row>
    <row r="777" spans="1:29">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row>
    <row r="778" spans="1:29">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row>
    <row r="779" spans="1:29">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row>
    <row r="780" spans="1:29">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row>
    <row r="781" spans="1:29">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row>
    <row r="782" spans="1:29">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row>
    <row r="783" spans="1:29">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row>
    <row r="784" spans="1:29">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row>
    <row r="785" spans="1:29">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row>
    <row r="786" spans="1:29">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row>
    <row r="787" spans="1:29">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row>
    <row r="788" spans="1:29">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row>
    <row r="789" spans="1:29">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row>
    <row r="790" spans="1:29">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row>
    <row r="791" spans="1:29">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row>
    <row r="792" spans="1:29">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row>
    <row r="793" spans="1:29">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row>
    <row r="794" spans="1:29">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row>
    <row r="795" spans="1:29">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row>
    <row r="796" spans="1:29">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row>
    <row r="797" spans="1:29">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row>
    <row r="798" spans="1:29">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row>
    <row r="799" spans="1:29">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row>
    <row r="800" spans="1:29">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row>
    <row r="801" spans="1:29">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row>
    <row r="802" spans="1:29">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row>
    <row r="803" spans="1:29">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row>
    <row r="804" spans="1:29">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row>
    <row r="805" spans="1:29">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row>
    <row r="806" spans="1:29">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row>
    <row r="807" spans="1:29">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row>
    <row r="808" spans="1:29">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row>
    <row r="809" spans="1:29">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row>
    <row r="810" spans="1:29">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row>
    <row r="811" spans="1:29">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row>
    <row r="812" spans="1:29">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row>
    <row r="813" spans="1:29">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row>
    <row r="814" spans="1:29">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row>
    <row r="815" spans="1:29">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row>
    <row r="816" spans="1:29">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row>
    <row r="817" spans="1:29">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row>
    <row r="818" spans="1:29">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row>
    <row r="819" spans="1:29">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row>
    <row r="820" spans="1:29">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row>
    <row r="821" spans="1:29">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row>
    <row r="822" spans="1:29">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row>
    <row r="823" spans="1:29">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row>
    <row r="824" spans="1:29">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row>
    <row r="825" spans="1:29">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row>
    <row r="826" spans="1:29">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row>
    <row r="827" spans="1:29">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row>
    <row r="828" spans="1:29">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row>
    <row r="829" spans="1:29">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row>
    <row r="830" spans="1:29">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row>
    <row r="831" spans="1:29">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row>
    <row r="832" spans="1:29">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row>
    <row r="833" spans="1:29">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row>
    <row r="834" spans="1:29">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row>
    <row r="835" spans="1:29">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row>
    <row r="836" spans="1:29">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row>
    <row r="837" spans="1:29">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row>
    <row r="838" spans="1:29">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row>
    <row r="839" spans="1:29">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row>
    <row r="840" spans="1:29">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row>
    <row r="841" spans="1:29">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row>
    <row r="842" spans="1:29">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row>
    <row r="843" spans="1:29">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row>
    <row r="844" spans="1:29">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row>
    <row r="845" spans="1:29">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row>
    <row r="846" spans="1:29">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row>
    <row r="847" spans="1:29">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row>
    <row r="848" spans="1:29">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row>
    <row r="849" spans="1:29">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row>
    <row r="850" spans="1:29">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row>
    <row r="851" spans="1:29">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row>
    <row r="852" spans="1:29">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row>
    <row r="853" spans="1:29">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row>
    <row r="854" spans="1:29">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row>
    <row r="855" spans="1:29">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row>
    <row r="856" spans="1:29">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row>
    <row r="857" spans="1:29">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row>
    <row r="858" spans="1:29">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row>
    <row r="859" spans="1:29">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row>
    <row r="860" spans="1:29">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row>
    <row r="861" spans="1:29">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row>
    <row r="862" spans="1:29">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row>
    <row r="863" spans="1:29">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row>
    <row r="864" spans="1:29">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row>
    <row r="865" spans="1:29">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row>
    <row r="866" spans="1:29">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row>
    <row r="867" spans="1:29">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row>
    <row r="868" spans="1:29">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row>
    <row r="869" spans="1:29">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row>
    <row r="870" spans="1:29">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row>
    <row r="871" spans="1:29">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row>
    <row r="872" spans="1:29">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row>
    <row r="873" spans="1:29">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row>
    <row r="874" spans="1:29">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row>
    <row r="875" spans="1:29">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row>
    <row r="876" spans="1:29">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row>
    <row r="877" spans="1:29">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row>
    <row r="878" spans="1:29">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row>
    <row r="879" spans="1:2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row>
    <row r="880" spans="1:29">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row>
    <row r="881" spans="1:29">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row>
    <row r="882" spans="1:29">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row>
    <row r="883" spans="1:29">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row>
    <row r="884" spans="1:29">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row>
    <row r="885" spans="1:29">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row>
    <row r="886" spans="1:29">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row>
    <row r="887" spans="1:29">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row>
    <row r="888" spans="1:29">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row>
    <row r="889" spans="1:2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row>
    <row r="890" spans="1:29">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row>
    <row r="891" spans="1:29">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row>
    <row r="892" spans="1:29">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row>
    <row r="893" spans="1:29">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row>
    <row r="894" spans="1:29">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row>
    <row r="895" spans="1:29">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row>
    <row r="896" spans="1:29">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row>
    <row r="897" spans="1:29">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row>
    <row r="898" spans="1:29">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row>
    <row r="899" spans="1:2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row>
    <row r="900" spans="1:29">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row>
    <row r="901" spans="1:29">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row>
    <row r="902" spans="1:29">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row>
    <row r="903" spans="1:29">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row>
    <row r="904" spans="1:29">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row>
    <row r="905" spans="1:29">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row>
    <row r="906" spans="1:29">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row>
    <row r="907" spans="1:29">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row>
    <row r="908" spans="1:29">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row>
    <row r="909" spans="1:2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row>
    <row r="910" spans="1:29">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row>
    <row r="911" spans="1:29">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row>
    <row r="912" spans="1:29">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row>
    <row r="913" spans="1:29">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row>
    <row r="914" spans="1:29">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row>
    <row r="915" spans="1:29">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row>
    <row r="916" spans="1:29">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row>
    <row r="917" spans="1:29">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row>
    <row r="918" spans="1:29">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row>
    <row r="919" spans="1:2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row>
    <row r="920" spans="1:29">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row>
    <row r="921" spans="1:29">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row>
    <row r="922" spans="1:29">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row>
    <row r="923" spans="1:29">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row>
    <row r="924" spans="1:29">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row>
    <row r="925" spans="1:29">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row>
    <row r="926" spans="1:29">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row>
    <row r="927" spans="1:29">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row>
    <row r="928" spans="1:29">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row>
    <row r="929" spans="1:29">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row>
    <row r="930" spans="1:29">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row>
    <row r="931" spans="1:29">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row>
    <row r="932" spans="1:29">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row>
    <row r="933" spans="1:29">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row>
    <row r="934" spans="1:29">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row>
    <row r="935" spans="1:29">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row>
    <row r="936" spans="1:29">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row>
    <row r="937" spans="1:29">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row>
    <row r="938" spans="1:29">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row>
    <row r="939" spans="1:29">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row>
    <row r="940" spans="1:29">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row>
    <row r="941" spans="1:29">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row>
    <row r="942" spans="1:29">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row>
    <row r="943" spans="1:29">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row>
    <row r="944" spans="1:29">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row>
    <row r="945" spans="1:29">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row>
    <row r="946" spans="1:29">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row>
    <row r="947" spans="1:29">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row>
    <row r="948" spans="1:29">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row>
    <row r="949" spans="1:29">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row>
    <row r="950" spans="1:29">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row>
    <row r="951" spans="1:29">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row>
    <row r="952" spans="1:29">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row>
    <row r="953" spans="1:29">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row>
    <row r="954" spans="1:29">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row>
    <row r="955" spans="1:29">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row>
    <row r="956" spans="1:29">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row>
    <row r="957" spans="1:29">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row>
    <row r="958" spans="1:29">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row>
    <row r="959" spans="1:29">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row>
    <row r="960" spans="1:29">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row>
    <row r="961" spans="1:29">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row>
    <row r="962" spans="1:29">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row>
    <row r="963" spans="1:29">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row>
    <row r="964" spans="1:29">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row>
    <row r="965" spans="1:29">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row>
    <row r="966" spans="1:29">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row>
    <row r="967" spans="1:29">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row>
    <row r="968" spans="1:29">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row>
    <row r="969" spans="1:29">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row>
    <row r="970" spans="1:29">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row>
    <row r="971" spans="1:29">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row>
    <row r="972" spans="1:29">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row>
    <row r="973" spans="1:29">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row>
    <row r="974" spans="1:29">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row>
    <row r="975" spans="1:29">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row>
    <row r="976" spans="1:29">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row>
    <row r="977" spans="1:29">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row>
    <row r="978" spans="1:29">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row>
    <row r="979" spans="1:29">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row>
  </sheetData>
  <mergeCells count="20">
    <mergeCell ref="AB8:AC8"/>
    <mergeCell ref="B2:C2"/>
    <mergeCell ref="X7:AC7"/>
    <mergeCell ref="I8:K8"/>
    <mergeCell ref="L8:M8"/>
    <mergeCell ref="N8:O8"/>
    <mergeCell ref="Q8:R8"/>
    <mergeCell ref="S8:T8"/>
    <mergeCell ref="X8:Y8"/>
    <mergeCell ref="I31:K31"/>
    <mergeCell ref="L31:M31"/>
    <mergeCell ref="N31:O31"/>
    <mergeCell ref="U8:V8"/>
    <mergeCell ref="Z8:AA8"/>
    <mergeCell ref="D21:F21"/>
    <mergeCell ref="L21:N21"/>
    <mergeCell ref="T21:V21"/>
    <mergeCell ref="X21:Z21"/>
    <mergeCell ref="B22:C22"/>
    <mergeCell ref="H21:J21"/>
  </mergeCells>
  <conditionalFormatting sqref="X11:X17 AC17">
    <cfRule type="colorScale" priority="1">
      <colorScale>
        <cfvo type="min"/>
        <cfvo type="percentile" val="50"/>
        <cfvo type="max"/>
        <color rgb="FFE67C73"/>
        <color rgb="FFFFFFFF"/>
        <color rgb="FF57BB8A"/>
      </colorScale>
    </cfRule>
  </conditionalFormatting>
  <conditionalFormatting sqref="Y11:Y16">
    <cfRule type="colorScale" priority="2">
      <colorScale>
        <cfvo type="min"/>
        <cfvo type="percentile" val="50"/>
        <cfvo type="max"/>
        <color rgb="FFE67C73"/>
        <color rgb="FFFFFFFF"/>
        <color rgb="FF57BB8A"/>
      </colorScale>
    </cfRule>
  </conditionalFormatting>
  <conditionalFormatting sqref="AB11:AB16">
    <cfRule type="colorScale" priority="3">
      <colorScale>
        <cfvo type="min"/>
        <cfvo type="percentile" val="50"/>
        <cfvo type="max"/>
        <color rgb="FFE67C73"/>
        <color rgb="FFFFFFFF"/>
        <color rgb="FF57BB8A"/>
      </colorScale>
    </cfRule>
  </conditionalFormatting>
  <conditionalFormatting sqref="Z11:Z16">
    <cfRule type="colorScale" priority="4">
      <colorScale>
        <cfvo type="min"/>
        <cfvo type="percentile" val="50"/>
        <cfvo type="max"/>
        <color rgb="FFE67C73"/>
        <color rgb="FFFFFFFF"/>
        <color rgb="FF57BB8A"/>
      </colorScale>
    </cfRule>
  </conditionalFormatting>
  <conditionalFormatting sqref="AA11:AA16">
    <cfRule type="colorScale" priority="5">
      <colorScale>
        <cfvo type="min"/>
        <cfvo type="percentile" val="50"/>
        <cfvo type="max"/>
        <color rgb="FFE67C73"/>
        <color rgb="FFFFFFFF"/>
        <color rgb="FF57BB8A"/>
      </colorScale>
    </cfRule>
  </conditionalFormatting>
  <conditionalFormatting sqref="AC11:AC16">
    <cfRule type="colorScale" priority="6">
      <colorScale>
        <cfvo type="min"/>
        <cfvo type="percentile" val="50"/>
        <cfvo type="max"/>
        <color rgb="FFE67C73"/>
        <color rgb="FFFFFFFF"/>
        <color rgb="FF57BB8A"/>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Z997"/>
  <sheetViews>
    <sheetView showGridLines="0" workbookViewId="0"/>
  </sheetViews>
  <sheetFormatPr defaultColWidth="12.6640625" defaultRowHeight="15.75" customHeight="1"/>
  <cols>
    <col min="1" max="1" width="33" customWidth="1"/>
    <col min="2" max="2" width="13.77734375" customWidth="1"/>
    <col min="4" max="4" width="13.77734375" customWidth="1"/>
    <col min="6" max="6" width="15.44140625" customWidth="1"/>
    <col min="7" max="8" width="0.33203125" customWidth="1"/>
    <col min="10" max="10" width="33" customWidth="1"/>
  </cols>
  <sheetData>
    <row r="1" spans="1:26" ht="13.8">
      <c r="A1" s="198"/>
      <c r="B1" s="199"/>
      <c r="C1" s="199"/>
      <c r="D1" s="199"/>
      <c r="E1" s="199"/>
      <c r="F1" s="199"/>
      <c r="G1" s="199"/>
      <c r="H1" s="200"/>
      <c r="I1" s="199"/>
      <c r="J1" s="201"/>
      <c r="K1" s="202"/>
      <c r="L1" s="202"/>
      <c r="M1" s="202"/>
      <c r="N1" s="202"/>
      <c r="O1" s="202"/>
      <c r="P1" s="202"/>
      <c r="Q1" s="202"/>
      <c r="R1" s="202"/>
      <c r="S1" s="202"/>
      <c r="T1" s="202"/>
      <c r="U1" s="203"/>
      <c r="V1" s="203"/>
      <c r="W1" s="203"/>
      <c r="X1" s="203"/>
      <c r="Y1" s="203"/>
      <c r="Z1" s="203"/>
    </row>
    <row r="2" spans="1:26" ht="15.75" customHeight="1">
      <c r="A2" s="204" t="s">
        <v>148</v>
      </c>
      <c r="B2" s="199"/>
      <c r="C2" s="199"/>
      <c r="D2" s="199"/>
      <c r="E2" s="199"/>
      <c r="F2" s="199"/>
      <c r="G2" s="199"/>
      <c r="H2" s="200"/>
      <c r="I2" s="199"/>
      <c r="J2" s="205" t="s">
        <v>149</v>
      </c>
      <c r="K2" s="202"/>
      <c r="L2" s="202"/>
      <c r="M2" s="202"/>
      <c r="N2" s="202"/>
      <c r="O2" s="202"/>
      <c r="P2" s="202"/>
      <c r="Q2" s="202"/>
      <c r="R2" s="202"/>
      <c r="S2" s="202"/>
      <c r="T2" s="202"/>
      <c r="U2" s="203"/>
      <c r="V2" s="203"/>
      <c r="W2" s="203"/>
      <c r="X2" s="203"/>
      <c r="Y2" s="203"/>
      <c r="Z2" s="203"/>
    </row>
    <row r="3" spans="1:26" ht="13.8">
      <c r="A3" s="198"/>
      <c r="B3" s="199"/>
      <c r="C3" s="199"/>
      <c r="D3" s="199"/>
      <c r="E3" s="199"/>
      <c r="F3" s="199"/>
      <c r="G3" s="199"/>
      <c r="H3" s="200"/>
      <c r="I3" s="199"/>
      <c r="J3" s="201"/>
      <c r="K3" s="202"/>
      <c r="L3" s="202"/>
      <c r="M3" s="202"/>
      <c r="N3" s="202"/>
      <c r="O3" s="202"/>
      <c r="P3" s="202"/>
      <c r="Q3" s="202"/>
      <c r="R3" s="202"/>
      <c r="S3" s="202"/>
      <c r="T3" s="202"/>
      <c r="U3" s="203"/>
      <c r="V3" s="203"/>
      <c r="W3" s="203"/>
      <c r="X3" s="203"/>
      <c r="Y3" s="203"/>
      <c r="Z3" s="203"/>
    </row>
    <row r="4" spans="1:26" ht="13.8">
      <c r="A4" s="49" t="s">
        <v>150</v>
      </c>
      <c r="B4" s="206">
        <v>242904.67</v>
      </c>
      <c r="C4" s="207"/>
      <c r="D4" s="207"/>
      <c r="E4" s="203"/>
      <c r="F4" s="207"/>
      <c r="G4" s="207"/>
      <c r="H4" s="208"/>
      <c r="I4" s="207"/>
      <c r="J4" s="209" t="s">
        <v>150</v>
      </c>
      <c r="K4" s="210">
        <v>242905</v>
      </c>
      <c r="L4" s="211"/>
      <c r="M4" s="203"/>
      <c r="N4" s="203"/>
      <c r="O4" s="211"/>
      <c r="P4" s="211"/>
      <c r="Q4" s="211"/>
      <c r="R4" s="211"/>
      <c r="S4" s="211"/>
      <c r="T4" s="211"/>
      <c r="U4" s="203"/>
      <c r="V4" s="203"/>
      <c r="W4" s="203"/>
      <c r="X4" s="203"/>
      <c r="Y4" s="203"/>
      <c r="Z4" s="203"/>
    </row>
    <row r="5" spans="1:26" ht="13.8">
      <c r="A5" s="49" t="s">
        <v>151</v>
      </c>
      <c r="B5" s="206">
        <v>566777.56999999995</v>
      </c>
      <c r="C5" s="207"/>
      <c r="D5" s="207"/>
      <c r="E5" s="203"/>
      <c r="F5" s="207"/>
      <c r="G5" s="207"/>
      <c r="H5" s="208"/>
      <c r="I5" s="207"/>
      <c r="J5" s="49" t="s">
        <v>151</v>
      </c>
      <c r="K5" s="210">
        <v>809682</v>
      </c>
      <c r="L5" s="211"/>
      <c r="M5" s="203"/>
      <c r="N5" s="203"/>
      <c r="O5" s="211"/>
      <c r="P5" s="211"/>
      <c r="Q5" s="211"/>
      <c r="R5" s="211"/>
      <c r="S5" s="211"/>
      <c r="T5" s="211"/>
      <c r="U5" s="203"/>
      <c r="V5" s="203"/>
      <c r="W5" s="203"/>
      <c r="X5" s="203"/>
      <c r="Y5" s="203"/>
      <c r="Z5" s="203"/>
    </row>
    <row r="6" spans="1:26" ht="13.8">
      <c r="A6" s="49" t="s">
        <v>152</v>
      </c>
      <c r="B6" s="212">
        <f>B5/5</f>
        <v>113355.514</v>
      </c>
      <c r="C6" s="207"/>
      <c r="D6" s="207"/>
      <c r="E6" s="207"/>
      <c r="F6" s="207"/>
      <c r="G6" s="207"/>
      <c r="H6" s="208"/>
      <c r="I6" s="207"/>
      <c r="J6" s="209" t="s">
        <v>153</v>
      </c>
      <c r="K6" s="213">
        <f>K5/5</f>
        <v>161936.4</v>
      </c>
      <c r="L6" s="211"/>
      <c r="M6" s="211"/>
      <c r="N6" s="211"/>
      <c r="O6" s="211"/>
      <c r="P6" s="211"/>
      <c r="Q6" s="211"/>
      <c r="R6" s="211"/>
      <c r="S6" s="211"/>
      <c r="T6" s="211"/>
      <c r="U6" s="203"/>
      <c r="V6" s="203"/>
      <c r="W6" s="203"/>
      <c r="X6" s="203"/>
      <c r="Y6" s="203"/>
      <c r="Z6" s="203"/>
    </row>
    <row r="7" spans="1:26" ht="13.8">
      <c r="A7" s="214"/>
      <c r="B7" s="207"/>
      <c r="C7" s="207"/>
      <c r="D7" s="207"/>
      <c r="E7" s="207"/>
      <c r="F7" s="207"/>
      <c r="G7" s="207"/>
      <c r="H7" s="208"/>
      <c r="I7" s="207"/>
      <c r="J7" s="215"/>
      <c r="K7" s="211"/>
      <c r="L7" s="211"/>
      <c r="M7" s="211"/>
      <c r="N7" s="211"/>
      <c r="O7" s="211"/>
      <c r="P7" s="211"/>
      <c r="Q7" s="211"/>
      <c r="R7" s="211"/>
      <c r="S7" s="211"/>
      <c r="T7" s="211"/>
      <c r="U7" s="203"/>
      <c r="V7" s="203"/>
      <c r="W7" s="203"/>
      <c r="X7" s="203"/>
      <c r="Y7" s="203"/>
      <c r="Z7" s="203"/>
    </row>
    <row r="8" spans="1:26" ht="13.8">
      <c r="A8" s="216" t="s">
        <v>154</v>
      </c>
      <c r="B8" s="217" t="s">
        <v>155</v>
      </c>
      <c r="C8" s="214"/>
      <c r="D8" s="207"/>
      <c r="E8" s="207"/>
      <c r="F8" s="207"/>
      <c r="G8" s="207"/>
      <c r="H8" s="208"/>
      <c r="I8" s="207"/>
      <c r="J8" s="218" t="s">
        <v>154</v>
      </c>
      <c r="K8" s="219" t="s">
        <v>155</v>
      </c>
      <c r="L8" s="833"/>
      <c r="M8" s="817"/>
      <c r="N8" s="211"/>
      <c r="O8" s="211"/>
      <c r="P8" s="211"/>
      <c r="Q8" s="211"/>
      <c r="R8" s="211"/>
      <c r="S8" s="211"/>
      <c r="T8" s="211"/>
      <c r="U8" s="203"/>
      <c r="V8" s="203"/>
      <c r="W8" s="203"/>
      <c r="X8" s="203"/>
      <c r="Y8" s="203"/>
      <c r="Z8" s="203"/>
    </row>
    <row r="9" spans="1:26" ht="13.8">
      <c r="A9" s="220">
        <v>1</v>
      </c>
      <c r="B9" s="221">
        <f>B6</f>
        <v>113355.514</v>
      </c>
      <c r="C9" s="207"/>
      <c r="D9" s="207"/>
      <c r="E9" s="222"/>
      <c r="F9" s="203"/>
      <c r="G9" s="207"/>
      <c r="H9" s="208"/>
      <c r="I9" s="207"/>
      <c r="J9" s="223">
        <v>1</v>
      </c>
      <c r="K9" s="224">
        <f>K6</f>
        <v>161936.4</v>
      </c>
      <c r="L9" s="211"/>
      <c r="M9" s="211"/>
      <c r="N9" s="211"/>
      <c r="O9" s="211"/>
      <c r="P9" s="211"/>
      <c r="Q9" s="211"/>
      <c r="R9" s="211"/>
      <c r="S9" s="211"/>
      <c r="T9" s="211"/>
      <c r="U9" s="203"/>
      <c r="V9" s="203"/>
      <c r="W9" s="203"/>
      <c r="X9" s="203"/>
      <c r="Y9" s="203"/>
      <c r="Z9" s="203"/>
    </row>
    <row r="10" spans="1:26" ht="13.8">
      <c r="A10" s="220">
        <v>2</v>
      </c>
      <c r="B10" s="221">
        <f t="shared" ref="B10:B13" si="0">B9</f>
        <v>113355.514</v>
      </c>
      <c r="C10" s="207"/>
      <c r="D10" s="222"/>
      <c r="E10" s="207"/>
      <c r="F10" s="207"/>
      <c r="G10" s="207"/>
      <c r="H10" s="208"/>
      <c r="I10" s="207"/>
      <c r="J10" s="223">
        <v>2</v>
      </c>
      <c r="K10" s="224">
        <f t="shared" ref="K10:K13" si="1">K9</f>
        <v>161936.4</v>
      </c>
      <c r="L10" s="211"/>
      <c r="M10" s="211"/>
      <c r="N10" s="211"/>
      <c r="O10" s="211"/>
      <c r="P10" s="211"/>
      <c r="Q10" s="211"/>
      <c r="R10" s="211"/>
      <c r="S10" s="211"/>
      <c r="T10" s="211"/>
      <c r="U10" s="203"/>
      <c r="V10" s="203"/>
      <c r="W10" s="203"/>
      <c r="X10" s="203"/>
      <c r="Y10" s="203"/>
      <c r="Z10" s="203"/>
    </row>
    <row r="11" spans="1:26" ht="13.8">
      <c r="A11" s="220">
        <v>3</v>
      </c>
      <c r="B11" s="221">
        <f t="shared" si="0"/>
        <v>113355.514</v>
      </c>
      <c r="C11" s="207"/>
      <c r="D11" s="207"/>
      <c r="E11" s="207"/>
      <c r="F11" s="207"/>
      <c r="G11" s="207"/>
      <c r="H11" s="208"/>
      <c r="I11" s="207"/>
      <c r="J11" s="223">
        <v>3</v>
      </c>
      <c r="K11" s="224">
        <f t="shared" si="1"/>
        <v>161936.4</v>
      </c>
      <c r="L11" s="211"/>
      <c r="M11" s="211"/>
      <c r="N11" s="211"/>
      <c r="P11" s="211"/>
      <c r="Q11" s="211"/>
      <c r="R11" s="211"/>
      <c r="S11" s="211"/>
      <c r="T11" s="211"/>
      <c r="U11" s="203"/>
      <c r="V11" s="203"/>
      <c r="W11" s="203"/>
      <c r="X11" s="203"/>
      <c r="Y11" s="203"/>
      <c r="Z11" s="203"/>
    </row>
    <row r="12" spans="1:26" ht="13.8">
      <c r="A12" s="220">
        <v>4</v>
      </c>
      <c r="B12" s="221">
        <f t="shared" si="0"/>
        <v>113355.514</v>
      </c>
      <c r="C12" s="207"/>
      <c r="D12" s="207"/>
      <c r="E12" s="214"/>
      <c r="F12" s="214"/>
      <c r="G12" s="207"/>
      <c r="H12" s="208"/>
      <c r="I12" s="207"/>
      <c r="J12" s="223">
        <v>4</v>
      </c>
      <c r="K12" s="224">
        <f t="shared" si="1"/>
        <v>161936.4</v>
      </c>
      <c r="L12" s="211"/>
      <c r="M12" s="211"/>
      <c r="N12" s="215"/>
      <c r="O12" s="211"/>
      <c r="P12" s="211"/>
      <c r="Q12" s="211"/>
      <c r="R12" s="211"/>
      <c r="S12" s="211"/>
      <c r="T12" s="211"/>
      <c r="U12" s="203"/>
      <c r="V12" s="203"/>
      <c r="W12" s="203"/>
      <c r="X12" s="203"/>
      <c r="Y12" s="203"/>
      <c r="Z12" s="203"/>
    </row>
    <row r="13" spans="1:26" ht="13.8">
      <c r="A13" s="220">
        <v>5</v>
      </c>
      <c r="B13" s="221">
        <f t="shared" si="0"/>
        <v>113355.514</v>
      </c>
      <c r="C13" s="207"/>
      <c r="D13" s="207"/>
      <c r="E13" s="207"/>
      <c r="F13" s="207"/>
      <c r="G13" s="207"/>
      <c r="H13" s="208"/>
      <c r="I13" s="207"/>
      <c r="J13" s="223">
        <v>5</v>
      </c>
      <c r="K13" s="224">
        <f t="shared" si="1"/>
        <v>161936.4</v>
      </c>
      <c r="L13" s="211"/>
      <c r="M13" s="211"/>
      <c r="N13" s="211"/>
      <c r="O13" s="211"/>
      <c r="P13" s="211"/>
      <c r="Q13" s="211"/>
      <c r="R13" s="211"/>
      <c r="S13" s="211"/>
      <c r="T13" s="211"/>
      <c r="U13" s="203"/>
      <c r="V13" s="203"/>
      <c r="W13" s="203"/>
      <c r="X13" s="203"/>
      <c r="Y13" s="203"/>
      <c r="Z13" s="203"/>
    </row>
    <row r="14" spans="1:26" ht="13.8">
      <c r="A14" s="207"/>
      <c r="B14" s="207"/>
      <c r="C14" s="207"/>
      <c r="D14" s="225"/>
      <c r="E14" s="207"/>
      <c r="F14" s="207"/>
      <c r="G14" s="207"/>
      <c r="H14" s="208"/>
      <c r="I14" s="207"/>
      <c r="J14" s="211"/>
      <c r="K14" s="211"/>
      <c r="L14" s="211"/>
      <c r="M14" s="211"/>
      <c r="N14" s="211"/>
      <c r="O14" s="211"/>
      <c r="P14" s="211"/>
      <c r="Q14" s="211"/>
      <c r="R14" s="211"/>
      <c r="S14" s="211"/>
      <c r="T14" s="211"/>
      <c r="U14" s="203"/>
      <c r="V14" s="203"/>
      <c r="W14" s="203"/>
      <c r="X14" s="203"/>
      <c r="Y14" s="203"/>
      <c r="Z14" s="203"/>
    </row>
    <row r="15" spans="1:26" ht="13.8">
      <c r="A15" s="214" t="s">
        <v>156</v>
      </c>
      <c r="B15" s="226">
        <f>'Pre tax Cost of debt'!B15</f>
        <v>0.13750000000000001</v>
      </c>
      <c r="C15" s="203"/>
      <c r="D15" s="207"/>
      <c r="E15" s="207"/>
      <c r="F15" s="207"/>
      <c r="G15" s="207"/>
      <c r="H15" s="208"/>
      <c r="I15" s="207"/>
      <c r="J15" s="215" t="s">
        <v>156</v>
      </c>
      <c r="K15" s="227">
        <f>'Pre tax Cost of debt'!B15</f>
        <v>0.13750000000000001</v>
      </c>
      <c r="L15" s="203"/>
      <c r="M15" s="228"/>
      <c r="N15" s="203"/>
      <c r="O15" s="211"/>
      <c r="P15" s="211"/>
      <c r="Q15" s="211"/>
      <c r="R15" s="211"/>
      <c r="S15" s="211"/>
      <c r="T15" s="211"/>
      <c r="U15" s="203"/>
      <c r="V15" s="203"/>
      <c r="W15" s="203"/>
      <c r="X15" s="203"/>
      <c r="Y15" s="203"/>
      <c r="Z15" s="203"/>
    </row>
    <row r="16" spans="1:26" ht="13.8">
      <c r="A16" s="207"/>
      <c r="B16" s="207"/>
      <c r="C16" s="207"/>
      <c r="D16" s="229"/>
      <c r="E16" s="225"/>
      <c r="F16" s="207"/>
      <c r="G16" s="207"/>
      <c r="H16" s="208"/>
      <c r="I16" s="207"/>
      <c r="J16" s="211"/>
      <c r="K16" s="211"/>
      <c r="L16" s="211"/>
      <c r="M16" s="211"/>
      <c r="N16" s="211"/>
      <c r="O16" s="211"/>
      <c r="P16" s="211"/>
      <c r="Q16" s="211"/>
      <c r="R16" s="211"/>
      <c r="S16" s="211"/>
      <c r="T16" s="211"/>
      <c r="U16" s="203"/>
      <c r="V16" s="203"/>
      <c r="W16" s="203"/>
      <c r="X16" s="203"/>
      <c r="Y16" s="203"/>
      <c r="Z16" s="203"/>
    </row>
    <row r="17" spans="1:26" ht="13.8">
      <c r="A17" s="198" t="s">
        <v>157</v>
      </c>
      <c r="B17" s="207"/>
      <c r="C17" s="198" t="s">
        <v>158</v>
      </c>
      <c r="D17" s="207"/>
      <c r="E17" s="203"/>
      <c r="F17" s="207"/>
      <c r="G17" s="207"/>
      <c r="H17" s="208"/>
      <c r="I17" s="207"/>
      <c r="J17" s="201" t="s">
        <v>157</v>
      </c>
      <c r="K17" s="211"/>
      <c r="L17" s="201" t="s">
        <v>159</v>
      </c>
      <c r="M17" s="211"/>
      <c r="N17" s="215"/>
      <c r="O17" s="211"/>
      <c r="P17" s="211"/>
      <c r="Q17" s="211"/>
      <c r="R17" s="211"/>
      <c r="S17" s="211"/>
      <c r="T17" s="211"/>
      <c r="U17" s="203"/>
      <c r="V17" s="203"/>
      <c r="W17" s="203"/>
      <c r="X17" s="203"/>
      <c r="Y17" s="203"/>
      <c r="Z17" s="203"/>
    </row>
    <row r="18" spans="1:26" ht="13.8">
      <c r="A18" s="49" t="s">
        <v>160</v>
      </c>
      <c r="B18" s="206">
        <v>30338390.699999999</v>
      </c>
      <c r="C18" s="230" t="s">
        <v>161</v>
      </c>
      <c r="D18" s="231"/>
      <c r="E18" s="232"/>
      <c r="F18" s="207"/>
      <c r="G18" s="207"/>
      <c r="H18" s="208"/>
      <c r="I18" s="207"/>
      <c r="J18" s="209" t="s">
        <v>162</v>
      </c>
      <c r="K18" s="210">
        <v>37209546.960000001</v>
      </c>
      <c r="L18" s="214" t="s">
        <v>161</v>
      </c>
      <c r="M18" s="203"/>
      <c r="N18" s="833"/>
      <c r="O18" s="817"/>
      <c r="P18" s="817"/>
      <c r="Q18" s="817"/>
      <c r="R18" s="211"/>
      <c r="S18" s="211"/>
      <c r="T18" s="211"/>
      <c r="U18" s="203"/>
      <c r="V18" s="203"/>
      <c r="W18" s="203"/>
      <c r="X18" s="203"/>
      <c r="Y18" s="203"/>
      <c r="Z18" s="203"/>
    </row>
    <row r="19" spans="1:26" ht="13.8">
      <c r="A19" s="49" t="s">
        <v>163</v>
      </c>
      <c r="B19" s="233">
        <f>'Balance sheet '!G31+'Balance sheet '!G36</f>
        <v>192569095.42000002</v>
      </c>
      <c r="C19" s="234" t="s">
        <v>164</v>
      </c>
      <c r="D19" s="203"/>
      <c r="E19" s="235"/>
      <c r="F19" s="207"/>
      <c r="G19" s="207"/>
      <c r="H19" s="208"/>
      <c r="I19" s="207"/>
      <c r="J19" s="209" t="s">
        <v>165</v>
      </c>
      <c r="K19" s="210">
        <f>'Balance sheet '!F36+'Balance sheet '!F31</f>
        <v>240599799.38</v>
      </c>
      <c r="L19" s="214" t="s">
        <v>164</v>
      </c>
      <c r="M19" s="203"/>
      <c r="N19" s="833"/>
      <c r="O19" s="817"/>
      <c r="P19" s="817"/>
      <c r="Q19" s="817"/>
      <c r="R19" s="211"/>
      <c r="S19" s="211"/>
      <c r="T19" s="211"/>
      <c r="U19" s="203"/>
      <c r="V19" s="203"/>
      <c r="W19" s="203"/>
      <c r="X19" s="203"/>
      <c r="Y19" s="203"/>
      <c r="Z19" s="203"/>
    </row>
    <row r="20" spans="1:26" ht="13.8">
      <c r="A20" s="49" t="s">
        <v>166</v>
      </c>
      <c r="B20" s="233">
        <v>9488088.3699999992</v>
      </c>
      <c r="C20" s="236" t="s">
        <v>167</v>
      </c>
      <c r="D20" s="237"/>
      <c r="E20" s="238"/>
      <c r="F20" s="207"/>
      <c r="G20" s="207"/>
      <c r="H20" s="208"/>
      <c r="I20" s="207"/>
      <c r="J20" s="209" t="s">
        <v>168</v>
      </c>
      <c r="K20" s="239">
        <v>21779443.399999999</v>
      </c>
      <c r="L20" s="214" t="s">
        <v>167</v>
      </c>
      <c r="M20" s="203"/>
      <c r="N20" s="211"/>
      <c r="O20" s="211"/>
      <c r="P20" s="211"/>
      <c r="Q20" s="211"/>
      <c r="R20" s="211"/>
      <c r="S20" s="211"/>
      <c r="T20" s="211"/>
      <c r="U20" s="203"/>
      <c r="V20" s="203"/>
      <c r="W20" s="203"/>
      <c r="X20" s="203"/>
      <c r="Y20" s="203"/>
      <c r="Z20" s="203"/>
    </row>
    <row r="21" spans="1:26" ht="13.8">
      <c r="A21" s="214"/>
      <c r="B21" s="229"/>
      <c r="C21" s="207"/>
      <c r="D21" s="240"/>
      <c r="E21" s="207"/>
      <c r="F21" s="207"/>
      <c r="G21" s="207"/>
      <c r="H21" s="208"/>
      <c r="I21" s="207"/>
      <c r="J21" s="215"/>
      <c r="K21" s="211"/>
      <c r="L21" s="211"/>
      <c r="M21" s="241"/>
      <c r="N21" s="211"/>
      <c r="O21" s="211"/>
      <c r="P21" s="211"/>
      <c r="Q21" s="211"/>
      <c r="R21" s="211"/>
      <c r="S21" s="211"/>
      <c r="T21" s="211"/>
      <c r="U21" s="203"/>
      <c r="V21" s="203"/>
      <c r="W21" s="203"/>
      <c r="X21" s="203"/>
      <c r="Y21" s="203"/>
      <c r="Z21" s="203"/>
    </row>
    <row r="22" spans="1:26" ht="13.8">
      <c r="A22" s="198"/>
      <c r="B22" s="242"/>
      <c r="C22" s="199"/>
      <c r="D22" s="199"/>
      <c r="E22" s="199"/>
      <c r="F22" s="199"/>
      <c r="G22" s="199"/>
      <c r="H22" s="200"/>
      <c r="I22" s="199"/>
      <c r="J22" s="201"/>
      <c r="K22" s="202"/>
      <c r="L22" s="202"/>
      <c r="M22" s="202"/>
      <c r="N22" s="202"/>
      <c r="O22" s="202"/>
      <c r="P22" s="202"/>
      <c r="Q22" s="228"/>
      <c r="R22" s="202"/>
      <c r="S22" s="202"/>
      <c r="T22" s="202"/>
      <c r="U22" s="203"/>
      <c r="V22" s="203"/>
      <c r="W22" s="203"/>
      <c r="X22" s="203"/>
      <c r="Y22" s="203"/>
      <c r="Z22" s="203"/>
    </row>
    <row r="23" spans="1:26" ht="13.8">
      <c r="A23" s="203"/>
      <c r="B23" s="199"/>
      <c r="C23" s="199"/>
      <c r="D23" s="199"/>
      <c r="E23" s="199"/>
      <c r="F23" s="198"/>
      <c r="G23" s="243"/>
      <c r="H23" s="200"/>
      <c r="I23" s="199"/>
      <c r="J23" s="211"/>
      <c r="K23" s="202"/>
      <c r="L23" s="202"/>
      <c r="M23" s="203"/>
      <c r="N23" s="202"/>
      <c r="O23" s="201"/>
      <c r="P23" s="244"/>
      <c r="Q23" s="202"/>
      <c r="R23" s="202"/>
      <c r="S23" s="202"/>
      <c r="T23" s="202"/>
      <c r="U23" s="203"/>
      <c r="V23" s="203"/>
      <c r="W23" s="203"/>
      <c r="X23" s="203"/>
      <c r="Y23" s="203"/>
      <c r="Z23" s="203"/>
    </row>
    <row r="24" spans="1:26" ht="13.8">
      <c r="A24" s="198" t="s">
        <v>169</v>
      </c>
      <c r="B24" s="207"/>
      <c r="C24" s="207"/>
      <c r="D24" s="207"/>
      <c r="E24" s="207"/>
      <c r="F24" s="214"/>
      <c r="G24" s="222"/>
      <c r="H24" s="208"/>
      <c r="I24" s="207"/>
      <c r="J24" s="201" t="s">
        <v>169</v>
      </c>
      <c r="K24" s="211"/>
      <c r="L24" s="211"/>
      <c r="M24" s="211"/>
      <c r="N24" s="211"/>
      <c r="O24" s="215"/>
      <c r="P24" s="241"/>
      <c r="Q24" s="211"/>
      <c r="R24" s="211"/>
      <c r="S24" s="211"/>
      <c r="T24" s="211"/>
      <c r="U24" s="203"/>
      <c r="V24" s="203"/>
      <c r="W24" s="203"/>
      <c r="X24" s="203"/>
      <c r="Y24" s="203"/>
      <c r="Z24" s="203"/>
    </row>
    <row r="25" spans="1:26" ht="13.8">
      <c r="A25" s="216" t="s">
        <v>154</v>
      </c>
      <c r="B25" s="217" t="s">
        <v>155</v>
      </c>
      <c r="C25" s="217" t="s">
        <v>170</v>
      </c>
      <c r="D25" s="207"/>
      <c r="E25" s="207"/>
      <c r="F25" s="207"/>
      <c r="G25" s="207"/>
      <c r="H25" s="208"/>
      <c r="I25" s="207"/>
      <c r="J25" s="218" t="s">
        <v>154</v>
      </c>
      <c r="K25" s="219" t="s">
        <v>155</v>
      </c>
      <c r="L25" s="219" t="s">
        <v>170</v>
      </c>
      <c r="M25" s="211"/>
      <c r="N25" s="211"/>
      <c r="O25" s="211"/>
      <c r="P25" s="211"/>
      <c r="Q25" s="211"/>
      <c r="R25" s="211"/>
      <c r="S25" s="211"/>
      <c r="T25" s="211"/>
      <c r="U25" s="203"/>
      <c r="V25" s="203"/>
      <c r="W25" s="203"/>
      <c r="X25" s="203"/>
      <c r="Y25" s="203"/>
      <c r="Z25" s="203"/>
    </row>
    <row r="26" spans="1:26" ht="13.8">
      <c r="A26" s="245">
        <f t="shared" ref="A26:B26" si="2">A9</f>
        <v>1</v>
      </c>
      <c r="B26" s="221">
        <f t="shared" si="2"/>
        <v>113355.514</v>
      </c>
      <c r="C26" s="238">
        <f t="shared" ref="C26:C30" si="3">B26/(1+$B$15)^A26</f>
        <v>99653.199120879115</v>
      </c>
      <c r="D26" s="207"/>
      <c r="E26" s="207"/>
      <c r="F26" s="207"/>
      <c r="G26" s="207"/>
      <c r="H26" s="208"/>
      <c r="I26" s="207"/>
      <c r="J26" s="223">
        <v>1</v>
      </c>
      <c r="K26" s="224">
        <v>161936.4</v>
      </c>
      <c r="L26" s="224">
        <v>145130.3101</v>
      </c>
      <c r="M26" s="211"/>
      <c r="N26" s="211"/>
      <c r="O26" s="211"/>
      <c r="P26" s="211"/>
      <c r="Q26" s="211"/>
      <c r="R26" s="211"/>
      <c r="S26" s="211"/>
      <c r="T26" s="211"/>
      <c r="U26" s="203"/>
      <c r="V26" s="203"/>
      <c r="W26" s="203"/>
      <c r="X26" s="203"/>
      <c r="Y26" s="203"/>
      <c r="Z26" s="203"/>
    </row>
    <row r="27" spans="1:26" ht="13.8">
      <c r="A27" s="245">
        <f t="shared" ref="A27:B27" si="4">A10</f>
        <v>2</v>
      </c>
      <c r="B27" s="221">
        <f t="shared" si="4"/>
        <v>113355.514</v>
      </c>
      <c r="C27" s="238">
        <f t="shared" si="3"/>
        <v>87607.208018355275</v>
      </c>
      <c r="D27" s="207"/>
      <c r="E27" s="207"/>
      <c r="F27" s="207"/>
      <c r="G27" s="207"/>
      <c r="H27" s="208"/>
      <c r="I27" s="207"/>
      <c r="J27" s="223">
        <v>2</v>
      </c>
      <c r="K27" s="224">
        <v>161936.4</v>
      </c>
      <c r="L27" s="224">
        <v>130068.39049999999</v>
      </c>
      <c r="M27" s="211"/>
      <c r="N27" s="211"/>
      <c r="O27" s="211"/>
      <c r="P27" s="211"/>
      <c r="Q27" s="211"/>
      <c r="R27" s="211"/>
      <c r="S27" s="211"/>
      <c r="T27" s="211"/>
      <c r="U27" s="203"/>
      <c r="V27" s="203"/>
      <c r="W27" s="203"/>
      <c r="X27" s="203"/>
      <c r="Y27" s="203"/>
      <c r="Z27" s="203"/>
    </row>
    <row r="28" spans="1:26" ht="13.8">
      <c r="A28" s="245">
        <f t="shared" ref="A28:B28" si="5">A11</f>
        <v>3</v>
      </c>
      <c r="B28" s="221">
        <f t="shared" si="5"/>
        <v>113355.514</v>
      </c>
      <c r="C28" s="238">
        <f t="shared" si="3"/>
        <v>77017.325730422221</v>
      </c>
      <c r="D28" s="207"/>
      <c r="E28" s="207"/>
      <c r="F28" s="207"/>
      <c r="G28" s="207"/>
      <c r="H28" s="208"/>
      <c r="I28" s="207"/>
      <c r="J28" s="223">
        <v>3</v>
      </c>
      <c r="K28" s="224">
        <v>161936.4</v>
      </c>
      <c r="L28" s="224">
        <v>116569.62760000001</v>
      </c>
      <c r="M28" s="211"/>
      <c r="N28" s="211"/>
      <c r="O28" s="211"/>
      <c r="P28" s="211"/>
      <c r="Q28" s="211"/>
      <c r="R28" s="211"/>
      <c r="S28" s="211"/>
      <c r="T28" s="211"/>
      <c r="U28" s="203"/>
      <c r="V28" s="203"/>
      <c r="W28" s="203"/>
      <c r="X28" s="203"/>
      <c r="Y28" s="203"/>
      <c r="Z28" s="203"/>
    </row>
    <row r="29" spans="1:26" ht="13.8">
      <c r="A29" s="245">
        <f t="shared" ref="A29:B29" si="6">A12</f>
        <v>4</v>
      </c>
      <c r="B29" s="221">
        <f t="shared" si="6"/>
        <v>113355.514</v>
      </c>
      <c r="C29" s="238">
        <f t="shared" si="3"/>
        <v>67707.539103667892</v>
      </c>
      <c r="D29" s="207"/>
      <c r="E29" s="207"/>
      <c r="F29" s="207"/>
      <c r="G29" s="207"/>
      <c r="H29" s="208"/>
      <c r="I29" s="207"/>
      <c r="J29" s="223">
        <v>4</v>
      </c>
      <c r="K29" s="224">
        <v>161936.4</v>
      </c>
      <c r="L29" s="224">
        <v>104471.7939</v>
      </c>
      <c r="M29" s="211"/>
      <c r="N29" s="211"/>
      <c r="O29" s="211"/>
      <c r="P29" s="211"/>
      <c r="Q29" s="211"/>
      <c r="R29" s="211"/>
      <c r="S29" s="211"/>
      <c r="T29" s="211"/>
      <c r="U29" s="203"/>
      <c r="V29" s="203"/>
      <c r="W29" s="203"/>
      <c r="X29" s="203"/>
      <c r="Y29" s="203"/>
      <c r="Z29" s="203"/>
    </row>
    <row r="30" spans="1:26" ht="13.8">
      <c r="A30" s="245">
        <f t="shared" ref="A30:B30" si="7">A13</f>
        <v>5</v>
      </c>
      <c r="B30" s="221">
        <f t="shared" si="7"/>
        <v>113355.514</v>
      </c>
      <c r="C30" s="238">
        <f t="shared" si="3"/>
        <v>59523.111299927819</v>
      </c>
      <c r="D30" s="207"/>
      <c r="E30" s="207"/>
      <c r="F30" s="207"/>
      <c r="G30" s="207"/>
      <c r="H30" s="208"/>
      <c r="I30" s="207"/>
      <c r="J30" s="223">
        <v>5</v>
      </c>
      <c r="K30" s="224">
        <v>161936.4</v>
      </c>
      <c r="L30" s="224">
        <v>93629.498000000007</v>
      </c>
      <c r="M30" s="211"/>
      <c r="N30" s="211"/>
      <c r="O30" s="211"/>
      <c r="P30" s="211"/>
      <c r="Q30" s="211"/>
      <c r="R30" s="211"/>
      <c r="S30" s="211"/>
      <c r="T30" s="211"/>
      <c r="U30" s="203"/>
      <c r="V30" s="203"/>
      <c r="W30" s="203"/>
      <c r="X30" s="203"/>
      <c r="Y30" s="203"/>
      <c r="Z30" s="203"/>
    </row>
    <row r="31" spans="1:26" ht="13.8">
      <c r="A31" s="49" t="s">
        <v>171</v>
      </c>
      <c r="B31" s="246"/>
      <c r="C31" s="247">
        <f>SUM(C26:C30)</f>
        <v>391508.38327325234</v>
      </c>
      <c r="D31" s="207"/>
      <c r="E31" s="207"/>
      <c r="F31" s="207"/>
      <c r="G31" s="207"/>
      <c r="H31" s="208"/>
      <c r="I31" s="207"/>
      <c r="J31" s="248" t="s">
        <v>171</v>
      </c>
      <c r="K31" s="249"/>
      <c r="L31" s="250">
        <v>589869.62</v>
      </c>
      <c r="M31" s="211"/>
      <c r="N31" s="211"/>
      <c r="O31" s="211"/>
      <c r="P31" s="211"/>
      <c r="Q31" s="211"/>
      <c r="R31" s="211"/>
      <c r="S31" s="211"/>
      <c r="T31" s="211"/>
      <c r="U31" s="203"/>
      <c r="V31" s="203"/>
      <c r="W31" s="203"/>
      <c r="X31" s="203"/>
      <c r="Y31" s="203"/>
      <c r="Z31" s="203"/>
    </row>
    <row r="32" spans="1:26" ht="13.8">
      <c r="A32" s="207"/>
      <c r="B32" s="207"/>
      <c r="C32" s="207"/>
      <c r="D32" s="207"/>
      <c r="E32" s="207"/>
      <c r="F32" s="207"/>
      <c r="G32" s="207"/>
      <c r="H32" s="208"/>
      <c r="I32" s="207"/>
      <c r="J32" s="211"/>
      <c r="K32" s="211"/>
      <c r="L32" s="211"/>
      <c r="M32" s="211"/>
      <c r="N32" s="211"/>
      <c r="O32" s="211"/>
      <c r="P32" s="211"/>
      <c r="Q32" s="211"/>
      <c r="R32" s="211"/>
      <c r="S32" s="211"/>
      <c r="T32" s="211"/>
      <c r="U32" s="203"/>
      <c r="V32" s="203"/>
      <c r="W32" s="203"/>
      <c r="X32" s="203"/>
      <c r="Y32" s="203"/>
      <c r="Z32" s="203"/>
    </row>
    <row r="33" spans="1:26" ht="13.8">
      <c r="A33" s="251" t="s">
        <v>172</v>
      </c>
      <c r="B33" s="252"/>
      <c r="C33" s="253"/>
      <c r="D33" s="207"/>
      <c r="E33" s="207"/>
      <c r="G33" s="207"/>
      <c r="H33" s="208"/>
      <c r="I33" s="207"/>
      <c r="J33" s="254" t="s">
        <v>172</v>
      </c>
      <c r="K33" s="255"/>
      <c r="L33" s="211"/>
      <c r="M33" s="211"/>
      <c r="N33" s="211"/>
      <c r="P33" s="211"/>
      <c r="Q33" s="211"/>
      <c r="R33" s="211"/>
      <c r="S33" s="211"/>
      <c r="T33" s="211"/>
      <c r="U33" s="203"/>
      <c r="V33" s="203"/>
      <c r="W33" s="203"/>
      <c r="X33" s="203"/>
      <c r="Y33" s="203"/>
      <c r="Z33" s="203"/>
    </row>
    <row r="34" spans="1:26" ht="13.8">
      <c r="A34" s="234" t="s">
        <v>173</v>
      </c>
      <c r="B34" s="207"/>
      <c r="C34" s="256">
        <f>B18+C31*B15</f>
        <v>30392223.102700073</v>
      </c>
      <c r="D34" s="207"/>
      <c r="E34" s="207"/>
      <c r="G34" s="214"/>
      <c r="H34" s="208"/>
      <c r="I34" s="207"/>
      <c r="J34" s="257" t="s">
        <v>173</v>
      </c>
      <c r="K34" s="258">
        <f>K18+K15*L31</f>
        <v>37290654.032750003</v>
      </c>
      <c r="L34" s="211"/>
      <c r="M34" s="211"/>
      <c r="N34" s="211"/>
      <c r="P34" s="215"/>
      <c r="Q34" s="211"/>
      <c r="R34" s="211"/>
      <c r="S34" s="211"/>
      <c r="T34" s="211"/>
      <c r="U34" s="203"/>
      <c r="V34" s="203"/>
      <c r="W34" s="203"/>
      <c r="X34" s="203"/>
      <c r="Y34" s="203"/>
      <c r="Z34" s="203"/>
    </row>
    <row r="35" spans="1:26" ht="13.8">
      <c r="A35" s="236" t="s">
        <v>174</v>
      </c>
      <c r="B35" s="259"/>
      <c r="C35" s="260">
        <f>B19+C31</f>
        <v>192960603.80327326</v>
      </c>
      <c r="D35" s="207"/>
      <c r="E35" s="207"/>
      <c r="G35" s="207"/>
      <c r="H35" s="208"/>
      <c r="I35" s="207"/>
      <c r="J35" s="261" t="s">
        <v>174</v>
      </c>
      <c r="K35" s="224">
        <v>241189669</v>
      </c>
      <c r="L35" s="211"/>
      <c r="M35" s="211"/>
      <c r="N35" s="211"/>
      <c r="P35" s="211"/>
      <c r="Q35" s="211"/>
      <c r="R35" s="211"/>
      <c r="S35" s="211"/>
      <c r="T35" s="211"/>
      <c r="U35" s="203"/>
      <c r="V35" s="203"/>
      <c r="W35" s="203"/>
      <c r="X35" s="203"/>
      <c r="Y35" s="203"/>
      <c r="Z35" s="203"/>
    </row>
    <row r="36" spans="1:26" ht="13.8">
      <c r="A36" s="207"/>
      <c r="B36" s="207"/>
      <c r="C36" s="207"/>
      <c r="D36" s="207"/>
      <c r="E36" s="207"/>
      <c r="F36" s="207"/>
      <c r="G36" s="207"/>
      <c r="H36" s="208"/>
      <c r="I36" s="207"/>
      <c r="J36" s="211"/>
      <c r="K36" s="211"/>
      <c r="L36" s="211"/>
      <c r="M36" s="211"/>
      <c r="N36" s="211"/>
      <c r="O36" s="211"/>
      <c r="P36" s="211"/>
      <c r="Q36" s="211"/>
      <c r="R36" s="211"/>
      <c r="S36" s="211"/>
      <c r="T36" s="211"/>
      <c r="U36" s="203"/>
      <c r="V36" s="203"/>
      <c r="W36" s="203"/>
      <c r="X36" s="203"/>
      <c r="Y36" s="203"/>
      <c r="Z36" s="203"/>
    </row>
    <row r="37" spans="1:26" ht="13.8">
      <c r="A37" s="207"/>
      <c r="B37" s="207"/>
      <c r="C37" s="207"/>
      <c r="D37" s="207"/>
      <c r="E37" s="207"/>
      <c r="F37" s="207"/>
      <c r="G37" s="207"/>
      <c r="H37" s="208"/>
      <c r="I37" s="207"/>
      <c r="J37" s="211"/>
      <c r="K37" s="211"/>
      <c r="L37" s="211"/>
      <c r="M37" s="211"/>
      <c r="N37" s="211"/>
      <c r="O37" s="211"/>
      <c r="P37" s="211"/>
      <c r="Q37" s="211"/>
      <c r="R37" s="211"/>
      <c r="S37" s="211"/>
      <c r="T37" s="211"/>
      <c r="U37" s="203"/>
      <c r="V37" s="203"/>
      <c r="W37" s="203"/>
      <c r="X37" s="203"/>
      <c r="Y37" s="203"/>
      <c r="Z37" s="203"/>
    </row>
    <row r="38" spans="1:26" ht="13.8">
      <c r="A38" s="198" t="s">
        <v>175</v>
      </c>
      <c r="B38" s="207"/>
      <c r="C38" s="207"/>
      <c r="D38" s="207"/>
      <c r="E38" s="207"/>
      <c r="F38" s="207"/>
      <c r="G38" s="207"/>
      <c r="H38" s="208"/>
      <c r="I38" s="207"/>
      <c r="J38" s="201" t="s">
        <v>175</v>
      </c>
      <c r="K38" s="211"/>
      <c r="L38" s="211"/>
      <c r="M38" s="211"/>
      <c r="N38" s="211"/>
      <c r="O38" s="211"/>
      <c r="P38" s="211"/>
      <c r="Q38" s="211"/>
      <c r="R38" s="211"/>
      <c r="S38" s="211"/>
      <c r="T38" s="211"/>
      <c r="U38" s="203"/>
      <c r="V38" s="203"/>
      <c r="W38" s="203"/>
      <c r="X38" s="203"/>
      <c r="Y38" s="203"/>
      <c r="Z38" s="203"/>
    </row>
    <row r="39" spans="1:26" ht="13.8">
      <c r="A39" s="831" t="s">
        <v>176</v>
      </c>
      <c r="B39" s="813"/>
      <c r="C39" s="814"/>
      <c r="D39" s="256">
        <f>B18</f>
        <v>30338390.699999999</v>
      </c>
      <c r="E39" s="207"/>
      <c r="F39" s="207"/>
      <c r="G39" s="207"/>
      <c r="H39" s="208"/>
      <c r="I39" s="207"/>
      <c r="J39" s="262" t="s">
        <v>176</v>
      </c>
      <c r="K39" s="239">
        <v>37209546.960000001</v>
      </c>
      <c r="L39" s="215"/>
      <c r="M39" s="203"/>
      <c r="N39" s="211"/>
      <c r="O39" s="211"/>
      <c r="P39" s="211"/>
      <c r="Q39" s="211"/>
      <c r="R39" s="211"/>
      <c r="S39" s="211"/>
      <c r="T39" s="211"/>
      <c r="U39" s="203"/>
      <c r="V39" s="203"/>
      <c r="W39" s="203"/>
      <c r="X39" s="203"/>
      <c r="Y39" s="203"/>
      <c r="Z39" s="203"/>
    </row>
    <row r="40" spans="1:26" ht="13.8">
      <c r="A40" s="831" t="s">
        <v>69</v>
      </c>
      <c r="B40" s="813"/>
      <c r="C40" s="814"/>
      <c r="D40" s="256">
        <f>B4</f>
        <v>242904.67</v>
      </c>
      <c r="E40" s="207"/>
      <c r="F40" s="207"/>
      <c r="G40" s="207"/>
      <c r="H40" s="208"/>
      <c r="I40" s="207"/>
      <c r="J40" s="209" t="s">
        <v>69</v>
      </c>
      <c r="K40" s="210">
        <f>K4</f>
        <v>242905</v>
      </c>
      <c r="L40" s="211"/>
      <c r="M40" s="203"/>
      <c r="N40" s="211"/>
      <c r="O40" s="211"/>
      <c r="P40" s="211"/>
      <c r="Q40" s="211"/>
      <c r="R40" s="211"/>
      <c r="S40" s="211"/>
      <c r="T40" s="211"/>
      <c r="U40" s="203"/>
      <c r="V40" s="203"/>
      <c r="W40" s="203"/>
      <c r="X40" s="203"/>
      <c r="Y40" s="203"/>
      <c r="Z40" s="203"/>
    </row>
    <row r="41" spans="1:26" ht="13.8">
      <c r="A41" s="831" t="s">
        <v>177</v>
      </c>
      <c r="B41" s="813"/>
      <c r="C41" s="814"/>
      <c r="D41" s="263">
        <f>C31/5</f>
        <v>78301.676654650466</v>
      </c>
      <c r="E41" s="207"/>
      <c r="F41" s="207"/>
      <c r="G41" s="207"/>
      <c r="H41" s="208"/>
      <c r="I41" s="207"/>
      <c r="J41" s="262" t="s">
        <v>177</v>
      </c>
      <c r="K41" s="239">
        <f>L31/5</f>
        <v>117973.924</v>
      </c>
      <c r="L41" s="215"/>
      <c r="M41" s="203"/>
      <c r="N41" s="211"/>
      <c r="O41" s="211"/>
      <c r="P41" s="211"/>
      <c r="Q41" s="211"/>
      <c r="R41" s="211"/>
      <c r="S41" s="211"/>
      <c r="T41" s="211"/>
      <c r="U41" s="203"/>
      <c r="V41" s="203"/>
      <c r="W41" s="203"/>
      <c r="X41" s="203"/>
      <c r="Y41" s="203"/>
      <c r="Z41" s="203"/>
    </row>
    <row r="42" spans="1:26" ht="13.8">
      <c r="A42" s="832" t="s">
        <v>71</v>
      </c>
      <c r="B42" s="813"/>
      <c r="C42" s="814"/>
      <c r="D42" s="264">
        <f>D39+D40-D41</f>
        <v>30502993.693345349</v>
      </c>
      <c r="E42" s="207"/>
      <c r="F42" s="207"/>
      <c r="G42" s="207"/>
      <c r="H42" s="208"/>
      <c r="I42" s="207"/>
      <c r="J42" s="265" t="s">
        <v>71</v>
      </c>
      <c r="K42" s="266">
        <v>37334478.039999999</v>
      </c>
      <c r="L42" s="201"/>
      <c r="M42" s="203"/>
      <c r="N42" s="211"/>
      <c r="O42" s="211"/>
      <c r="P42" s="211"/>
      <c r="Q42" s="211"/>
      <c r="R42" s="211"/>
      <c r="S42" s="211"/>
      <c r="T42" s="211"/>
      <c r="U42" s="203"/>
      <c r="V42" s="203"/>
      <c r="W42" s="203"/>
      <c r="X42" s="203"/>
      <c r="Y42" s="203"/>
      <c r="Z42" s="203"/>
    </row>
    <row r="43" spans="1:26" ht="13.8">
      <c r="A43" s="203"/>
      <c r="B43" s="203"/>
      <c r="C43" s="203"/>
      <c r="D43" s="203"/>
      <c r="E43" s="203"/>
      <c r="F43" s="203"/>
      <c r="G43" s="203"/>
      <c r="H43" s="235"/>
      <c r="I43" s="203"/>
      <c r="J43" s="211"/>
      <c r="K43" s="211"/>
      <c r="L43" s="211"/>
      <c r="M43" s="211"/>
      <c r="N43" s="211"/>
      <c r="O43" s="211"/>
      <c r="P43" s="211"/>
      <c r="Q43" s="211"/>
      <c r="R43" s="211"/>
      <c r="S43" s="211"/>
      <c r="T43" s="211"/>
      <c r="U43" s="203"/>
      <c r="V43" s="203"/>
      <c r="W43" s="203"/>
      <c r="X43" s="203"/>
      <c r="Y43" s="203"/>
      <c r="Z43" s="203"/>
    </row>
    <row r="44" spans="1:26" ht="13.8">
      <c r="A44" s="203"/>
      <c r="B44" s="203"/>
      <c r="C44" s="203"/>
      <c r="D44" s="203"/>
      <c r="E44" s="203"/>
      <c r="F44" s="203"/>
      <c r="G44" s="203"/>
      <c r="H44" s="203"/>
      <c r="I44" s="203"/>
      <c r="J44" s="211"/>
      <c r="K44" s="211"/>
      <c r="L44" s="211"/>
      <c r="M44" s="215"/>
      <c r="N44" s="215"/>
      <c r="O44" s="215"/>
      <c r="P44" s="215"/>
      <c r="Q44" s="215"/>
      <c r="R44" s="211"/>
      <c r="S44" s="211"/>
      <c r="T44" s="211"/>
      <c r="U44" s="203"/>
      <c r="V44" s="203"/>
      <c r="W44" s="203"/>
      <c r="X44" s="203"/>
      <c r="Y44" s="203"/>
      <c r="Z44" s="203"/>
    </row>
    <row r="45" spans="1:26" ht="13.8">
      <c r="A45" s="203"/>
      <c r="B45" s="203"/>
      <c r="C45" s="203"/>
      <c r="D45" s="203"/>
      <c r="E45" s="203"/>
      <c r="F45" s="203"/>
      <c r="G45" s="203"/>
      <c r="H45" s="203"/>
      <c r="I45" s="203"/>
      <c r="J45" s="211"/>
      <c r="K45" s="211"/>
      <c r="L45" s="211"/>
      <c r="M45" s="211"/>
      <c r="N45" s="211"/>
      <c r="O45" s="211"/>
      <c r="P45" s="211"/>
      <c r="Q45" s="211"/>
      <c r="R45" s="211"/>
      <c r="S45" s="211"/>
      <c r="T45" s="211"/>
      <c r="U45" s="203"/>
      <c r="V45" s="203"/>
      <c r="W45" s="203"/>
      <c r="X45" s="203"/>
      <c r="Y45" s="203"/>
      <c r="Z45" s="203"/>
    </row>
    <row r="46" spans="1:26" ht="13.8">
      <c r="A46" s="203"/>
      <c r="B46" s="203"/>
      <c r="C46" s="203"/>
      <c r="D46" s="203"/>
      <c r="E46" s="203"/>
      <c r="F46" s="203"/>
      <c r="G46" s="203"/>
      <c r="H46" s="203"/>
      <c r="I46" s="203"/>
      <c r="J46" s="211"/>
      <c r="K46" s="211"/>
      <c r="L46" s="211"/>
      <c r="M46" s="211"/>
      <c r="N46" s="211"/>
      <c r="O46" s="211"/>
      <c r="P46" s="211"/>
      <c r="Q46" s="211"/>
      <c r="R46" s="211"/>
      <c r="S46" s="211"/>
      <c r="T46" s="211"/>
      <c r="U46" s="203"/>
      <c r="V46" s="203"/>
      <c r="W46" s="203"/>
      <c r="X46" s="203"/>
      <c r="Y46" s="203"/>
      <c r="Z46" s="203"/>
    </row>
    <row r="47" spans="1:26" ht="13.8">
      <c r="A47" s="207"/>
      <c r="B47" s="207"/>
      <c r="C47" s="207"/>
      <c r="D47" s="207"/>
      <c r="E47" s="203"/>
      <c r="F47" s="203"/>
      <c r="G47" s="203"/>
      <c r="H47" s="203"/>
      <c r="I47" s="203"/>
      <c r="J47" s="211"/>
      <c r="K47" s="211"/>
      <c r="L47" s="211"/>
      <c r="M47" s="211"/>
      <c r="N47" s="211"/>
      <c r="O47" s="211"/>
      <c r="P47" s="211"/>
      <c r="Q47" s="211"/>
      <c r="R47" s="211"/>
      <c r="S47" s="211"/>
      <c r="T47" s="211"/>
      <c r="U47" s="203"/>
      <c r="V47" s="203"/>
      <c r="W47" s="203"/>
      <c r="X47" s="203"/>
      <c r="Y47" s="203"/>
      <c r="Z47" s="203"/>
    </row>
    <row r="48" spans="1:26" ht="13.8">
      <c r="A48" s="830"/>
      <c r="B48" s="817"/>
      <c r="C48" s="207"/>
      <c r="D48" s="207"/>
      <c r="E48" s="203"/>
      <c r="F48" s="203"/>
      <c r="G48" s="203"/>
      <c r="H48" s="203"/>
      <c r="I48" s="203"/>
      <c r="J48" s="829"/>
      <c r="K48" s="817"/>
      <c r="L48" s="211"/>
      <c r="M48" s="211"/>
      <c r="N48" s="211"/>
      <c r="O48" s="211"/>
      <c r="P48" s="211"/>
      <c r="Q48" s="211"/>
      <c r="R48" s="211"/>
      <c r="S48" s="211"/>
      <c r="T48" s="211"/>
      <c r="U48" s="203"/>
      <c r="V48" s="203"/>
      <c r="W48" s="203"/>
      <c r="X48" s="203"/>
      <c r="Y48" s="203"/>
      <c r="Z48" s="203"/>
    </row>
    <row r="49" spans="1:26" ht="13.8">
      <c r="A49" s="830"/>
      <c r="B49" s="817"/>
      <c r="C49" s="207"/>
      <c r="D49" s="267"/>
      <c r="E49" s="203"/>
      <c r="F49" s="203"/>
      <c r="G49" s="203"/>
      <c r="H49" s="203"/>
      <c r="I49" s="203"/>
      <c r="J49" s="829"/>
      <c r="K49" s="817"/>
      <c r="L49" s="211"/>
      <c r="M49" s="268"/>
      <c r="N49" s="211"/>
      <c r="O49" s="211"/>
      <c r="P49" s="211"/>
      <c r="Q49" s="211"/>
      <c r="R49" s="211"/>
      <c r="S49" s="211"/>
      <c r="T49" s="211"/>
      <c r="U49" s="203"/>
      <c r="V49" s="203"/>
      <c r="W49" s="203"/>
      <c r="X49" s="203"/>
      <c r="Y49" s="203"/>
      <c r="Z49" s="203"/>
    </row>
    <row r="50" spans="1:26" ht="13.8">
      <c r="A50" s="830"/>
      <c r="B50" s="817"/>
      <c r="C50" s="207"/>
      <c r="D50" s="267"/>
      <c r="E50" s="203"/>
      <c r="F50" s="203"/>
      <c r="G50" s="203"/>
      <c r="H50" s="203"/>
      <c r="I50" s="203"/>
      <c r="J50" s="829"/>
      <c r="K50" s="817"/>
      <c r="L50" s="211"/>
      <c r="M50" s="268"/>
      <c r="N50" s="211"/>
      <c r="O50" s="211"/>
      <c r="P50" s="211"/>
      <c r="Q50" s="211"/>
      <c r="R50" s="211"/>
      <c r="S50" s="211"/>
      <c r="T50" s="211"/>
      <c r="U50" s="203"/>
      <c r="V50" s="203"/>
      <c r="W50" s="203"/>
      <c r="X50" s="203"/>
      <c r="Y50" s="203"/>
      <c r="Z50" s="203"/>
    </row>
    <row r="51" spans="1:26" ht="13.8">
      <c r="A51" s="830"/>
      <c r="B51" s="817"/>
      <c r="C51" s="207"/>
      <c r="D51" s="267"/>
      <c r="E51" s="203"/>
      <c r="F51" s="203"/>
      <c r="G51" s="203"/>
      <c r="H51" s="203"/>
      <c r="I51" s="203"/>
      <c r="J51" s="829"/>
      <c r="K51" s="817"/>
      <c r="L51" s="211"/>
      <c r="M51" s="268"/>
      <c r="N51" s="211"/>
      <c r="O51" s="211"/>
      <c r="P51" s="211"/>
      <c r="Q51" s="211"/>
      <c r="R51" s="211"/>
      <c r="S51" s="211"/>
      <c r="T51" s="211"/>
      <c r="U51" s="203"/>
      <c r="V51" s="203"/>
      <c r="W51" s="203"/>
      <c r="X51" s="203"/>
      <c r="Y51" s="203"/>
      <c r="Z51" s="203"/>
    </row>
    <row r="52" spans="1:26" ht="13.8">
      <c r="A52" s="830"/>
      <c r="B52" s="817"/>
      <c r="C52" s="207"/>
      <c r="D52" s="267"/>
      <c r="E52" s="203"/>
      <c r="F52" s="203"/>
      <c r="G52" s="203"/>
      <c r="H52" s="203"/>
      <c r="I52" s="203"/>
      <c r="J52" s="829"/>
      <c r="K52" s="817"/>
      <c r="L52" s="211"/>
      <c r="M52" s="269"/>
      <c r="N52" s="211"/>
      <c r="O52" s="211"/>
      <c r="P52" s="211"/>
      <c r="Q52" s="211"/>
      <c r="R52" s="211"/>
      <c r="S52" s="211"/>
      <c r="T52" s="211"/>
      <c r="U52" s="203"/>
      <c r="V52" s="203"/>
      <c r="W52" s="203"/>
      <c r="X52" s="203"/>
      <c r="Y52" s="203"/>
      <c r="Z52" s="203"/>
    </row>
    <row r="53" spans="1:26" ht="13.8">
      <c r="A53" s="207"/>
      <c r="B53" s="207"/>
      <c r="C53" s="207"/>
      <c r="D53" s="207"/>
      <c r="E53" s="203"/>
      <c r="F53" s="203"/>
      <c r="G53" s="203"/>
      <c r="H53" s="203"/>
      <c r="I53" s="203"/>
      <c r="J53" s="211"/>
      <c r="K53" s="211"/>
      <c r="L53" s="211"/>
      <c r="M53" s="211"/>
      <c r="N53" s="211"/>
      <c r="O53" s="211"/>
      <c r="P53" s="211"/>
      <c r="Q53" s="211"/>
      <c r="R53" s="211"/>
      <c r="S53" s="211"/>
      <c r="T53" s="211"/>
      <c r="U53" s="203"/>
      <c r="V53" s="203"/>
      <c r="W53" s="203"/>
      <c r="X53" s="203"/>
      <c r="Y53" s="203"/>
      <c r="Z53" s="203"/>
    </row>
    <row r="54" spans="1:26" ht="13.8">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spans="1:26" ht="13.8">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spans="1:26" ht="13.8">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spans="1:26" ht="13.8">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spans="1:26" ht="13.8">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spans="1:26" ht="13.8">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spans="1:26" ht="13.8">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spans="1:26" ht="13.8">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spans="1:26" ht="13.8">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spans="1:26" ht="13.8">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spans="1:26" ht="13.8">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spans="1:26" ht="13.8">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spans="1:26" ht="13.8">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spans="1:26" ht="13.8">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spans="1:26" ht="13.8">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spans="1:26" ht="13.8">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spans="1:26" ht="13.8">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spans="1:26" ht="13.8">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spans="1:26" ht="13.8">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spans="1:26" ht="13.8">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spans="1:26" ht="13.8">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spans="1:26" ht="13.8">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spans="1:26" ht="13.8">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spans="1:26" ht="13.8">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spans="1:26" ht="13.8">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spans="1:26" ht="13.8">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spans="1:26" ht="13.8">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spans="1:26" ht="13.8">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spans="1:26" ht="13.8">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spans="1:26" ht="13.8">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spans="1:26" ht="13.8">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spans="1:26" ht="13.8">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spans="1:26" ht="13.8">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spans="1:26" ht="13.8">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spans="1:26" ht="13.8">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spans="1:26" ht="13.8">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spans="1:26" ht="13.8">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spans="1:26" ht="13.8">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spans="1:26" ht="13.8">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spans="1:26" ht="13.8">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spans="1:26" ht="13.8">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spans="1:26" ht="13.8">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spans="1:26" ht="13.8">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spans="1:26" ht="13.8">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spans="1:26" ht="13.8">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spans="1:26" ht="13.8">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spans="1:26" ht="13.8">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spans="1:26" ht="13.8">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spans="1:26" ht="13.8">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spans="1:26" ht="13.8">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spans="1:26" ht="13.8">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spans="1:26" ht="13.8">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spans="1:26" ht="13.8">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spans="1:26" ht="13.8">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spans="1:26" ht="13.8">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spans="1:26" ht="13.8">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spans="1:26" ht="13.8">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spans="1:26" ht="13.8">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spans="1:26" ht="13.8">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spans="1:26" ht="13.8">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spans="1:26" ht="13.8">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spans="1:26" ht="13.8">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spans="1:26" ht="13.8">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spans="1:26" ht="13.8">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spans="1:26" ht="13.8">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spans="1:26" ht="13.8">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spans="1:26" ht="13.8">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spans="1:26" ht="13.8">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spans="1:26" ht="13.8">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spans="1:26" ht="13.8">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spans="1:26" ht="13.8">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spans="1:26" ht="13.8">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spans="1:26" ht="13.8">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spans="1:26" ht="13.8">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spans="1:26" ht="13.8">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spans="1:26" ht="13.8">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spans="1:26" ht="13.8">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spans="1:26" ht="13.8">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spans="1:26" ht="13.8">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spans="1:26" ht="13.8">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spans="1:26" ht="13.8">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spans="1:26" ht="13.8">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spans="1:26" ht="13.8">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spans="1:26" ht="13.8">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spans="1:26" ht="13.8">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spans="1:26" ht="13.8">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spans="1:26" ht="13.8">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spans="1:26" ht="13.8">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spans="1:26" ht="13.8">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spans="1:26" ht="13.8">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spans="1:26" ht="13.8">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spans="1:26" ht="13.8">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spans="1:26" ht="13.8">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spans="1:26" ht="13.8">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spans="1:26" ht="13.8">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spans="1:26" ht="13.8">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spans="1:26" ht="13.8">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spans="1:26" ht="13.8">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spans="1:26" ht="13.8">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spans="1:26" ht="13.8">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spans="1:26" ht="13.8">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spans="1:26" ht="13.8">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spans="1:26" ht="13.8">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spans="1:26" ht="13.8">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spans="1:26" ht="13.8">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spans="1:26" ht="13.8">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spans="1:26" ht="13.8">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spans="1:26" ht="13.8">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spans="1:26" ht="13.8">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spans="1:26" ht="13.8">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spans="1:26" ht="13.8">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spans="1:26" ht="13.8">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spans="1:26" ht="13.8">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spans="1:26" ht="13.8">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spans="1:26" ht="13.8">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spans="1:26" ht="13.8">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spans="1:26" ht="13.8">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spans="1:26" ht="13.8">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spans="1:26" ht="13.8">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spans="1:26" ht="13.8">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spans="1:26" ht="13.8">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spans="1:26" ht="13.8">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spans="1:26" ht="13.8">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spans="1:26" ht="13.8">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spans="1:26" ht="13.8">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spans="1:26" ht="13.8">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spans="1:26" ht="13.8">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spans="1:26" ht="13.8">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spans="1:26" ht="13.8">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spans="1:26" ht="13.8">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spans="1:26" ht="13.8">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spans="1:26" ht="13.8">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spans="1:26" ht="13.8">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spans="1:26" ht="13.8">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spans="1:26" ht="13.8">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spans="1:26" ht="13.8">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spans="1:26" ht="13.8">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spans="1:26" ht="13.8">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spans="1:26" ht="13.8">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spans="1:26" ht="13.8">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spans="1:26" ht="13.8">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spans="1:26" ht="13.8">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spans="1:26" ht="13.8">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spans="1:26" ht="13.8">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spans="1:26" ht="13.8">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spans="1:26" ht="13.8">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spans="1:26" ht="13.8">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spans="1:26" ht="13.8">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spans="1:26" ht="13.8">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spans="1:26" ht="13.8">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spans="1:26" ht="13.8">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spans="1:26" ht="13.8">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spans="1:26" ht="13.8">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spans="1:26" ht="13.8">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spans="1:26" ht="13.8">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spans="1:26" ht="13.8">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spans="1:26" ht="13.8">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spans="1:26" ht="13.8">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spans="1:26" ht="13.8">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spans="1:26" ht="13.8">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spans="1:26" ht="13.8">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spans="1:26" ht="13.8">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spans="1:26" ht="13.8">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spans="1:26" ht="13.8">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spans="1:26" ht="13.8">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spans="1:26" ht="13.8">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spans="1:26" ht="13.8">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spans="1:26" ht="13.8">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spans="1:26" ht="13.8">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spans="1:26" ht="13.8">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spans="1:26" ht="13.8">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spans="1:26" ht="13.8">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spans="1:26" ht="13.8">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spans="1:26" ht="13.8">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spans="1:26" ht="13.8">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spans="1:26" ht="13.8">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spans="1:26" ht="13.8">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spans="1:26" ht="13.8">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spans="1:26" ht="13.8">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spans="1:26" ht="13.8">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spans="1:26" ht="13.8">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spans="1:26" ht="13.8">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spans="1:26" ht="13.8">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spans="1:26" ht="13.8">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spans="1:26" ht="13.8">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spans="1:26" ht="13.8">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spans="1:26" ht="13.8">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spans="1:26" ht="13.8">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spans="1:26" ht="13.8">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spans="1:26" ht="13.8">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spans="1:26" ht="13.8">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spans="1:26" ht="13.8">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spans="1:26" ht="13.8">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spans="1:26" ht="13.8">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spans="1:26" ht="13.8">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spans="1:26" ht="13.8">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spans="1:26" ht="13.8">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spans="1:26" ht="13.8">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spans="1:26" ht="13.8">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spans="1:26" ht="13.8">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spans="1:26" ht="13.8">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spans="1:26" ht="13.8">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spans="1:26" ht="13.8">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spans="1:26" ht="13.8">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spans="1:26" ht="13.8">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spans="1:26" ht="13.8">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spans="1:26" ht="13.8">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spans="1:26" ht="13.8">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spans="1:26" ht="13.8">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spans="1:26" ht="13.8">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spans="1:26" ht="13.8">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spans="1:26" ht="13.8">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spans="1:26" ht="13.8">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spans="1:26" ht="13.8">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spans="1:26" ht="13.8">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spans="1:26" ht="13.8">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spans="1:26" ht="13.8">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spans="1:26" ht="13.8">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spans="1:26" ht="13.8">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spans="1:26" ht="13.8">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spans="1:26" ht="13.8">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spans="1:26" ht="13.8">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spans="1:26" ht="13.8">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spans="1:26" ht="13.8">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spans="1:26" ht="13.8">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spans="1:26" ht="13.8">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spans="1:26" ht="13.8">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spans="1:26" ht="13.8">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spans="1:26" ht="13.8">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spans="1:26" ht="13.8">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spans="1:26" ht="13.8">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spans="1:26" ht="13.8">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spans="1:26" ht="13.8">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spans="1:26" ht="13.8">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spans="1:26" ht="13.8">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spans="1:26" ht="13.8">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spans="1:26" ht="13.8">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spans="1:26" ht="13.8">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spans="1:26" ht="13.8">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spans="1:26" ht="13.8">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spans="1:26" ht="13.8">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spans="1:26" ht="13.8">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spans="1:26" ht="13.8">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spans="1:26" ht="13.8">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spans="1:26" ht="13.8">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spans="1:26" ht="13.8">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spans="1:26" ht="13.8">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spans="1:26" ht="13.8">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spans="1:26" ht="13.8">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spans="1:26" ht="13.8">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spans="1:26" ht="13.8">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spans="1:26" ht="13.8">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spans="1:26" ht="13.8">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spans="1:26" ht="13.8">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spans="1:26" ht="13.8">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spans="1:26" ht="13.8">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spans="1:26" ht="13.8">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spans="1:26" ht="13.8">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spans="1:26" ht="13.8">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spans="1:26" ht="13.8">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spans="1:26" ht="13.8">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spans="1:26" ht="13.8">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spans="1:26" ht="13.8">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spans="1:26" ht="13.8">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spans="1:26" ht="13.8">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spans="1:26" ht="13.8">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spans="1:26" ht="13.8">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spans="1:26" ht="13.8">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spans="1:26" ht="13.8">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spans="1:26" ht="13.8">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spans="1:26" ht="13.8">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spans="1:26" ht="13.8">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spans="1:26" ht="13.8">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spans="1:26" ht="13.8">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spans="1:26" ht="13.8">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spans="1:26" ht="13.8">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spans="1:26" ht="13.8">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spans="1:26" ht="13.8">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spans="1:26" ht="13.8">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spans="1:26" ht="13.8">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spans="1:26" ht="13.8">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spans="1:26" ht="13.8">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spans="1:26" ht="13.8">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spans="1:26" ht="13.8">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spans="1:26" ht="13.8">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spans="1:26" ht="13.8">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spans="1:26" ht="13.8">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spans="1:26" ht="13.8">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spans="1:26" ht="13.8">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spans="1:26" ht="13.8">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spans="1:26" ht="13.8">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spans="1:26" ht="13.8">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spans="1:26" ht="13.8">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spans="1:26" ht="13.8">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spans="1:26" ht="13.8">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spans="1:26" ht="13.8">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spans="1:26" ht="13.8">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spans="1:26" ht="13.8">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spans="1:26" ht="13.8">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spans="1:26" ht="13.8">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spans="1:26" ht="13.8">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spans="1:26" ht="13.8">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spans="1:26" ht="13.8">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spans="1:26" ht="13.8">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spans="1:26" ht="13.8">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spans="1:26" ht="13.8">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spans="1:26" ht="13.8">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spans="1:26" ht="13.8">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spans="1:26" ht="13.8">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spans="1:26" ht="13.8">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spans="1:26" ht="13.8">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spans="1:26" ht="13.8">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spans="1:26" ht="13.8">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spans="1:26" ht="13.8">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spans="1:26" ht="13.8">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spans="1:26" ht="13.8">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spans="1:26" ht="13.8">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spans="1:26" ht="13.8">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spans="1:26" ht="13.8">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spans="1:26" ht="13.8">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spans="1:26" ht="13.8">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spans="1:26" ht="13.8">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spans="1:26" ht="13.8">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spans="1:26" ht="13.8">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spans="1:26" ht="13.8">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spans="1:26" ht="13.8">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spans="1:26" ht="13.8">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spans="1:26" ht="13.8">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spans="1:26" ht="13.8">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spans="1:26" ht="13.8">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spans="1:26" ht="13.8">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spans="1:26" ht="13.8">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spans="1:26" ht="13.8">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spans="1:26" ht="13.8">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spans="1:26" ht="13.8">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spans="1:26" ht="13.8">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spans="1:26" ht="13.8">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spans="1:26" ht="13.8">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spans="1:26" ht="13.8">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spans="1:26" ht="13.8">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spans="1:26" ht="13.8">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spans="1:26" ht="13.8">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spans="1:26" ht="13.8">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spans="1:26" ht="13.8">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spans="1:26" ht="13.8">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spans="1:26" ht="13.8">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spans="1:26" ht="13.8">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spans="1:26" ht="13.8">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spans="1:26" ht="13.8">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spans="1:26" ht="13.8">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spans="1:26" ht="13.8">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spans="1:26" ht="13.8">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spans="1:26" ht="13.8">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spans="1:26" ht="13.8">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spans="1:26" ht="13.8">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spans="1:26" ht="13.8">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spans="1:26" ht="13.8">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spans="1:26" ht="13.8">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spans="1:26" ht="13.8">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spans="1:26" ht="13.8">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spans="1:26" ht="13.8">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spans="1:26" ht="13.8">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spans="1:26" ht="13.8">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spans="1:26" ht="13.8">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spans="1:26" ht="13.8">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spans="1:26" ht="13.8">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spans="1:26" ht="13.8">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spans="1:26" ht="13.8">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spans="1:26" ht="13.8">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spans="1:26" ht="13.8">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spans="1:26" ht="13.8">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spans="1:26" ht="13.8">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spans="1:26" ht="13.8">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spans="1:26" ht="13.8">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spans="1:26" ht="13.8">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spans="1:26" ht="13.8">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spans="1:26" ht="13.8">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spans="1:26" ht="13.8">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spans="1:26" ht="13.8">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spans="1:26" ht="13.8">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spans="1:26" ht="13.8">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spans="1:26" ht="13.8">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spans="1:26" ht="13.8">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spans="1:26" ht="13.8">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spans="1:26" ht="13.8">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spans="1:26" ht="13.8">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spans="1:26" ht="13.8">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spans="1:26" ht="13.8">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spans="1:26" ht="13.8">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spans="1:26" ht="13.8">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spans="1:26" ht="13.8">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spans="1:26" ht="13.8">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spans="1:26" ht="13.8">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spans="1:26" ht="13.8">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spans="1:26" ht="13.8">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spans="1:26" ht="13.8">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spans="1:26" ht="13.8">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spans="1:26" ht="13.8">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spans="1:26" ht="13.8">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spans="1:26" ht="13.8">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spans="1:26" ht="13.8">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spans="1:26" ht="13.8">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spans="1:26" ht="13.8">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spans="1:26" ht="13.8">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spans="1:26" ht="13.8">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spans="1:26" ht="13.8">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spans="1:26" ht="13.8">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spans="1:26" ht="13.8">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spans="1:26" ht="13.8">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spans="1:26" ht="13.8">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spans="1:26" ht="13.8">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spans="1:26" ht="13.8">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spans="1:26" ht="13.8">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spans="1:26" ht="13.8">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spans="1:26" ht="13.8">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spans="1:26" ht="13.8">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spans="1:26" ht="13.8">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spans="1:26" ht="13.8">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spans="1:26" ht="13.8">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spans="1:26" ht="13.8">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spans="1:26" ht="13.8">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spans="1:26" ht="13.8">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spans="1:26" ht="13.8">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spans="1:26" ht="13.8">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spans="1:26" ht="13.8">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spans="1:26" ht="13.8">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spans="1:26" ht="13.8">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spans="1:26" ht="13.8">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spans="1:26" ht="13.8">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spans="1:26" ht="13.8">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spans="1:26" ht="13.8">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spans="1:26" ht="13.8">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spans="1:26" ht="13.8">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spans="1:26" ht="13.8">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spans="1:26" ht="13.8">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spans="1:26" ht="13.8">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spans="1:26" ht="13.8">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spans="1:26" ht="13.8">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spans="1:26" ht="13.8">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spans="1:26" ht="13.8">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spans="1:26" ht="13.8">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spans="1:26" ht="13.8">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spans="1:26" ht="13.8">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spans="1:26" ht="13.8">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spans="1:26" ht="13.8">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spans="1:26" ht="13.8">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spans="1:26" ht="13.8">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spans="1:26" ht="13.8">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spans="1:26" ht="13.8">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spans="1:26" ht="13.8">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spans="1:26" ht="13.8">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spans="1:26" ht="13.8">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spans="1:26" ht="13.8">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spans="1:26" ht="13.8">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spans="1:26" ht="13.8">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spans="1:26" ht="13.8">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spans="1:26" ht="13.8">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spans="1:26" ht="13.8">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spans="1:26" ht="13.8">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spans="1:26" ht="13.8">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spans="1:26" ht="13.8">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spans="1:26" ht="13.8">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spans="1:26" ht="13.8">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spans="1:26" ht="13.8">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spans="1:26" ht="13.8">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spans="1:26" ht="13.8">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spans="1:26" ht="13.8">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spans="1:26" ht="13.8">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spans="1:26" ht="13.8">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spans="1:26" ht="13.8">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spans="1:26" ht="13.8">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spans="1:26" ht="13.8">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spans="1:26" ht="13.8">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spans="1:26" ht="13.8">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spans="1:26" ht="13.8">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spans="1:26" ht="13.8">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spans="1:26" ht="13.8">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spans="1:26" ht="13.8">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spans="1:26" ht="13.8">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spans="1:26" ht="13.8">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spans="1:26" ht="13.8">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spans="1:26" ht="13.8">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spans="1:26" ht="13.8">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spans="1:26" ht="13.8">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spans="1:26" ht="13.8">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spans="1:26" ht="13.8">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spans="1:26" ht="13.8">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spans="1:26" ht="13.8">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spans="1:26" ht="13.8">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spans="1:26" ht="13.8">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spans="1:26" ht="13.8">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spans="1:26" ht="13.8">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spans="1:26" ht="13.8">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spans="1:26" ht="13.8">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spans="1:26" ht="13.8">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spans="1:26" ht="13.8">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spans="1:26" ht="13.8">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spans="1:26" ht="13.8">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spans="1:26" ht="13.8">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spans="1:26" ht="13.8">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spans="1:26" ht="13.8">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spans="1:26" ht="13.8">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spans="1:26" ht="13.8">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spans="1:26" ht="13.8">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spans="1:26" ht="13.8">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spans="1:26" ht="13.8">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spans="1:26" ht="13.8">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spans="1:26" ht="13.8">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spans="1:26" ht="13.8">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spans="1:26" ht="13.8">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spans="1:26" ht="13.8">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spans="1:26" ht="13.8">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spans="1:26" ht="13.8">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spans="1:26" ht="13.8">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spans="1:26" ht="13.8">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spans="1:26" ht="13.8">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spans="1:26" ht="13.8">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spans="1:26" ht="13.8">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spans="1:26" ht="13.8">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spans="1:26" ht="13.8">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spans="1:26" ht="13.8">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spans="1:26" ht="13.8">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spans="1:26" ht="13.8">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spans="1:26" ht="13.8">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spans="1:26" ht="13.8">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spans="1:26" ht="13.8">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spans="1:26" ht="13.8">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spans="1:26" ht="13.8">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spans="1:26" ht="13.8">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spans="1:26" ht="13.8">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spans="1:26" ht="13.8">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spans="1:26" ht="13.8">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spans="1:26" ht="13.8">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spans="1:26" ht="13.8">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spans="1:26" ht="13.8">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spans="1:26" ht="13.8">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spans="1:26" ht="13.8">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spans="1:26" ht="13.8">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spans="1:26" ht="13.8">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spans="1:26" ht="13.8">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spans="1:26" ht="13.8">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spans="1:26" ht="13.8">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spans="1:26" ht="13.8">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spans="1:26" ht="13.8">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spans="1:26" ht="13.8">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spans="1:26" ht="13.8">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spans="1:26" ht="13.8">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spans="1:26" ht="13.8">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spans="1:26" ht="13.8">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spans="1:26" ht="13.8">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spans="1:26" ht="13.8">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spans="1:26" ht="13.8">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spans="1:26" ht="13.8">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spans="1:26" ht="13.8">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spans="1:26" ht="13.8">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spans="1:26" ht="13.8">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spans="1:26" ht="13.8">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spans="1:26" ht="13.8">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spans="1:26" ht="13.8">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spans="1:26" ht="13.8">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spans="1:26" ht="13.8">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spans="1:26" ht="13.8">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spans="1:26" ht="13.8">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spans="1:26" ht="13.8">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spans="1:26" ht="13.8">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spans="1:26" ht="13.8">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spans="1:26" ht="13.8">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spans="1:26" ht="13.8">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spans="1:26" ht="13.8">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spans="1:26" ht="13.8">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spans="1:26" ht="13.8">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spans="1:26" ht="13.8">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spans="1:26" ht="13.8">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spans="1:26" ht="13.8">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spans="1:26" ht="13.8">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spans="1:26" ht="13.8">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spans="1:26" ht="13.8">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spans="1:26" ht="13.8">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spans="1:26" ht="13.8">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spans="1:26" ht="13.8">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spans="1:26" ht="13.8">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spans="1:26" ht="13.8">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spans="1:26" ht="13.8">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spans="1:26" ht="13.8">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spans="1:26" ht="13.8">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spans="1:26" ht="13.8">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spans="1:26" ht="13.8">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spans="1:26" ht="13.8">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spans="1:26" ht="13.8">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spans="1:26" ht="13.8">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spans="1:26" ht="13.8">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spans="1:26" ht="13.8">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spans="1:26" ht="13.8">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spans="1:26" ht="13.8">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spans="1:26" ht="13.8">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spans="1:26" ht="13.8">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spans="1:26" ht="13.8">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spans="1:26" ht="13.8">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spans="1:26" ht="13.8">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spans="1:26" ht="13.8">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spans="1:26" ht="13.8">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spans="1:26" ht="13.8">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spans="1:26" ht="13.8">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spans="1:26" ht="13.8">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spans="1:26" ht="13.8">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spans="1:26" ht="13.8">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spans="1:26" ht="13.8">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spans="1:26" ht="13.8">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spans="1:26" ht="13.8">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spans="1:26" ht="13.8">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spans="1:26" ht="13.8">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spans="1:26" ht="13.8">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spans="1:26" ht="13.8">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spans="1:26" ht="13.8">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spans="1:26" ht="13.8">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spans="1:26" ht="13.8">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spans="1:26" ht="13.8">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spans="1:26" ht="13.8">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spans="1:26" ht="13.8">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spans="1:26" ht="13.8">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spans="1:26" ht="13.8">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spans="1:26" ht="13.8">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spans="1:26" ht="13.8">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spans="1:26" ht="13.8">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spans="1:26" ht="13.8">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spans="1:26" ht="13.8">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spans="1:26" ht="13.8">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spans="1:26" ht="13.8">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spans="1:26" ht="13.8">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spans="1:26" ht="13.8">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spans="1:26" ht="13.8">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spans="1:26" ht="13.8">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spans="1:26" ht="13.8">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spans="1:26" ht="13.8">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spans="1:26" ht="13.8">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spans="1:26" ht="13.8">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spans="1:26" ht="13.8">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spans="1:26" ht="13.8">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spans="1:26" ht="13.8">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spans="1:26" ht="13.8">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spans="1:26" ht="13.8">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spans="1:26" ht="13.8">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spans="1:26" ht="13.8">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spans="1:26" ht="13.8">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spans="1:26" ht="13.8">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spans="1:26" ht="13.8">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spans="1:26" ht="13.8">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spans="1:26" ht="13.8">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spans="1:26" ht="13.8">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spans="1:26" ht="13.8">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spans="1:26" ht="13.8">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spans="1:26" ht="13.8">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spans="1:26" ht="13.8">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spans="1:26" ht="13.8">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spans="1:26" ht="13.8">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spans="1:26" ht="13.8">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spans="1:26" ht="13.8">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spans="1:26" ht="13.8">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spans="1:26" ht="13.8">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spans="1:26" ht="13.8">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spans="1:26" ht="13.8">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spans="1:26" ht="13.8">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spans="1:26" ht="13.8">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spans="1:26" ht="13.8">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spans="1:26" ht="13.8">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spans="1:26" ht="13.8">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spans="1:26" ht="13.8">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spans="1:26" ht="13.8">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spans="1:26" ht="13.8">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spans="1:26" ht="13.8">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spans="1:26" ht="13.8">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spans="1:26" ht="13.8">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spans="1:26" ht="13.8">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spans="1:26" ht="13.8">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spans="1:26" ht="13.8">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spans="1:26" ht="13.8">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spans="1:26" ht="13.8">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spans="1:26" ht="13.8">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spans="1:26" ht="13.8">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spans="1:26" ht="13.8">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spans="1:26" ht="13.8">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spans="1:26" ht="13.8">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spans="1:26" ht="13.8">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spans="1:26" ht="13.8">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spans="1:26" ht="13.8">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spans="1:26" ht="13.8">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spans="1:26" ht="13.8">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spans="1:26" ht="13.8">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spans="1:26" ht="13.8">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spans="1:26" ht="13.8">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spans="1:26" ht="13.8">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spans="1:26" ht="13.8">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spans="1:26" ht="13.8">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spans="1:26" ht="13.8">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spans="1:26" ht="13.8">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spans="1:26" ht="13.8">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spans="1:26" ht="13.8">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spans="1:26" ht="13.8">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spans="1:26" ht="13.8">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spans="1:26" ht="13.8">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spans="1:26" ht="13.8">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spans="1:26" ht="13.8">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spans="1:26" ht="13.8">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spans="1:26" ht="13.8">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spans="1:26" ht="13.8">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spans="1:26" ht="13.8">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spans="1:26" ht="13.8">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spans="1:26" ht="13.8">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spans="1:26" ht="13.8">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spans="1:26" ht="13.8">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spans="1:26" ht="13.8">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spans="1:26" ht="13.8">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spans="1:26" ht="13.8">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spans="1:26" ht="13.8">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spans="1:26" ht="13.8">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spans="1:26" ht="13.8">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spans="1:26" ht="13.8">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spans="1:26" ht="13.8">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spans="1:26" ht="13.8">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spans="1:26" ht="13.8">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spans="1:26" ht="13.8">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spans="1:26" ht="13.8">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spans="1:26" ht="13.8">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spans="1:26" ht="13.8">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spans="1:26" ht="13.8">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spans="1:26" ht="13.8">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spans="1:26" ht="13.8">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spans="1:26" ht="13.8">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spans="1:26" ht="13.8">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spans="1:26" ht="13.8">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spans="1:26" ht="13.8">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spans="1:26" ht="13.8">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spans="1:26" ht="13.8">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spans="1:26" ht="13.8">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spans="1:26" ht="13.8">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spans="1:26" ht="13.8">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spans="1:26" ht="13.8">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spans="1:26" ht="13.8">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spans="1:26" ht="13.8">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spans="1:26" ht="13.8">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spans="1:26" ht="13.8">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spans="1:26" ht="13.8">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spans="1:26" ht="13.8">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spans="1:26" ht="13.8">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spans="1:26" ht="13.8">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spans="1:26" ht="13.8">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spans="1:26" ht="13.8">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spans="1:26" ht="13.8">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spans="1:26" ht="13.8">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spans="1:26" ht="13.8">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spans="1:26" ht="13.8">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spans="1:26" ht="13.8">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spans="1:26" ht="13.8">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spans="1:26" ht="13.8">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spans="1:26" ht="13.8">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spans="1:26" ht="13.8">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spans="1:26" ht="13.8">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spans="1:26" ht="13.8">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spans="1:26" ht="13.8">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spans="1:26" ht="13.8">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spans="1:26" ht="13.8">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spans="1:26" ht="13.8">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spans="1:26" ht="13.8">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spans="1:26" ht="13.8">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spans="1:26" ht="13.8">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spans="1:26" ht="13.8">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spans="1:26" ht="13.8">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spans="1:26" ht="13.8">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spans="1:26" ht="13.8">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spans="1:26" ht="13.8">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spans="1:26" ht="13.8">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spans="1:26" ht="13.8">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spans="1:26" ht="13.8">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spans="1:26" ht="13.8">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spans="1:26" ht="13.8">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spans="1:26" ht="13.8">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spans="1:26" ht="13.8">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spans="1:26" ht="13.8">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spans="1:26" ht="13.8">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spans="1:26" ht="13.8">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spans="1:26" ht="13.8">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spans="1:26" ht="13.8">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spans="1:26" ht="13.8">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spans="1:26" ht="13.8">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spans="1:26" ht="13.8">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spans="1:26" ht="13.8">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spans="1:26" ht="13.8">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spans="1:26" ht="13.8">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spans="1:26" ht="13.8">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spans="1:26" ht="13.8">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spans="1:26" ht="13.8">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spans="1:26" ht="13.8">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spans="1:26" ht="13.8">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spans="1:26" ht="13.8">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spans="1:26" ht="13.8">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spans="1:26" ht="13.8">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spans="1:26" ht="13.8">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spans="1:26" ht="13.8">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spans="1:26" ht="13.8">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spans="1:26" ht="13.8">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spans="1:26" ht="13.8">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spans="1:26" ht="13.8">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spans="1:26" ht="13.8">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spans="1:26" ht="13.8">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spans="1:26" ht="13.8">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spans="1:26" ht="13.8">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spans="1:26" ht="13.8">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spans="1:26" ht="13.8">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spans="1:26" ht="13.8">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spans="1:26" ht="13.8">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spans="1:26" ht="13.8">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spans="1:26" ht="13.8">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spans="1:26" ht="13.8">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spans="1:26" ht="13.8">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spans="1:26" ht="13.8">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spans="1:26" ht="13.8">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spans="1:26" ht="13.8">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spans="1:26" ht="13.8">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spans="1:26" ht="13.8">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spans="1:26" ht="13.8">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spans="1:26" ht="13.8">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spans="1:26" ht="13.8">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spans="1:26" ht="13.8">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spans="1:26" ht="13.8">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spans="1:26" ht="13.8">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spans="1:26" ht="13.8">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spans="1:26" ht="13.8">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spans="1:26" ht="13.8">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spans="1:26" ht="13.8">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spans="1:26" ht="13.8">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spans="1:26" ht="13.8">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spans="1:26" ht="13.8">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spans="1:26" ht="13.8">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spans="1:26" ht="13.8">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spans="1:26" ht="13.8">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spans="1:26" ht="13.8">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spans="1:26" ht="13.8">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spans="1:26" ht="13.8">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spans="1:26" ht="13.8">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spans="1:26" ht="13.8">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spans="1:26" ht="13.8">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spans="1:26" ht="13.8">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spans="1:26" ht="13.8">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spans="1:26" ht="13.8">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spans="1:26" ht="13.8">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spans="1:26" ht="13.8">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spans="1:26" ht="13.8">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spans="1:26" ht="13.8">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spans="1:26" ht="13.8">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spans="1:26" ht="13.8">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spans="1:26" ht="13.8">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spans="1:26" ht="13.8">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spans="1:26" ht="13.8">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spans="1:26" ht="13.8">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spans="1:26" ht="13.8">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spans="1:26" ht="13.8">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spans="1:26" ht="13.8">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spans="1:26" ht="13.8">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spans="1:26" ht="13.8">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spans="1:26" ht="13.8">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spans="1:26" ht="13.8">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spans="1:26" ht="13.8">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spans="1:26" ht="13.8">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spans="1:26" ht="13.8">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spans="1:26" ht="13.8">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spans="1:26" ht="13.8">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spans="1:26" ht="13.8">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spans="1:26" ht="13.8">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spans="1:26" ht="13.8">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spans="1:26" ht="13.8">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spans="1:26" ht="13.8">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spans="1:26" ht="13.8">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spans="1:26" ht="13.8">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spans="1:26" ht="13.8">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spans="1:26" ht="13.8">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spans="1:26" ht="13.8">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spans="1:26" ht="13.8">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spans="1:26" ht="13.8">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spans="1:26" ht="13.8">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spans="1:26" ht="13.8">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spans="1:26" ht="13.8">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spans="1:26" ht="13.8">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spans="1:26" ht="13.8">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spans="1:26" ht="13.8">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spans="1:26" ht="13.8">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spans="1:26" ht="13.8">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spans="1:26" ht="13.8">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spans="1:26" ht="13.8">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spans="1:26" ht="13.8">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spans="1:26" ht="13.8">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spans="1:26" ht="13.8">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spans="1:26" ht="13.8">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spans="1:26" ht="13.8">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spans="1:26" ht="13.8">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spans="1:26" ht="13.8">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spans="1:26" ht="13.8">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spans="1:26" ht="13.8">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spans="1:26" ht="13.8">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spans="1:26" ht="13.8">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spans="1:26" ht="13.8">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spans="1:26" ht="13.8">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spans="1:26" ht="13.8">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spans="1:26" ht="13.8">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spans="1:26" ht="13.8">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spans="1:26" ht="13.8">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spans="1:26" ht="13.8">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spans="1:26" ht="13.8">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spans="1:26" ht="13.8">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spans="1:26" ht="13.8">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spans="1:26" ht="13.8">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spans="1:26" ht="13.8">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spans="1:26" ht="13.8">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spans="1:26" ht="13.8">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spans="1:26" ht="13.8">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spans="1:26" ht="13.8">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spans="1:26" ht="13.8">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spans="1:26" ht="13.8">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spans="1:26" ht="13.8">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spans="1:26" ht="13.8">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spans="1:26" ht="13.8">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spans="1:26" ht="13.8">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spans="1:26" ht="13.8">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spans="1:26" ht="13.8">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spans="1:26" ht="13.8">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spans="1:26" ht="13.8">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spans="1:26" ht="13.8">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spans="1:26" ht="13.8">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spans="1:26" ht="13.8">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spans="1:26" ht="13.8">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spans="1:26" ht="13.8">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spans="1:26" ht="13.8">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spans="1:26" ht="13.8">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spans="1:26" ht="13.8">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spans="1:26" ht="13.8">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spans="1:26" ht="13.8">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spans="1:26" ht="13.8">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spans="1:26" ht="13.8">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spans="1:26" ht="13.8">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row r="992" spans="1:26" ht="13.8">
      <c r="A992" s="203"/>
      <c r="B992" s="203"/>
      <c r="C992" s="203"/>
      <c r="D992" s="203"/>
      <c r="E992" s="203"/>
      <c r="F992" s="203"/>
      <c r="G992" s="203"/>
      <c r="H992" s="203"/>
      <c r="I992" s="203"/>
      <c r="J992" s="203"/>
      <c r="K992" s="203"/>
      <c r="L992" s="203"/>
      <c r="M992" s="203"/>
      <c r="N992" s="203"/>
      <c r="O992" s="203"/>
      <c r="P992" s="203"/>
      <c r="Q992" s="203"/>
      <c r="R992" s="203"/>
      <c r="S992" s="203"/>
      <c r="T992" s="203"/>
      <c r="U992" s="203"/>
      <c r="V992" s="203"/>
      <c r="W992" s="203"/>
      <c r="X992" s="203"/>
      <c r="Y992" s="203"/>
      <c r="Z992" s="203"/>
    </row>
    <row r="993" spans="1:26" ht="13.8">
      <c r="A993" s="203"/>
      <c r="B993" s="203"/>
      <c r="C993" s="203"/>
      <c r="D993" s="203"/>
      <c r="E993" s="203"/>
      <c r="F993" s="203"/>
      <c r="G993" s="203"/>
      <c r="H993" s="203"/>
      <c r="I993" s="203"/>
      <c r="J993" s="203"/>
      <c r="K993" s="203"/>
      <c r="L993" s="203"/>
      <c r="M993" s="203"/>
      <c r="N993" s="203"/>
      <c r="O993" s="203"/>
      <c r="P993" s="203"/>
      <c r="Q993" s="203"/>
      <c r="R993" s="203"/>
      <c r="S993" s="203"/>
      <c r="T993" s="203"/>
      <c r="U993" s="203"/>
      <c r="V993" s="203"/>
      <c r="W993" s="203"/>
      <c r="X993" s="203"/>
      <c r="Y993" s="203"/>
      <c r="Z993" s="203"/>
    </row>
    <row r="994" spans="1:26" ht="13.8">
      <c r="A994" s="203"/>
      <c r="B994" s="203"/>
      <c r="C994" s="203"/>
      <c r="D994" s="203"/>
      <c r="E994" s="203"/>
      <c r="F994" s="203"/>
      <c r="G994" s="203"/>
      <c r="H994" s="203"/>
      <c r="I994" s="203"/>
      <c r="J994" s="203"/>
      <c r="K994" s="203"/>
      <c r="L994" s="203"/>
      <c r="M994" s="203"/>
      <c r="N994" s="203"/>
      <c r="O994" s="203"/>
      <c r="P994" s="203"/>
      <c r="Q994" s="203"/>
      <c r="R994" s="203"/>
      <c r="S994" s="203"/>
      <c r="T994" s="203"/>
      <c r="U994" s="203"/>
      <c r="V994" s="203"/>
      <c r="W994" s="203"/>
      <c r="X994" s="203"/>
      <c r="Y994" s="203"/>
      <c r="Z994" s="203"/>
    </row>
    <row r="995" spans="1:26" ht="13.8">
      <c r="A995" s="203"/>
      <c r="B995" s="203"/>
      <c r="C995" s="203"/>
      <c r="D995" s="203"/>
      <c r="E995" s="203"/>
      <c r="F995" s="203"/>
      <c r="G995" s="203"/>
      <c r="H995" s="203"/>
      <c r="I995" s="203"/>
      <c r="J995" s="203"/>
      <c r="K995" s="203"/>
      <c r="L995" s="203"/>
      <c r="M995" s="203"/>
      <c r="N995" s="203"/>
      <c r="O995" s="203"/>
      <c r="P995" s="203"/>
      <c r="Q995" s="203"/>
      <c r="R995" s="203"/>
      <c r="S995" s="203"/>
      <c r="T995" s="203"/>
      <c r="U995" s="203"/>
      <c r="V995" s="203"/>
      <c r="W995" s="203"/>
      <c r="X995" s="203"/>
      <c r="Y995" s="203"/>
      <c r="Z995" s="203"/>
    </row>
    <row r="996" spans="1:26" ht="13.8">
      <c r="A996" s="203"/>
      <c r="B996" s="203"/>
      <c r="C996" s="203"/>
      <c r="D996" s="203"/>
      <c r="E996" s="203"/>
      <c r="F996" s="203"/>
      <c r="G996" s="203"/>
      <c r="H996" s="203"/>
      <c r="I996" s="203"/>
      <c r="J996" s="203"/>
      <c r="K996" s="203"/>
      <c r="L996" s="203"/>
      <c r="M996" s="203"/>
      <c r="N996" s="203"/>
      <c r="O996" s="203"/>
      <c r="P996" s="203"/>
      <c r="Q996" s="203"/>
      <c r="R996" s="203"/>
      <c r="S996" s="203"/>
      <c r="T996" s="203"/>
      <c r="U996" s="203"/>
      <c r="V996" s="203"/>
      <c r="W996" s="203"/>
      <c r="X996" s="203"/>
      <c r="Y996" s="203"/>
      <c r="Z996" s="203"/>
    </row>
    <row r="997" spans="1:26" ht="13.8">
      <c r="A997" s="203"/>
      <c r="B997" s="203"/>
      <c r="C997" s="203"/>
      <c r="D997" s="203"/>
      <c r="E997" s="203"/>
      <c r="F997" s="203"/>
      <c r="G997" s="203"/>
      <c r="H997" s="203"/>
      <c r="I997" s="203"/>
      <c r="J997" s="203"/>
      <c r="K997" s="203"/>
      <c r="L997" s="203"/>
      <c r="M997" s="203"/>
      <c r="N997" s="203"/>
      <c r="O997" s="203"/>
      <c r="P997" s="203"/>
      <c r="Q997" s="203"/>
      <c r="R997" s="203"/>
      <c r="S997" s="203"/>
      <c r="T997" s="203"/>
      <c r="U997" s="203"/>
      <c r="V997" s="203"/>
      <c r="W997" s="203"/>
      <c r="X997" s="203"/>
      <c r="Y997" s="203"/>
      <c r="Z997" s="203"/>
    </row>
  </sheetData>
  <mergeCells count="17">
    <mergeCell ref="L8:M8"/>
    <mergeCell ref="N18:Q18"/>
    <mergeCell ref="N19:Q19"/>
    <mergeCell ref="A39:C39"/>
    <mergeCell ref="A40:C40"/>
    <mergeCell ref="A41:C41"/>
    <mergeCell ref="A42:C42"/>
    <mergeCell ref="A51:B51"/>
    <mergeCell ref="A52:B52"/>
    <mergeCell ref="A48:B48"/>
    <mergeCell ref="J51:K51"/>
    <mergeCell ref="J52:K52"/>
    <mergeCell ref="J48:K48"/>
    <mergeCell ref="A49:B49"/>
    <mergeCell ref="J49:K49"/>
    <mergeCell ref="A50:B50"/>
    <mergeCell ref="J50:K5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W1001"/>
  <sheetViews>
    <sheetView showGridLines="0" workbookViewId="0"/>
  </sheetViews>
  <sheetFormatPr defaultColWidth="12.6640625" defaultRowHeight="15.75" customHeight="1"/>
  <cols>
    <col min="1" max="1" width="31.88671875" customWidth="1"/>
  </cols>
  <sheetData>
    <row r="1" spans="1:23">
      <c r="A1" s="270" t="s">
        <v>51</v>
      </c>
      <c r="B1" s="271" t="s">
        <v>178</v>
      </c>
      <c r="C1" s="271" t="s">
        <v>179</v>
      </c>
      <c r="D1" s="271" t="s">
        <v>180</v>
      </c>
      <c r="E1" s="271" t="s">
        <v>149</v>
      </c>
      <c r="F1" s="271" t="s">
        <v>148</v>
      </c>
      <c r="G1" s="272"/>
      <c r="H1" s="272"/>
      <c r="I1" s="272"/>
      <c r="J1" s="272"/>
      <c r="K1" s="272"/>
      <c r="L1" s="272"/>
      <c r="M1" s="272"/>
      <c r="N1" s="272"/>
      <c r="O1" s="272"/>
      <c r="P1" s="272"/>
      <c r="Q1" s="272"/>
      <c r="R1" s="272"/>
      <c r="S1" s="272"/>
      <c r="T1" s="272"/>
      <c r="U1" s="272"/>
      <c r="V1" s="272"/>
      <c r="W1" s="272"/>
    </row>
    <row r="2" spans="1:23">
      <c r="A2" s="273" t="s">
        <v>181</v>
      </c>
      <c r="B2" s="274">
        <f t="shared" ref="B2:F2" si="0">B4/B5</f>
        <v>1.5516488123800662</v>
      </c>
      <c r="C2" s="274">
        <f t="shared" si="0"/>
        <v>1.2625541465453334</v>
      </c>
      <c r="D2" s="274">
        <f t="shared" si="0"/>
        <v>1.9171139620684872</v>
      </c>
      <c r="E2" s="274">
        <f t="shared" si="0"/>
        <v>1.7084709777293943</v>
      </c>
      <c r="F2" s="274">
        <f t="shared" si="0"/>
        <v>3.1975240445615709</v>
      </c>
      <c r="G2" s="272"/>
      <c r="H2" s="272"/>
      <c r="I2" s="272"/>
      <c r="J2" s="272"/>
      <c r="K2" s="272"/>
      <c r="L2" s="272"/>
      <c r="M2" s="272"/>
      <c r="N2" s="272"/>
      <c r="O2" s="272"/>
      <c r="P2" s="272"/>
      <c r="Q2" s="272"/>
      <c r="R2" s="272"/>
      <c r="S2" s="272"/>
      <c r="T2" s="272"/>
      <c r="U2" s="272"/>
      <c r="V2" s="272"/>
      <c r="W2" s="272"/>
    </row>
    <row r="3" spans="1:23">
      <c r="A3" s="273" t="s">
        <v>182</v>
      </c>
      <c r="B3" s="275"/>
      <c r="C3" s="275"/>
      <c r="D3" s="276">
        <f>MEDIAN(B2:F2)</f>
        <v>1.7084709777293943</v>
      </c>
      <c r="E3" s="275"/>
      <c r="F3" s="275"/>
      <c r="G3" s="277" t="s">
        <v>183</v>
      </c>
      <c r="H3" s="272"/>
      <c r="I3" s="272"/>
      <c r="J3" s="272"/>
      <c r="K3" s="272"/>
      <c r="L3" s="272"/>
      <c r="M3" s="272"/>
      <c r="N3" s="272"/>
      <c r="O3" s="272"/>
      <c r="P3" s="272"/>
      <c r="Q3" s="272"/>
      <c r="R3" s="272"/>
      <c r="S3" s="272"/>
      <c r="T3" s="272"/>
      <c r="U3" s="272"/>
      <c r="V3" s="272"/>
      <c r="W3" s="272"/>
    </row>
    <row r="4" spans="1:23">
      <c r="A4" s="273" t="s">
        <v>184</v>
      </c>
      <c r="B4" s="278">
        <v>66584736.520000003</v>
      </c>
      <c r="C4" s="278">
        <v>49483551.619999997</v>
      </c>
      <c r="D4" s="278">
        <v>61786693.719999999</v>
      </c>
      <c r="E4" s="278">
        <v>37209546.960000001</v>
      </c>
      <c r="F4" s="278">
        <v>30338390.699999999</v>
      </c>
      <c r="G4" s="272"/>
      <c r="H4" s="272"/>
      <c r="I4" s="272"/>
      <c r="J4" s="272"/>
      <c r="K4" s="272"/>
      <c r="L4" s="272"/>
      <c r="M4" s="272"/>
      <c r="N4" s="272"/>
      <c r="O4" s="272"/>
      <c r="P4" s="272"/>
      <c r="Q4" s="272"/>
      <c r="R4" s="272"/>
      <c r="S4" s="272"/>
      <c r="T4" s="272"/>
      <c r="U4" s="272"/>
      <c r="V4" s="272"/>
      <c r="W4" s="272"/>
    </row>
    <row r="5" spans="1:23">
      <c r="A5" s="273" t="s">
        <v>185</v>
      </c>
      <c r="B5" s="279">
        <v>42912246.630000003</v>
      </c>
      <c r="C5" s="279">
        <v>39193211.439999998</v>
      </c>
      <c r="D5" s="279">
        <v>32229014.52</v>
      </c>
      <c r="E5" s="279">
        <v>21779443.399999999</v>
      </c>
      <c r="F5" s="279">
        <v>9488088.3699999992</v>
      </c>
      <c r="G5" s="280"/>
      <c r="H5" s="272"/>
      <c r="I5" s="272"/>
      <c r="J5" s="272"/>
      <c r="K5" s="272"/>
      <c r="L5" s="272"/>
      <c r="M5" s="272"/>
      <c r="N5" s="272"/>
      <c r="O5" s="272"/>
      <c r="P5" s="272"/>
      <c r="Q5" s="272"/>
      <c r="R5" s="272"/>
      <c r="S5" s="272"/>
      <c r="T5" s="272"/>
      <c r="U5" s="272"/>
      <c r="V5" s="272"/>
      <c r="W5" s="272"/>
    </row>
    <row r="6" spans="1:23">
      <c r="A6" s="277" t="s">
        <v>186</v>
      </c>
      <c r="B6" s="272"/>
      <c r="C6" s="272"/>
      <c r="D6" s="272"/>
      <c r="E6" s="272"/>
      <c r="F6" s="272"/>
      <c r="G6" s="272"/>
      <c r="H6" s="272"/>
      <c r="I6" s="272"/>
      <c r="J6" s="272"/>
      <c r="K6" s="272"/>
      <c r="L6" s="272"/>
      <c r="M6" s="272"/>
      <c r="N6" s="272"/>
      <c r="O6" s="272"/>
      <c r="P6" s="272"/>
      <c r="Q6" s="272"/>
      <c r="R6" s="272"/>
      <c r="S6" s="272"/>
      <c r="T6" s="272"/>
      <c r="U6" s="272"/>
      <c r="V6" s="272"/>
      <c r="W6" s="272"/>
    </row>
    <row r="7" spans="1:23">
      <c r="A7" s="272"/>
      <c r="B7" s="272"/>
      <c r="C7" s="272"/>
      <c r="D7" s="272"/>
      <c r="E7" s="272"/>
      <c r="F7" s="272"/>
      <c r="G7" s="272"/>
      <c r="H7" s="272"/>
      <c r="I7" s="272"/>
      <c r="J7" s="272"/>
      <c r="K7" s="272"/>
      <c r="L7" s="272"/>
      <c r="M7" s="272"/>
      <c r="N7" s="272"/>
      <c r="O7" s="272"/>
      <c r="P7" s="272"/>
      <c r="Q7" s="272"/>
      <c r="R7" s="272"/>
      <c r="S7" s="272"/>
      <c r="T7" s="272"/>
      <c r="U7" s="272"/>
      <c r="V7" s="272"/>
      <c r="W7" s="272"/>
    </row>
    <row r="8" spans="1:23">
      <c r="A8" s="272"/>
      <c r="B8" s="272"/>
      <c r="C8" s="281"/>
      <c r="D8" s="272"/>
      <c r="E8" s="272"/>
      <c r="F8" s="272"/>
      <c r="G8" s="272"/>
      <c r="H8" s="272"/>
      <c r="I8" s="272"/>
      <c r="J8" s="272"/>
      <c r="K8" s="272"/>
      <c r="L8" s="272"/>
      <c r="M8" s="272"/>
      <c r="N8" s="272"/>
      <c r="O8" s="272"/>
      <c r="P8" s="272"/>
      <c r="Q8" s="272"/>
      <c r="R8" s="272"/>
      <c r="S8" s="272"/>
      <c r="T8" s="272"/>
      <c r="U8" s="272"/>
      <c r="V8" s="272"/>
      <c r="W8" s="272"/>
    </row>
    <row r="9" spans="1:23">
      <c r="A9" s="272"/>
      <c r="B9" s="272"/>
      <c r="C9" s="280"/>
      <c r="D9" s="282" t="s">
        <v>187</v>
      </c>
      <c r="E9" s="283" t="s">
        <v>188</v>
      </c>
      <c r="F9" s="283" t="s">
        <v>189</v>
      </c>
      <c r="G9" s="283" t="s">
        <v>190</v>
      </c>
      <c r="H9" s="272"/>
      <c r="I9" s="272"/>
      <c r="J9" s="272"/>
      <c r="K9" s="272"/>
      <c r="L9" s="272"/>
      <c r="M9" s="272"/>
      <c r="N9" s="272"/>
      <c r="O9" s="272"/>
      <c r="P9" s="272"/>
      <c r="Q9" s="272"/>
      <c r="R9" s="272"/>
      <c r="S9" s="272"/>
      <c r="T9" s="272"/>
      <c r="U9" s="272"/>
      <c r="V9" s="272"/>
      <c r="W9" s="272"/>
    </row>
    <row r="10" spans="1:23">
      <c r="A10" s="272"/>
      <c r="B10" s="272"/>
      <c r="C10" s="272"/>
      <c r="D10" s="284">
        <v>-100000</v>
      </c>
      <c r="E10" s="284">
        <v>0.19999900000000001</v>
      </c>
      <c r="F10" s="284" t="s">
        <v>191</v>
      </c>
      <c r="G10" s="285">
        <v>0.2</v>
      </c>
      <c r="H10" s="272"/>
      <c r="I10" s="272"/>
      <c r="J10" s="272"/>
      <c r="K10" s="272"/>
      <c r="L10" s="272"/>
      <c r="M10" s="272"/>
      <c r="N10" s="272"/>
      <c r="O10" s="272"/>
      <c r="P10" s="272"/>
      <c r="Q10" s="272"/>
      <c r="R10" s="272"/>
      <c r="S10" s="272"/>
      <c r="T10" s="272"/>
      <c r="U10" s="272"/>
      <c r="V10" s="272"/>
      <c r="W10" s="272"/>
    </row>
    <row r="11" spans="1:23">
      <c r="A11" s="286" t="s">
        <v>192</v>
      </c>
      <c r="B11" s="287">
        <f>D3</f>
        <v>1.7084709777293943</v>
      </c>
      <c r="C11" s="272"/>
      <c r="D11" s="284">
        <v>0.2</v>
      </c>
      <c r="E11" s="284">
        <v>0.64999899999999999</v>
      </c>
      <c r="F11" s="284" t="s">
        <v>193</v>
      </c>
      <c r="G11" s="285">
        <v>0.17499999999999999</v>
      </c>
      <c r="H11" s="272"/>
      <c r="I11" s="272"/>
      <c r="J11" s="272"/>
      <c r="K11" s="272"/>
      <c r="L11" s="272"/>
      <c r="M11" s="272"/>
      <c r="N11" s="272"/>
      <c r="O11" s="272"/>
      <c r="P11" s="272"/>
      <c r="Q11" s="272"/>
      <c r="R11" s="272"/>
      <c r="S11" s="272"/>
      <c r="T11" s="272"/>
      <c r="U11" s="272"/>
      <c r="V11" s="272"/>
      <c r="W11" s="272"/>
    </row>
    <row r="12" spans="1:23">
      <c r="A12" s="286" t="s">
        <v>194</v>
      </c>
      <c r="B12" s="288" t="s">
        <v>195</v>
      </c>
      <c r="C12" s="272"/>
      <c r="D12" s="284">
        <v>0.65</v>
      </c>
      <c r="E12" s="284">
        <v>0.79999900000000002</v>
      </c>
      <c r="F12" s="284" t="s">
        <v>196</v>
      </c>
      <c r="G12" s="285">
        <v>0.1578</v>
      </c>
      <c r="H12" s="272"/>
      <c r="I12" s="272"/>
      <c r="J12" s="272"/>
      <c r="K12" s="272"/>
      <c r="L12" s="272"/>
      <c r="M12" s="272"/>
      <c r="N12" s="272"/>
      <c r="O12" s="272"/>
      <c r="P12" s="272"/>
      <c r="Q12" s="272"/>
      <c r="R12" s="272"/>
      <c r="S12" s="272"/>
      <c r="T12" s="272"/>
      <c r="U12" s="272"/>
      <c r="V12" s="272"/>
      <c r="W12" s="272"/>
    </row>
    <row r="13" spans="1:23">
      <c r="A13" s="286" t="s">
        <v>197</v>
      </c>
      <c r="B13" s="289">
        <f>G15</f>
        <v>5.2600000000000001E-2</v>
      </c>
      <c r="C13" s="272"/>
      <c r="D13" s="284">
        <v>0.8</v>
      </c>
      <c r="E13" s="284">
        <v>1.2499990000000001</v>
      </c>
      <c r="F13" s="284" t="s">
        <v>198</v>
      </c>
      <c r="G13" s="285">
        <v>0.1157</v>
      </c>
      <c r="H13" s="272"/>
      <c r="I13" s="272"/>
      <c r="J13" s="272"/>
      <c r="K13" s="272"/>
      <c r="L13" s="272"/>
      <c r="M13" s="272"/>
      <c r="N13" s="272"/>
      <c r="O13" s="272"/>
      <c r="P13" s="272"/>
      <c r="Q13" s="272"/>
      <c r="R13" s="272"/>
      <c r="S13" s="272"/>
      <c r="T13" s="272"/>
      <c r="U13" s="272"/>
      <c r="V13" s="272"/>
      <c r="W13" s="272"/>
    </row>
    <row r="14" spans="1:23">
      <c r="A14" s="286" t="s">
        <v>199</v>
      </c>
      <c r="B14" s="290">
        <f>'Cost of equity'!C5</f>
        <v>8.4900000000000003E-2</v>
      </c>
      <c r="C14" s="272"/>
      <c r="D14" s="284">
        <v>1.25</v>
      </c>
      <c r="E14" s="284">
        <v>1.4999990000000001</v>
      </c>
      <c r="F14" s="284" t="s">
        <v>200</v>
      </c>
      <c r="G14" s="285">
        <v>7.3700000000000002E-2</v>
      </c>
      <c r="H14" s="272"/>
      <c r="I14" s="272"/>
      <c r="J14" s="272"/>
      <c r="K14" s="272"/>
      <c r="L14" s="272"/>
      <c r="M14" s="272"/>
      <c r="N14" s="272"/>
      <c r="O14" s="272"/>
      <c r="P14" s="272"/>
      <c r="Q14" s="272"/>
      <c r="R14" s="272"/>
      <c r="S14" s="272"/>
      <c r="T14" s="272"/>
      <c r="U14" s="272"/>
      <c r="V14" s="272"/>
      <c r="W14" s="272"/>
    </row>
    <row r="15" spans="1:23">
      <c r="A15" s="291" t="s">
        <v>201</v>
      </c>
      <c r="B15" s="292">
        <f>B13+B14</f>
        <v>0.13750000000000001</v>
      </c>
      <c r="C15" s="272"/>
      <c r="D15" s="293">
        <v>1.5</v>
      </c>
      <c r="E15" s="293">
        <v>1.7499990000000001</v>
      </c>
      <c r="F15" s="293" t="s">
        <v>195</v>
      </c>
      <c r="G15" s="294">
        <v>5.2600000000000001E-2</v>
      </c>
      <c r="H15" s="272"/>
      <c r="I15" s="272"/>
      <c r="J15" s="272"/>
      <c r="K15" s="272"/>
      <c r="L15" s="272"/>
      <c r="M15" s="272"/>
      <c r="N15" s="272"/>
      <c r="O15" s="272"/>
      <c r="P15" s="272"/>
      <c r="Q15" s="272"/>
      <c r="R15" s="272"/>
      <c r="S15" s="272"/>
      <c r="T15" s="272"/>
      <c r="U15" s="272"/>
      <c r="V15" s="272"/>
      <c r="W15" s="272"/>
    </row>
    <row r="16" spans="1:23">
      <c r="A16" s="272"/>
      <c r="B16" s="272"/>
      <c r="C16" s="272"/>
      <c r="D16" s="284">
        <v>1.75</v>
      </c>
      <c r="E16" s="284">
        <v>1.9999990000000001</v>
      </c>
      <c r="F16" s="284" t="s">
        <v>202</v>
      </c>
      <c r="G16" s="285">
        <v>4.5499999999999999E-2</v>
      </c>
      <c r="H16" s="272"/>
      <c r="I16" s="272"/>
      <c r="J16" s="272"/>
      <c r="K16" s="272"/>
      <c r="L16" s="272"/>
      <c r="M16" s="272"/>
      <c r="N16" s="272"/>
      <c r="O16" s="272"/>
      <c r="P16" s="272"/>
      <c r="Q16" s="272"/>
      <c r="R16" s="272"/>
      <c r="S16" s="272"/>
      <c r="T16" s="272"/>
      <c r="U16" s="272"/>
      <c r="V16" s="272"/>
      <c r="W16" s="272"/>
    </row>
    <row r="17" spans="1:23">
      <c r="A17" s="272"/>
      <c r="B17" s="272"/>
      <c r="C17" s="272"/>
      <c r="D17" s="284">
        <v>2</v>
      </c>
      <c r="E17" s="284">
        <v>2.2499999000000002</v>
      </c>
      <c r="F17" s="284" t="s">
        <v>203</v>
      </c>
      <c r="G17" s="285">
        <v>3.1300000000000001E-2</v>
      </c>
      <c r="H17" s="272"/>
      <c r="I17" s="272"/>
      <c r="J17" s="272"/>
      <c r="K17" s="272"/>
      <c r="L17" s="272"/>
      <c r="M17" s="272"/>
      <c r="N17" s="272"/>
      <c r="O17" s="272"/>
      <c r="P17" s="272"/>
      <c r="Q17" s="272"/>
      <c r="R17" s="272"/>
      <c r="S17" s="272"/>
      <c r="T17" s="272"/>
      <c r="U17" s="272"/>
      <c r="V17" s="272"/>
      <c r="W17" s="272"/>
    </row>
    <row r="18" spans="1:23">
      <c r="A18" s="272"/>
      <c r="B18" s="272"/>
      <c r="C18" s="272"/>
      <c r="D18" s="284">
        <v>2.25</v>
      </c>
      <c r="E18" s="284">
        <v>2.4999899999999999</v>
      </c>
      <c r="F18" s="284" t="s">
        <v>204</v>
      </c>
      <c r="G18" s="285">
        <v>2.4199999999999999E-2</v>
      </c>
      <c r="H18" s="272"/>
      <c r="I18" s="272"/>
      <c r="J18" s="272"/>
      <c r="K18" s="272"/>
      <c r="L18" s="272"/>
      <c r="M18" s="272"/>
      <c r="N18" s="272"/>
      <c r="O18" s="272"/>
      <c r="P18" s="272"/>
      <c r="Q18" s="272"/>
      <c r="R18" s="272"/>
      <c r="S18" s="272"/>
      <c r="T18" s="272"/>
      <c r="U18" s="272"/>
      <c r="V18" s="272"/>
      <c r="W18" s="272"/>
    </row>
    <row r="19" spans="1:23">
      <c r="A19" s="272"/>
      <c r="B19" s="272"/>
      <c r="C19" s="272"/>
      <c r="D19" s="284">
        <v>2.5</v>
      </c>
      <c r="E19" s="284">
        <v>2.9999989999999999</v>
      </c>
      <c r="F19" s="284" t="s">
        <v>205</v>
      </c>
      <c r="G19" s="285">
        <v>0.02</v>
      </c>
      <c r="H19" s="272"/>
      <c r="I19" s="272"/>
      <c r="J19" s="272"/>
      <c r="K19" s="272"/>
      <c r="L19" s="272"/>
      <c r="M19" s="272"/>
      <c r="N19" s="272"/>
      <c r="O19" s="272"/>
      <c r="P19" s="272"/>
      <c r="Q19" s="272"/>
      <c r="R19" s="272"/>
      <c r="S19" s="272"/>
      <c r="T19" s="272"/>
      <c r="U19" s="272"/>
      <c r="V19" s="272"/>
      <c r="W19" s="272"/>
    </row>
    <row r="20" spans="1:23">
      <c r="A20" s="272"/>
      <c r="B20" s="272"/>
      <c r="C20" s="272"/>
      <c r="D20" s="284">
        <v>3</v>
      </c>
      <c r="E20" s="284">
        <v>4.2499989999999999</v>
      </c>
      <c r="F20" s="284" t="s">
        <v>206</v>
      </c>
      <c r="G20" s="285">
        <v>1.6199999999999999E-2</v>
      </c>
      <c r="H20" s="272"/>
      <c r="I20" s="272"/>
      <c r="J20" s="272"/>
      <c r="K20" s="272"/>
      <c r="L20" s="272"/>
      <c r="M20" s="272"/>
      <c r="N20" s="272"/>
      <c r="O20" s="272"/>
      <c r="P20" s="272"/>
      <c r="Q20" s="272"/>
      <c r="R20" s="272"/>
      <c r="S20" s="272"/>
      <c r="T20" s="272"/>
      <c r="U20" s="272"/>
      <c r="V20" s="272"/>
      <c r="W20" s="272"/>
    </row>
    <row r="21" spans="1:23">
      <c r="A21" s="272"/>
      <c r="B21" s="272"/>
      <c r="C21" s="272"/>
      <c r="D21" s="284">
        <v>4.25</v>
      </c>
      <c r="E21" s="284">
        <v>5.4999989999999999</v>
      </c>
      <c r="F21" s="284" t="s">
        <v>207</v>
      </c>
      <c r="G21" s="285">
        <v>1.4200000000000001E-2</v>
      </c>
      <c r="H21" s="272"/>
      <c r="I21" s="272"/>
      <c r="J21" s="272"/>
      <c r="K21" s="272"/>
      <c r="L21" s="272"/>
      <c r="M21" s="272"/>
      <c r="N21" s="272"/>
      <c r="O21" s="272"/>
      <c r="P21" s="272"/>
      <c r="Q21" s="272"/>
      <c r="R21" s="272"/>
      <c r="S21" s="272"/>
      <c r="T21" s="272"/>
      <c r="U21" s="272"/>
      <c r="V21" s="272"/>
      <c r="W21" s="272"/>
    </row>
    <row r="22" spans="1:23">
      <c r="A22" s="272"/>
      <c r="B22" s="272"/>
      <c r="C22" s="272"/>
      <c r="D22" s="284">
        <v>5.5</v>
      </c>
      <c r="E22" s="284">
        <v>6.4999989999999999</v>
      </c>
      <c r="F22" s="284" t="s">
        <v>208</v>
      </c>
      <c r="G22" s="285">
        <v>1.23E-2</v>
      </c>
      <c r="H22" s="272"/>
      <c r="I22" s="272"/>
      <c r="J22" s="272"/>
      <c r="K22" s="272"/>
      <c r="L22" s="272"/>
      <c r="M22" s="272"/>
      <c r="N22" s="272"/>
      <c r="O22" s="272"/>
      <c r="P22" s="272"/>
      <c r="Q22" s="272"/>
      <c r="R22" s="272"/>
      <c r="S22" s="272"/>
      <c r="T22" s="272"/>
      <c r="U22" s="272"/>
      <c r="V22" s="272"/>
      <c r="W22" s="272"/>
    </row>
    <row r="23" spans="1:23">
      <c r="A23" s="272"/>
      <c r="B23" s="272"/>
      <c r="C23" s="272"/>
      <c r="D23" s="284">
        <v>6.5</v>
      </c>
      <c r="E23" s="284">
        <v>8.4999990000000007</v>
      </c>
      <c r="F23" s="284" t="s">
        <v>209</v>
      </c>
      <c r="G23" s="285">
        <v>8.5000000000000006E-3</v>
      </c>
      <c r="H23" s="272"/>
      <c r="I23" s="272"/>
      <c r="J23" s="272"/>
      <c r="K23" s="272"/>
      <c r="L23" s="272"/>
      <c r="M23" s="272"/>
      <c r="N23" s="272"/>
      <c r="O23" s="272"/>
      <c r="P23" s="272"/>
      <c r="Q23" s="272"/>
      <c r="R23" s="272"/>
      <c r="S23" s="272"/>
      <c r="T23" s="272"/>
      <c r="U23" s="272"/>
      <c r="V23" s="272"/>
      <c r="W23" s="272"/>
    </row>
    <row r="24" spans="1:23">
      <c r="A24" s="272"/>
      <c r="B24" s="272"/>
      <c r="C24" s="272"/>
      <c r="D24" s="284">
        <v>8.5</v>
      </c>
      <c r="E24" s="284">
        <v>100000</v>
      </c>
      <c r="F24" s="284" t="s">
        <v>210</v>
      </c>
      <c r="G24" s="285">
        <v>6.8999999999999999E-3</v>
      </c>
      <c r="H24" s="272"/>
      <c r="I24" s="272"/>
      <c r="J24" s="272"/>
      <c r="K24" s="272"/>
      <c r="L24" s="272"/>
      <c r="M24" s="272"/>
      <c r="N24" s="272"/>
      <c r="O24" s="272"/>
      <c r="P24" s="272"/>
      <c r="Q24" s="272"/>
      <c r="R24" s="272"/>
      <c r="S24" s="272"/>
      <c r="T24" s="272"/>
      <c r="U24" s="272"/>
      <c r="V24" s="272"/>
      <c r="W24" s="272"/>
    </row>
    <row r="25" spans="1:23">
      <c r="A25" s="272"/>
      <c r="B25" s="272"/>
      <c r="C25" s="272"/>
      <c r="D25" s="272"/>
      <c r="E25" s="272"/>
      <c r="F25" s="272"/>
      <c r="G25" s="272"/>
      <c r="H25" s="272"/>
      <c r="I25" s="272"/>
      <c r="J25" s="272"/>
      <c r="K25" s="272"/>
      <c r="L25" s="272"/>
      <c r="M25" s="272"/>
      <c r="N25" s="272"/>
      <c r="O25" s="272"/>
      <c r="P25" s="272"/>
      <c r="Q25" s="272"/>
      <c r="R25" s="272"/>
      <c r="S25" s="272"/>
      <c r="T25" s="272"/>
      <c r="U25" s="272"/>
      <c r="V25" s="272"/>
      <c r="W25" s="272"/>
    </row>
    <row r="26" spans="1:23">
      <c r="A26" s="272"/>
      <c r="B26" s="272"/>
      <c r="C26" s="272"/>
      <c r="D26" s="295" t="s">
        <v>211</v>
      </c>
      <c r="E26" s="272"/>
      <c r="F26" s="272"/>
      <c r="G26" s="272"/>
      <c r="H26" s="272"/>
      <c r="I26" s="272"/>
      <c r="J26" s="272"/>
      <c r="K26" s="272"/>
      <c r="L26" s="272"/>
      <c r="M26" s="272"/>
      <c r="N26" s="272"/>
      <c r="O26" s="272"/>
      <c r="P26" s="272"/>
      <c r="Q26" s="272"/>
      <c r="R26" s="272"/>
      <c r="S26" s="272"/>
      <c r="T26" s="272"/>
      <c r="U26" s="272"/>
      <c r="V26" s="272"/>
      <c r="W26" s="272"/>
    </row>
    <row r="27" spans="1:23">
      <c r="A27" s="272"/>
      <c r="B27" s="272"/>
      <c r="C27" s="272"/>
      <c r="D27" s="272"/>
      <c r="E27" s="272"/>
      <c r="F27" s="272"/>
      <c r="G27" s="272"/>
      <c r="H27" s="272"/>
      <c r="I27" s="272"/>
      <c r="J27" s="272"/>
      <c r="K27" s="272"/>
      <c r="L27" s="272"/>
      <c r="M27" s="272"/>
      <c r="N27" s="272"/>
      <c r="O27" s="272"/>
      <c r="P27" s="272"/>
      <c r="Q27" s="272"/>
      <c r="R27" s="272"/>
      <c r="S27" s="272"/>
      <c r="T27" s="272"/>
      <c r="U27" s="272"/>
      <c r="V27" s="272"/>
      <c r="W27" s="272"/>
    </row>
    <row r="28" spans="1:23">
      <c r="A28" s="272"/>
      <c r="B28" s="272"/>
      <c r="C28" s="272"/>
      <c r="D28" s="272"/>
      <c r="E28" s="272"/>
      <c r="F28" s="272"/>
      <c r="G28" s="272"/>
      <c r="H28" s="272"/>
      <c r="I28" s="272"/>
      <c r="J28" s="272"/>
      <c r="K28" s="272"/>
      <c r="L28" s="272"/>
      <c r="M28" s="272"/>
      <c r="N28" s="272"/>
      <c r="O28" s="272"/>
      <c r="P28" s="272"/>
      <c r="Q28" s="272"/>
      <c r="R28" s="272"/>
      <c r="S28" s="272"/>
      <c r="T28" s="272"/>
      <c r="U28" s="272"/>
      <c r="V28" s="272"/>
      <c r="W28" s="272"/>
    </row>
    <row r="29" spans="1:23">
      <c r="A29" s="272"/>
      <c r="B29" s="272"/>
      <c r="C29" s="272"/>
      <c r="D29" s="272"/>
      <c r="E29" s="272"/>
      <c r="F29" s="272"/>
      <c r="G29" s="272"/>
      <c r="H29" s="272"/>
      <c r="I29" s="272"/>
      <c r="J29" s="272"/>
      <c r="K29" s="272"/>
      <c r="L29" s="272"/>
      <c r="M29" s="272"/>
      <c r="N29" s="272"/>
      <c r="O29" s="272"/>
      <c r="P29" s="272"/>
      <c r="Q29" s="272"/>
      <c r="R29" s="272"/>
      <c r="S29" s="272"/>
      <c r="T29" s="272"/>
      <c r="U29" s="272"/>
      <c r="V29" s="272"/>
      <c r="W29" s="272"/>
    </row>
    <row r="30" spans="1:23">
      <c r="A30" s="272"/>
      <c r="B30" s="272"/>
      <c r="C30" s="272"/>
      <c r="D30" s="272"/>
      <c r="E30" s="272"/>
      <c r="F30" s="272"/>
      <c r="G30" s="272"/>
      <c r="H30" s="272"/>
      <c r="I30" s="272"/>
      <c r="J30" s="272"/>
      <c r="K30" s="272"/>
      <c r="L30" s="272"/>
      <c r="M30" s="272"/>
      <c r="N30" s="272"/>
      <c r="O30" s="272"/>
      <c r="P30" s="272"/>
      <c r="Q30" s="272"/>
      <c r="R30" s="272"/>
      <c r="S30" s="272"/>
      <c r="T30" s="272"/>
      <c r="U30" s="272"/>
      <c r="V30" s="272"/>
      <c r="W30" s="272"/>
    </row>
    <row r="31" spans="1:23">
      <c r="A31" s="272"/>
      <c r="B31" s="272"/>
      <c r="C31" s="272"/>
      <c r="D31" s="272"/>
      <c r="E31" s="272"/>
      <c r="F31" s="272"/>
      <c r="G31" s="272"/>
      <c r="H31" s="272"/>
      <c r="I31" s="272"/>
      <c r="J31" s="272"/>
      <c r="K31" s="272"/>
      <c r="L31" s="272"/>
      <c r="M31" s="272"/>
      <c r="N31" s="272"/>
      <c r="O31" s="272"/>
      <c r="P31" s="272"/>
      <c r="Q31" s="272"/>
      <c r="R31" s="272"/>
      <c r="S31" s="272"/>
      <c r="T31" s="272"/>
      <c r="U31" s="272"/>
      <c r="V31" s="272"/>
      <c r="W31" s="272"/>
    </row>
    <row r="32" spans="1:23">
      <c r="A32" s="272"/>
      <c r="B32" s="272"/>
      <c r="C32" s="272"/>
      <c r="D32" s="272"/>
      <c r="E32" s="272"/>
      <c r="F32" s="272"/>
      <c r="G32" s="272"/>
      <c r="H32" s="272"/>
      <c r="I32" s="272"/>
      <c r="J32" s="272"/>
      <c r="K32" s="272"/>
      <c r="L32" s="272"/>
      <c r="M32" s="272"/>
      <c r="N32" s="272"/>
      <c r="O32" s="272"/>
      <c r="P32" s="272"/>
      <c r="Q32" s="272"/>
      <c r="R32" s="272"/>
      <c r="S32" s="272"/>
      <c r="T32" s="272"/>
      <c r="U32" s="272"/>
      <c r="V32" s="272"/>
      <c r="W32" s="272"/>
    </row>
    <row r="33" spans="1:23">
      <c r="A33" s="272"/>
      <c r="B33" s="272"/>
      <c r="C33" s="272"/>
      <c r="D33" s="272"/>
      <c r="E33" s="272"/>
      <c r="F33" s="272"/>
      <c r="G33" s="272"/>
      <c r="H33" s="272"/>
      <c r="I33" s="272"/>
      <c r="J33" s="272"/>
      <c r="K33" s="272"/>
      <c r="L33" s="272"/>
      <c r="M33" s="272"/>
      <c r="N33" s="272"/>
      <c r="O33" s="272"/>
      <c r="P33" s="272"/>
      <c r="Q33" s="272"/>
      <c r="R33" s="272"/>
      <c r="S33" s="272"/>
      <c r="T33" s="272"/>
      <c r="U33" s="272"/>
      <c r="V33" s="272"/>
      <c r="W33" s="272"/>
    </row>
    <row r="34" spans="1:23">
      <c r="A34" s="272"/>
      <c r="B34" s="272"/>
      <c r="C34" s="272"/>
      <c r="D34" s="272"/>
      <c r="E34" s="272"/>
      <c r="F34" s="272"/>
      <c r="G34" s="272"/>
      <c r="H34" s="272"/>
      <c r="I34" s="272"/>
      <c r="J34" s="272"/>
      <c r="K34" s="272"/>
      <c r="L34" s="272"/>
      <c r="M34" s="272"/>
      <c r="N34" s="272"/>
      <c r="O34" s="272"/>
      <c r="P34" s="272"/>
      <c r="Q34" s="272"/>
      <c r="R34" s="272"/>
      <c r="S34" s="272"/>
      <c r="T34" s="272"/>
      <c r="U34" s="272"/>
      <c r="V34" s="272"/>
      <c r="W34" s="272"/>
    </row>
    <row r="35" spans="1:23">
      <c r="A35" s="272"/>
      <c r="B35" s="272"/>
      <c r="C35" s="272"/>
      <c r="D35" s="272"/>
      <c r="E35" s="272"/>
      <c r="F35" s="272"/>
      <c r="G35" s="272"/>
      <c r="H35" s="272"/>
      <c r="I35" s="272"/>
      <c r="J35" s="272"/>
      <c r="K35" s="272"/>
      <c r="L35" s="272"/>
      <c r="M35" s="272"/>
      <c r="N35" s="272"/>
      <c r="O35" s="272"/>
      <c r="P35" s="272"/>
      <c r="Q35" s="272"/>
      <c r="R35" s="272"/>
      <c r="S35" s="272"/>
      <c r="T35" s="272"/>
      <c r="U35" s="272"/>
      <c r="V35" s="272"/>
      <c r="W35" s="272"/>
    </row>
    <row r="36" spans="1:23">
      <c r="A36" s="272"/>
      <c r="B36" s="272"/>
      <c r="C36" s="272"/>
      <c r="D36" s="272"/>
      <c r="E36" s="272"/>
      <c r="F36" s="272"/>
      <c r="G36" s="272"/>
      <c r="H36" s="272"/>
      <c r="I36" s="272"/>
      <c r="J36" s="272"/>
      <c r="K36" s="272"/>
      <c r="L36" s="272"/>
      <c r="M36" s="272"/>
      <c r="N36" s="272"/>
      <c r="O36" s="272"/>
      <c r="P36" s="272"/>
      <c r="Q36" s="272"/>
      <c r="R36" s="272"/>
      <c r="S36" s="272"/>
      <c r="T36" s="272"/>
      <c r="U36" s="272"/>
      <c r="V36" s="272"/>
      <c r="W36" s="272"/>
    </row>
    <row r="37" spans="1:23">
      <c r="A37" s="272"/>
      <c r="B37" s="272"/>
      <c r="C37" s="272"/>
      <c r="D37" s="272"/>
      <c r="E37" s="272"/>
      <c r="F37" s="272"/>
      <c r="G37" s="272"/>
      <c r="H37" s="272"/>
      <c r="I37" s="272"/>
      <c r="J37" s="272"/>
      <c r="K37" s="272"/>
      <c r="L37" s="272"/>
      <c r="M37" s="272"/>
      <c r="N37" s="272"/>
      <c r="O37" s="272"/>
      <c r="P37" s="272"/>
      <c r="Q37" s="272"/>
      <c r="R37" s="272"/>
      <c r="S37" s="272"/>
      <c r="T37" s="272"/>
      <c r="U37" s="272"/>
      <c r="V37" s="272"/>
      <c r="W37" s="272"/>
    </row>
    <row r="38" spans="1:23">
      <c r="A38" s="272"/>
      <c r="B38" s="272"/>
      <c r="C38" s="272"/>
      <c r="D38" s="272"/>
      <c r="E38" s="272"/>
      <c r="F38" s="272"/>
      <c r="G38" s="272"/>
      <c r="H38" s="272"/>
      <c r="I38" s="272"/>
      <c r="J38" s="272"/>
      <c r="K38" s="272"/>
      <c r="L38" s="272"/>
      <c r="M38" s="272"/>
      <c r="N38" s="272"/>
      <c r="O38" s="272"/>
      <c r="P38" s="272"/>
      <c r="Q38" s="272"/>
      <c r="R38" s="272"/>
      <c r="S38" s="272"/>
      <c r="T38" s="272"/>
      <c r="U38" s="272"/>
      <c r="V38" s="272"/>
      <c r="W38" s="272"/>
    </row>
    <row r="39" spans="1:23">
      <c r="A39" s="272"/>
      <c r="B39" s="272"/>
      <c r="C39" s="272"/>
      <c r="D39" s="272"/>
      <c r="E39" s="272"/>
      <c r="F39" s="272"/>
      <c r="G39" s="272"/>
      <c r="H39" s="272"/>
      <c r="I39" s="272"/>
      <c r="J39" s="272"/>
      <c r="K39" s="272"/>
      <c r="L39" s="272"/>
      <c r="M39" s="272"/>
      <c r="N39" s="272"/>
      <c r="O39" s="272"/>
      <c r="P39" s="272"/>
      <c r="Q39" s="272"/>
      <c r="R39" s="272"/>
      <c r="S39" s="272"/>
      <c r="T39" s="272"/>
      <c r="U39" s="272"/>
      <c r="V39" s="272"/>
      <c r="W39" s="272"/>
    </row>
    <row r="40" spans="1:23">
      <c r="A40" s="272"/>
      <c r="B40" s="272"/>
      <c r="C40" s="272"/>
      <c r="D40" s="272"/>
      <c r="E40" s="272"/>
      <c r="F40" s="272"/>
      <c r="G40" s="272"/>
      <c r="H40" s="272"/>
      <c r="I40" s="272"/>
      <c r="J40" s="272"/>
      <c r="K40" s="272"/>
      <c r="L40" s="272"/>
      <c r="M40" s="272"/>
      <c r="N40" s="272"/>
      <c r="O40" s="272"/>
      <c r="P40" s="272"/>
      <c r="Q40" s="272"/>
      <c r="R40" s="272"/>
      <c r="S40" s="272"/>
      <c r="T40" s="272"/>
      <c r="U40" s="272"/>
      <c r="V40" s="272"/>
      <c r="W40" s="272"/>
    </row>
    <row r="41" spans="1:23">
      <c r="A41" s="272"/>
      <c r="B41" s="272"/>
      <c r="C41" s="272"/>
      <c r="D41" s="272"/>
      <c r="E41" s="272"/>
      <c r="F41" s="272"/>
      <c r="G41" s="272"/>
      <c r="H41" s="272"/>
      <c r="I41" s="272"/>
      <c r="J41" s="272"/>
      <c r="K41" s="272"/>
      <c r="L41" s="272"/>
      <c r="M41" s="272"/>
      <c r="N41" s="272"/>
      <c r="O41" s="272"/>
      <c r="P41" s="272"/>
      <c r="Q41" s="272"/>
      <c r="R41" s="272"/>
      <c r="S41" s="272"/>
      <c r="T41" s="272"/>
      <c r="U41" s="272"/>
      <c r="V41" s="272"/>
      <c r="W41" s="272"/>
    </row>
    <row r="42" spans="1:23">
      <c r="A42" s="272"/>
      <c r="B42" s="272"/>
      <c r="C42" s="272"/>
      <c r="D42" s="272"/>
      <c r="E42" s="272"/>
      <c r="F42" s="272"/>
      <c r="G42" s="272"/>
      <c r="H42" s="272"/>
      <c r="I42" s="272"/>
      <c r="J42" s="272"/>
      <c r="K42" s="272"/>
      <c r="L42" s="272"/>
      <c r="M42" s="272"/>
      <c r="N42" s="272"/>
      <c r="O42" s="272"/>
      <c r="P42" s="272"/>
      <c r="Q42" s="272"/>
      <c r="R42" s="272"/>
      <c r="S42" s="272"/>
      <c r="T42" s="272"/>
      <c r="U42" s="272"/>
      <c r="V42" s="272"/>
      <c r="W42" s="272"/>
    </row>
    <row r="43" spans="1:23">
      <c r="A43" s="272"/>
      <c r="B43" s="272"/>
      <c r="C43" s="272"/>
      <c r="D43" s="272"/>
      <c r="E43" s="272"/>
      <c r="F43" s="272"/>
      <c r="G43" s="272"/>
      <c r="H43" s="272"/>
      <c r="I43" s="272"/>
      <c r="J43" s="272"/>
      <c r="K43" s="272"/>
      <c r="L43" s="272"/>
      <c r="M43" s="272"/>
      <c r="N43" s="272"/>
      <c r="O43" s="272"/>
      <c r="P43" s="272"/>
      <c r="Q43" s="272"/>
      <c r="R43" s="272"/>
      <c r="S43" s="272"/>
      <c r="T43" s="272"/>
      <c r="U43" s="272"/>
      <c r="V43" s="272"/>
      <c r="W43" s="272"/>
    </row>
    <row r="44" spans="1:23">
      <c r="A44" s="272"/>
      <c r="B44" s="272"/>
      <c r="C44" s="272"/>
      <c r="D44" s="272"/>
      <c r="E44" s="272"/>
      <c r="F44" s="272"/>
      <c r="G44" s="272"/>
      <c r="H44" s="272"/>
      <c r="I44" s="272"/>
      <c r="J44" s="272"/>
      <c r="K44" s="272"/>
      <c r="L44" s="272"/>
      <c r="M44" s="272"/>
      <c r="N44" s="272"/>
      <c r="O44" s="272"/>
      <c r="P44" s="272"/>
      <c r="Q44" s="272"/>
      <c r="R44" s="272"/>
      <c r="S44" s="272"/>
      <c r="T44" s="272"/>
      <c r="U44" s="272"/>
      <c r="V44" s="272"/>
      <c r="W44" s="272"/>
    </row>
    <row r="45" spans="1:23">
      <c r="A45" s="272"/>
      <c r="B45" s="272"/>
      <c r="C45" s="272"/>
      <c r="D45" s="272"/>
      <c r="E45" s="272"/>
      <c r="F45" s="272"/>
      <c r="G45" s="272"/>
      <c r="H45" s="272"/>
      <c r="I45" s="272"/>
      <c r="J45" s="272"/>
      <c r="K45" s="272"/>
      <c r="L45" s="272"/>
      <c r="M45" s="272"/>
      <c r="N45" s="272"/>
      <c r="O45" s="272"/>
      <c r="P45" s="272"/>
      <c r="Q45" s="272"/>
      <c r="R45" s="272"/>
      <c r="S45" s="272"/>
      <c r="T45" s="272"/>
      <c r="U45" s="272"/>
      <c r="V45" s="272"/>
      <c r="W45" s="272"/>
    </row>
    <row r="46" spans="1:23">
      <c r="A46" s="272"/>
      <c r="B46" s="272"/>
      <c r="C46" s="272"/>
      <c r="D46" s="272"/>
      <c r="E46" s="272"/>
      <c r="F46" s="272"/>
      <c r="G46" s="272"/>
      <c r="H46" s="272"/>
      <c r="I46" s="272"/>
      <c r="J46" s="272"/>
      <c r="K46" s="272"/>
      <c r="L46" s="272"/>
      <c r="M46" s="272"/>
      <c r="N46" s="272"/>
      <c r="O46" s="272"/>
      <c r="P46" s="272"/>
      <c r="Q46" s="272"/>
      <c r="R46" s="272"/>
      <c r="S46" s="272"/>
      <c r="T46" s="272"/>
      <c r="U46" s="272"/>
      <c r="V46" s="272"/>
      <c r="W46" s="272"/>
    </row>
    <row r="47" spans="1:23">
      <c r="A47" s="272"/>
      <c r="B47" s="272"/>
      <c r="C47" s="272"/>
      <c r="D47" s="272"/>
      <c r="E47" s="272"/>
      <c r="F47" s="272"/>
      <c r="G47" s="272"/>
      <c r="H47" s="272"/>
      <c r="I47" s="272"/>
      <c r="J47" s="272"/>
      <c r="K47" s="272"/>
      <c r="L47" s="272"/>
      <c r="M47" s="272"/>
      <c r="N47" s="272"/>
      <c r="O47" s="272"/>
      <c r="P47" s="272"/>
      <c r="Q47" s="272"/>
      <c r="R47" s="272"/>
      <c r="S47" s="272"/>
      <c r="T47" s="272"/>
      <c r="U47" s="272"/>
      <c r="V47" s="272"/>
      <c r="W47" s="272"/>
    </row>
    <row r="48" spans="1:23">
      <c r="A48" s="272"/>
      <c r="B48" s="272"/>
      <c r="C48" s="272"/>
      <c r="D48" s="272"/>
      <c r="E48" s="272"/>
      <c r="F48" s="272"/>
      <c r="G48" s="272"/>
      <c r="H48" s="272"/>
      <c r="I48" s="272"/>
      <c r="J48" s="272"/>
      <c r="K48" s="272"/>
      <c r="L48" s="272"/>
      <c r="M48" s="272"/>
      <c r="N48" s="272"/>
      <c r="O48" s="272"/>
      <c r="P48" s="272"/>
      <c r="Q48" s="272"/>
      <c r="R48" s="272"/>
      <c r="S48" s="272"/>
      <c r="T48" s="272"/>
      <c r="U48" s="272"/>
      <c r="V48" s="272"/>
      <c r="W48" s="272"/>
    </row>
    <row r="49" spans="1:23">
      <c r="A49" s="272"/>
      <c r="B49" s="272"/>
      <c r="C49" s="272"/>
      <c r="D49" s="272"/>
      <c r="E49" s="272"/>
      <c r="F49" s="272"/>
      <c r="G49" s="272"/>
      <c r="H49" s="272"/>
      <c r="I49" s="272"/>
      <c r="J49" s="272"/>
      <c r="K49" s="272"/>
      <c r="L49" s="272"/>
      <c r="M49" s="272"/>
      <c r="N49" s="272"/>
      <c r="O49" s="272"/>
      <c r="P49" s="272"/>
      <c r="Q49" s="272"/>
      <c r="R49" s="272"/>
      <c r="S49" s="272"/>
      <c r="T49" s="272"/>
      <c r="U49" s="272"/>
      <c r="V49" s="272"/>
      <c r="W49" s="272"/>
    </row>
    <row r="50" spans="1:23">
      <c r="A50" s="272"/>
      <c r="B50" s="272"/>
      <c r="C50" s="272"/>
      <c r="D50" s="272"/>
      <c r="E50" s="272"/>
      <c r="F50" s="272"/>
      <c r="G50" s="272"/>
      <c r="H50" s="272"/>
      <c r="I50" s="272"/>
      <c r="J50" s="272"/>
      <c r="K50" s="272"/>
      <c r="L50" s="272"/>
      <c r="M50" s="272"/>
      <c r="N50" s="272"/>
      <c r="O50" s="272"/>
      <c r="P50" s="272"/>
      <c r="Q50" s="272"/>
      <c r="R50" s="272"/>
      <c r="S50" s="272"/>
      <c r="T50" s="272"/>
      <c r="U50" s="272"/>
      <c r="V50" s="272"/>
      <c r="W50" s="272"/>
    </row>
    <row r="51" spans="1:23">
      <c r="A51" s="272"/>
      <c r="B51" s="272"/>
      <c r="C51" s="272"/>
      <c r="D51" s="272"/>
      <c r="E51" s="272"/>
      <c r="F51" s="272"/>
      <c r="G51" s="272"/>
      <c r="H51" s="272"/>
      <c r="I51" s="272"/>
      <c r="J51" s="272"/>
      <c r="K51" s="272"/>
      <c r="L51" s="272"/>
      <c r="M51" s="272"/>
      <c r="N51" s="272"/>
      <c r="O51" s="272"/>
      <c r="P51" s="272"/>
      <c r="Q51" s="272"/>
      <c r="R51" s="272"/>
      <c r="S51" s="272"/>
      <c r="T51" s="272"/>
      <c r="U51" s="272"/>
      <c r="V51" s="272"/>
      <c r="W51" s="272"/>
    </row>
    <row r="52" spans="1:23">
      <c r="A52" s="272"/>
      <c r="B52" s="272"/>
      <c r="C52" s="272"/>
      <c r="D52" s="272"/>
      <c r="E52" s="272"/>
      <c r="F52" s="272"/>
      <c r="G52" s="272"/>
      <c r="H52" s="272"/>
      <c r="I52" s="272"/>
      <c r="J52" s="272"/>
      <c r="K52" s="272"/>
      <c r="L52" s="272"/>
      <c r="M52" s="272"/>
      <c r="N52" s="272"/>
      <c r="O52" s="272"/>
      <c r="P52" s="272"/>
      <c r="Q52" s="272"/>
      <c r="R52" s="272"/>
      <c r="S52" s="272"/>
      <c r="T52" s="272"/>
      <c r="U52" s="272"/>
      <c r="V52" s="272"/>
      <c r="W52" s="272"/>
    </row>
    <row r="53" spans="1:23">
      <c r="A53" s="272"/>
      <c r="B53" s="272"/>
      <c r="C53" s="272"/>
      <c r="D53" s="272"/>
      <c r="E53" s="272"/>
      <c r="F53" s="272"/>
      <c r="G53" s="272"/>
      <c r="H53" s="272"/>
      <c r="I53" s="272"/>
      <c r="J53" s="272"/>
      <c r="K53" s="272"/>
      <c r="L53" s="272"/>
      <c r="M53" s="272"/>
      <c r="N53" s="272"/>
      <c r="O53" s="272"/>
      <c r="P53" s="272"/>
      <c r="Q53" s="272"/>
      <c r="R53" s="272"/>
      <c r="S53" s="272"/>
      <c r="T53" s="272"/>
      <c r="U53" s="272"/>
      <c r="V53" s="272"/>
      <c r="W53" s="272"/>
    </row>
    <row r="54" spans="1:23">
      <c r="A54" s="272"/>
      <c r="B54" s="272"/>
      <c r="C54" s="272"/>
      <c r="D54" s="272"/>
      <c r="E54" s="272"/>
      <c r="F54" s="272"/>
      <c r="G54" s="272"/>
      <c r="H54" s="272"/>
      <c r="I54" s="272"/>
      <c r="J54" s="272"/>
      <c r="K54" s="272"/>
      <c r="L54" s="272"/>
      <c r="M54" s="272"/>
      <c r="N54" s="272"/>
      <c r="O54" s="272"/>
      <c r="P54" s="272"/>
      <c r="Q54" s="272"/>
      <c r="R54" s="272"/>
      <c r="S54" s="272"/>
      <c r="T54" s="272"/>
      <c r="U54" s="272"/>
      <c r="V54" s="272"/>
      <c r="W54" s="272"/>
    </row>
    <row r="55" spans="1:23">
      <c r="A55" s="272"/>
      <c r="B55" s="272"/>
      <c r="C55" s="272"/>
      <c r="D55" s="272"/>
      <c r="E55" s="272"/>
      <c r="F55" s="272"/>
      <c r="G55" s="272"/>
      <c r="H55" s="272"/>
      <c r="I55" s="272"/>
      <c r="J55" s="272"/>
      <c r="K55" s="272"/>
      <c r="L55" s="272"/>
      <c r="M55" s="272"/>
      <c r="N55" s="272"/>
      <c r="O55" s="272"/>
      <c r="P55" s="272"/>
      <c r="Q55" s="272"/>
      <c r="R55" s="272"/>
      <c r="S55" s="272"/>
      <c r="T55" s="272"/>
      <c r="U55" s="272"/>
      <c r="V55" s="272"/>
      <c r="W55" s="272"/>
    </row>
    <row r="56" spans="1:23">
      <c r="A56" s="272"/>
      <c r="B56" s="272"/>
      <c r="C56" s="272"/>
      <c r="D56" s="272"/>
      <c r="E56" s="272"/>
      <c r="F56" s="272"/>
      <c r="G56" s="272"/>
      <c r="H56" s="272"/>
      <c r="I56" s="272"/>
      <c r="J56" s="272"/>
      <c r="K56" s="272"/>
      <c r="L56" s="272"/>
      <c r="M56" s="272"/>
      <c r="N56" s="272"/>
      <c r="O56" s="272"/>
      <c r="P56" s="272"/>
      <c r="Q56" s="272"/>
      <c r="R56" s="272"/>
      <c r="S56" s="272"/>
      <c r="T56" s="272"/>
      <c r="U56" s="272"/>
      <c r="V56" s="272"/>
      <c r="W56" s="272"/>
    </row>
    <row r="57" spans="1:23">
      <c r="A57" s="272"/>
      <c r="B57" s="272"/>
      <c r="C57" s="272"/>
      <c r="D57" s="272"/>
      <c r="E57" s="272"/>
      <c r="F57" s="272"/>
      <c r="G57" s="272"/>
      <c r="H57" s="272"/>
      <c r="I57" s="272"/>
      <c r="J57" s="272"/>
      <c r="K57" s="272"/>
      <c r="L57" s="272"/>
      <c r="M57" s="272"/>
      <c r="N57" s="272"/>
      <c r="O57" s="272"/>
      <c r="P57" s="272"/>
      <c r="Q57" s="272"/>
      <c r="R57" s="272"/>
      <c r="S57" s="272"/>
      <c r="T57" s="272"/>
      <c r="U57" s="272"/>
      <c r="V57" s="272"/>
      <c r="W57" s="272"/>
    </row>
    <row r="58" spans="1:23">
      <c r="A58" s="272"/>
      <c r="B58" s="272"/>
      <c r="C58" s="272"/>
      <c r="D58" s="272"/>
      <c r="E58" s="272"/>
      <c r="F58" s="272"/>
      <c r="G58" s="272"/>
      <c r="H58" s="272"/>
      <c r="I58" s="272"/>
      <c r="J58" s="272"/>
      <c r="K58" s="272"/>
      <c r="L58" s="272"/>
      <c r="M58" s="272"/>
      <c r="N58" s="272"/>
      <c r="O58" s="272"/>
      <c r="P58" s="272"/>
      <c r="Q58" s="272"/>
      <c r="R58" s="272"/>
      <c r="S58" s="272"/>
      <c r="T58" s="272"/>
      <c r="U58" s="272"/>
      <c r="V58" s="272"/>
      <c r="W58" s="272"/>
    </row>
    <row r="59" spans="1:23">
      <c r="A59" s="272"/>
      <c r="B59" s="272"/>
      <c r="C59" s="272"/>
      <c r="D59" s="272"/>
      <c r="E59" s="272"/>
      <c r="F59" s="272"/>
      <c r="G59" s="272"/>
      <c r="H59" s="272"/>
      <c r="I59" s="272"/>
      <c r="J59" s="272"/>
      <c r="K59" s="272"/>
      <c r="L59" s="272"/>
      <c r="M59" s="272"/>
      <c r="N59" s="272"/>
      <c r="O59" s="272"/>
      <c r="P59" s="272"/>
      <c r="Q59" s="272"/>
      <c r="R59" s="272"/>
      <c r="S59" s="272"/>
      <c r="T59" s="272"/>
      <c r="U59" s="272"/>
      <c r="V59" s="272"/>
      <c r="W59" s="272"/>
    </row>
    <row r="60" spans="1:23">
      <c r="A60" s="272"/>
      <c r="B60" s="272"/>
      <c r="C60" s="272"/>
      <c r="D60" s="272"/>
      <c r="E60" s="272"/>
      <c r="F60" s="272"/>
      <c r="G60" s="272"/>
      <c r="H60" s="272"/>
      <c r="I60" s="272"/>
      <c r="J60" s="272"/>
      <c r="K60" s="272"/>
      <c r="L60" s="272"/>
      <c r="M60" s="272"/>
      <c r="N60" s="272"/>
      <c r="O60" s="272"/>
      <c r="P60" s="272"/>
      <c r="Q60" s="272"/>
      <c r="R60" s="272"/>
      <c r="S60" s="272"/>
      <c r="T60" s="272"/>
      <c r="U60" s="272"/>
      <c r="V60" s="272"/>
      <c r="W60" s="272"/>
    </row>
    <row r="61" spans="1:23">
      <c r="A61" s="272"/>
      <c r="B61" s="272"/>
      <c r="C61" s="272"/>
      <c r="D61" s="272"/>
      <c r="E61" s="272"/>
      <c r="F61" s="272"/>
      <c r="G61" s="272"/>
      <c r="H61" s="272"/>
      <c r="I61" s="272"/>
      <c r="J61" s="272"/>
      <c r="K61" s="272"/>
      <c r="L61" s="272"/>
      <c r="M61" s="272"/>
      <c r="N61" s="272"/>
      <c r="O61" s="272"/>
      <c r="P61" s="272"/>
      <c r="Q61" s="272"/>
      <c r="R61" s="272"/>
      <c r="S61" s="272"/>
      <c r="T61" s="272"/>
      <c r="U61" s="272"/>
      <c r="V61" s="272"/>
      <c r="W61" s="272"/>
    </row>
    <row r="62" spans="1:23">
      <c r="A62" s="272"/>
      <c r="B62" s="272"/>
      <c r="C62" s="272"/>
      <c r="D62" s="272"/>
      <c r="E62" s="272"/>
      <c r="F62" s="272"/>
      <c r="G62" s="272"/>
      <c r="H62" s="272"/>
      <c r="I62" s="272"/>
      <c r="J62" s="272"/>
      <c r="K62" s="272"/>
      <c r="L62" s="272"/>
      <c r="M62" s="272"/>
      <c r="N62" s="272"/>
      <c r="O62" s="272"/>
      <c r="P62" s="272"/>
      <c r="Q62" s="272"/>
      <c r="R62" s="272"/>
      <c r="S62" s="272"/>
      <c r="T62" s="272"/>
      <c r="U62" s="272"/>
      <c r="V62" s="272"/>
      <c r="W62" s="272"/>
    </row>
    <row r="63" spans="1:23">
      <c r="A63" s="272"/>
      <c r="B63" s="272"/>
      <c r="C63" s="272"/>
      <c r="D63" s="272"/>
      <c r="E63" s="272"/>
      <c r="F63" s="272"/>
      <c r="G63" s="272"/>
      <c r="H63" s="272"/>
      <c r="I63" s="272"/>
      <c r="J63" s="272"/>
      <c r="K63" s="272"/>
      <c r="L63" s="272"/>
      <c r="M63" s="272"/>
      <c r="N63" s="272"/>
      <c r="O63" s="272"/>
      <c r="P63" s="272"/>
      <c r="Q63" s="272"/>
      <c r="R63" s="272"/>
      <c r="S63" s="272"/>
      <c r="T63" s="272"/>
      <c r="U63" s="272"/>
      <c r="V63" s="272"/>
      <c r="W63" s="272"/>
    </row>
    <row r="64" spans="1:23">
      <c r="A64" s="272"/>
      <c r="B64" s="272"/>
      <c r="C64" s="272"/>
      <c r="D64" s="272"/>
      <c r="E64" s="272"/>
      <c r="F64" s="272"/>
      <c r="G64" s="272"/>
      <c r="H64" s="272"/>
      <c r="I64" s="272"/>
      <c r="J64" s="272"/>
      <c r="K64" s="272"/>
      <c r="L64" s="272"/>
      <c r="M64" s="272"/>
      <c r="N64" s="272"/>
      <c r="O64" s="272"/>
      <c r="P64" s="272"/>
      <c r="Q64" s="272"/>
      <c r="R64" s="272"/>
      <c r="S64" s="272"/>
      <c r="T64" s="272"/>
      <c r="U64" s="272"/>
      <c r="V64" s="272"/>
      <c r="W64" s="272"/>
    </row>
    <row r="65" spans="1:23">
      <c r="A65" s="272"/>
      <c r="B65" s="272"/>
      <c r="C65" s="272"/>
      <c r="D65" s="272"/>
      <c r="E65" s="272"/>
      <c r="F65" s="272"/>
      <c r="G65" s="272"/>
      <c r="H65" s="272"/>
      <c r="I65" s="272"/>
      <c r="J65" s="272"/>
      <c r="K65" s="272"/>
      <c r="L65" s="272"/>
      <c r="M65" s="272"/>
      <c r="N65" s="272"/>
      <c r="O65" s="272"/>
      <c r="P65" s="272"/>
      <c r="Q65" s="272"/>
      <c r="R65" s="272"/>
      <c r="S65" s="272"/>
      <c r="T65" s="272"/>
      <c r="U65" s="272"/>
      <c r="V65" s="272"/>
      <c r="W65" s="272"/>
    </row>
    <row r="66" spans="1:23">
      <c r="A66" s="272"/>
      <c r="B66" s="272"/>
      <c r="C66" s="272"/>
      <c r="D66" s="272"/>
      <c r="E66" s="272"/>
      <c r="F66" s="272"/>
      <c r="G66" s="272"/>
      <c r="H66" s="272"/>
      <c r="I66" s="272"/>
      <c r="J66" s="272"/>
      <c r="K66" s="272"/>
      <c r="L66" s="272"/>
      <c r="M66" s="272"/>
      <c r="N66" s="272"/>
      <c r="O66" s="272"/>
      <c r="P66" s="272"/>
      <c r="Q66" s="272"/>
      <c r="R66" s="272"/>
      <c r="S66" s="272"/>
      <c r="T66" s="272"/>
      <c r="U66" s="272"/>
      <c r="V66" s="272"/>
      <c r="W66" s="272"/>
    </row>
    <row r="67" spans="1:23">
      <c r="A67" s="272"/>
      <c r="B67" s="272"/>
      <c r="C67" s="272"/>
      <c r="D67" s="272"/>
      <c r="E67" s="272"/>
      <c r="F67" s="272"/>
      <c r="G67" s="272"/>
      <c r="H67" s="272"/>
      <c r="I67" s="272"/>
      <c r="J67" s="272"/>
      <c r="K67" s="272"/>
      <c r="L67" s="272"/>
      <c r="M67" s="272"/>
      <c r="N67" s="272"/>
      <c r="O67" s="272"/>
      <c r="P67" s="272"/>
      <c r="Q67" s="272"/>
      <c r="R67" s="272"/>
      <c r="S67" s="272"/>
      <c r="T67" s="272"/>
      <c r="U67" s="272"/>
      <c r="V67" s="272"/>
      <c r="W67" s="272"/>
    </row>
    <row r="68" spans="1:23">
      <c r="A68" s="272"/>
      <c r="B68" s="272"/>
      <c r="C68" s="272"/>
      <c r="D68" s="272"/>
      <c r="E68" s="272"/>
      <c r="F68" s="272"/>
      <c r="G68" s="272"/>
      <c r="H68" s="272"/>
      <c r="I68" s="272"/>
      <c r="J68" s="272"/>
      <c r="K68" s="272"/>
      <c r="L68" s="272"/>
      <c r="M68" s="272"/>
      <c r="N68" s="272"/>
      <c r="O68" s="272"/>
      <c r="P68" s="272"/>
      <c r="Q68" s="272"/>
      <c r="R68" s="272"/>
      <c r="S68" s="272"/>
      <c r="T68" s="272"/>
      <c r="U68" s="272"/>
      <c r="V68" s="272"/>
      <c r="W68" s="272"/>
    </row>
    <row r="69" spans="1:23">
      <c r="A69" s="272"/>
      <c r="B69" s="272"/>
      <c r="C69" s="272"/>
      <c r="D69" s="272"/>
      <c r="E69" s="272"/>
      <c r="F69" s="272"/>
      <c r="G69" s="272"/>
      <c r="H69" s="272"/>
      <c r="I69" s="272"/>
      <c r="J69" s="272"/>
      <c r="K69" s="272"/>
      <c r="L69" s="272"/>
      <c r="M69" s="272"/>
      <c r="N69" s="272"/>
      <c r="O69" s="272"/>
      <c r="P69" s="272"/>
      <c r="Q69" s="272"/>
      <c r="R69" s="272"/>
      <c r="S69" s="272"/>
      <c r="T69" s="272"/>
      <c r="U69" s="272"/>
      <c r="V69" s="272"/>
      <c r="W69" s="272"/>
    </row>
    <row r="70" spans="1:23">
      <c r="A70" s="272"/>
      <c r="B70" s="272"/>
      <c r="C70" s="272"/>
      <c r="D70" s="272"/>
      <c r="E70" s="272"/>
      <c r="F70" s="272"/>
      <c r="G70" s="272"/>
      <c r="H70" s="272"/>
      <c r="I70" s="272"/>
      <c r="J70" s="272"/>
      <c r="K70" s="272"/>
      <c r="L70" s="272"/>
      <c r="M70" s="272"/>
      <c r="N70" s="272"/>
      <c r="O70" s="272"/>
      <c r="P70" s="272"/>
      <c r="Q70" s="272"/>
      <c r="R70" s="272"/>
      <c r="S70" s="272"/>
      <c r="T70" s="272"/>
      <c r="U70" s="272"/>
      <c r="V70" s="272"/>
      <c r="W70" s="272"/>
    </row>
    <row r="71" spans="1:23">
      <c r="A71" s="272"/>
      <c r="B71" s="272"/>
      <c r="C71" s="272"/>
      <c r="D71" s="272"/>
      <c r="E71" s="272"/>
      <c r="F71" s="272"/>
      <c r="G71" s="272"/>
      <c r="H71" s="272"/>
      <c r="I71" s="272"/>
      <c r="J71" s="272"/>
      <c r="K71" s="272"/>
      <c r="L71" s="272"/>
      <c r="M71" s="272"/>
      <c r="N71" s="272"/>
      <c r="O71" s="272"/>
      <c r="P71" s="272"/>
      <c r="Q71" s="272"/>
      <c r="R71" s="272"/>
      <c r="S71" s="272"/>
      <c r="T71" s="272"/>
      <c r="U71" s="272"/>
      <c r="V71" s="272"/>
      <c r="W71" s="272"/>
    </row>
    <row r="72" spans="1:23">
      <c r="A72" s="272"/>
      <c r="B72" s="272"/>
      <c r="C72" s="272"/>
      <c r="D72" s="272"/>
      <c r="E72" s="272"/>
      <c r="F72" s="272"/>
      <c r="G72" s="272"/>
      <c r="H72" s="272"/>
      <c r="I72" s="272"/>
      <c r="J72" s="272"/>
      <c r="K72" s="272"/>
      <c r="L72" s="272"/>
      <c r="M72" s="272"/>
      <c r="N72" s="272"/>
      <c r="O72" s="272"/>
      <c r="P72" s="272"/>
      <c r="Q72" s="272"/>
      <c r="R72" s="272"/>
      <c r="S72" s="272"/>
      <c r="T72" s="272"/>
      <c r="U72" s="272"/>
      <c r="V72" s="272"/>
      <c r="W72" s="272"/>
    </row>
    <row r="73" spans="1:23">
      <c r="A73" s="272"/>
      <c r="B73" s="272"/>
      <c r="C73" s="272"/>
      <c r="D73" s="272"/>
      <c r="E73" s="272"/>
      <c r="F73" s="272"/>
      <c r="G73" s="272"/>
      <c r="H73" s="272"/>
      <c r="I73" s="272"/>
      <c r="J73" s="272"/>
      <c r="K73" s="272"/>
      <c r="L73" s="272"/>
      <c r="M73" s="272"/>
      <c r="N73" s="272"/>
      <c r="O73" s="272"/>
      <c r="P73" s="272"/>
      <c r="Q73" s="272"/>
      <c r="R73" s="272"/>
      <c r="S73" s="272"/>
      <c r="T73" s="272"/>
      <c r="U73" s="272"/>
      <c r="V73" s="272"/>
      <c r="W73" s="272"/>
    </row>
    <row r="74" spans="1:23">
      <c r="A74" s="272"/>
      <c r="B74" s="272"/>
      <c r="C74" s="272"/>
      <c r="D74" s="272"/>
      <c r="E74" s="272"/>
      <c r="F74" s="272"/>
      <c r="G74" s="272"/>
      <c r="H74" s="272"/>
      <c r="I74" s="272"/>
      <c r="J74" s="272"/>
      <c r="K74" s="272"/>
      <c r="L74" s="272"/>
      <c r="M74" s="272"/>
      <c r="N74" s="272"/>
      <c r="O74" s="272"/>
      <c r="P74" s="272"/>
      <c r="Q74" s="272"/>
      <c r="R74" s="272"/>
      <c r="S74" s="272"/>
      <c r="T74" s="272"/>
      <c r="U74" s="272"/>
      <c r="V74" s="272"/>
      <c r="W74" s="272"/>
    </row>
    <row r="75" spans="1:23">
      <c r="A75" s="272"/>
      <c r="B75" s="272"/>
      <c r="C75" s="272"/>
      <c r="D75" s="272"/>
      <c r="E75" s="272"/>
      <c r="F75" s="272"/>
      <c r="G75" s="272"/>
      <c r="H75" s="272"/>
      <c r="I75" s="272"/>
      <c r="J75" s="272"/>
      <c r="K75" s="272"/>
      <c r="L75" s="272"/>
      <c r="M75" s="272"/>
      <c r="N75" s="272"/>
      <c r="O75" s="272"/>
      <c r="P75" s="272"/>
      <c r="Q75" s="272"/>
      <c r="R75" s="272"/>
      <c r="S75" s="272"/>
      <c r="T75" s="272"/>
      <c r="U75" s="272"/>
      <c r="V75" s="272"/>
      <c r="W75" s="272"/>
    </row>
    <row r="76" spans="1:23">
      <c r="A76" s="272"/>
      <c r="B76" s="272"/>
      <c r="C76" s="272"/>
      <c r="D76" s="272"/>
      <c r="E76" s="272"/>
      <c r="F76" s="272"/>
      <c r="G76" s="272"/>
      <c r="H76" s="272"/>
      <c r="I76" s="272"/>
      <c r="J76" s="272"/>
      <c r="K76" s="272"/>
      <c r="L76" s="272"/>
      <c r="M76" s="272"/>
      <c r="N76" s="272"/>
      <c r="O76" s="272"/>
      <c r="P76" s="272"/>
      <c r="Q76" s="272"/>
      <c r="R76" s="272"/>
      <c r="S76" s="272"/>
      <c r="T76" s="272"/>
      <c r="U76" s="272"/>
      <c r="V76" s="272"/>
      <c r="W76" s="272"/>
    </row>
    <row r="77" spans="1:23">
      <c r="A77" s="272"/>
      <c r="B77" s="272"/>
      <c r="C77" s="272"/>
      <c r="D77" s="272"/>
      <c r="E77" s="272"/>
      <c r="F77" s="272"/>
      <c r="G77" s="272"/>
      <c r="H77" s="272"/>
      <c r="I77" s="272"/>
      <c r="J77" s="272"/>
      <c r="K77" s="272"/>
      <c r="L77" s="272"/>
      <c r="M77" s="272"/>
      <c r="N77" s="272"/>
      <c r="O77" s="272"/>
      <c r="P77" s="272"/>
      <c r="Q77" s="272"/>
      <c r="R77" s="272"/>
      <c r="S77" s="272"/>
      <c r="T77" s="272"/>
      <c r="U77" s="272"/>
      <c r="V77" s="272"/>
      <c r="W77" s="272"/>
    </row>
    <row r="78" spans="1:23">
      <c r="A78" s="272"/>
      <c r="B78" s="272"/>
      <c r="C78" s="272"/>
      <c r="D78" s="272"/>
      <c r="E78" s="272"/>
      <c r="F78" s="272"/>
      <c r="G78" s="272"/>
      <c r="H78" s="272"/>
      <c r="I78" s="272"/>
      <c r="J78" s="272"/>
      <c r="K78" s="272"/>
      <c r="L78" s="272"/>
      <c r="M78" s="272"/>
      <c r="N78" s="272"/>
      <c r="O78" s="272"/>
      <c r="P78" s="272"/>
      <c r="Q78" s="272"/>
      <c r="R78" s="272"/>
      <c r="S78" s="272"/>
      <c r="T78" s="272"/>
      <c r="U78" s="272"/>
      <c r="V78" s="272"/>
      <c r="W78" s="272"/>
    </row>
    <row r="79" spans="1:23">
      <c r="A79" s="272"/>
      <c r="B79" s="272"/>
      <c r="C79" s="272"/>
      <c r="D79" s="272"/>
      <c r="E79" s="272"/>
      <c r="F79" s="272"/>
      <c r="G79" s="272"/>
      <c r="H79" s="272"/>
      <c r="I79" s="272"/>
      <c r="J79" s="272"/>
      <c r="K79" s="272"/>
      <c r="L79" s="272"/>
      <c r="M79" s="272"/>
      <c r="N79" s="272"/>
      <c r="O79" s="272"/>
      <c r="P79" s="272"/>
      <c r="Q79" s="272"/>
      <c r="R79" s="272"/>
      <c r="S79" s="272"/>
      <c r="T79" s="272"/>
      <c r="U79" s="272"/>
      <c r="V79" s="272"/>
      <c r="W79" s="272"/>
    </row>
    <row r="80" spans="1:23">
      <c r="A80" s="272"/>
      <c r="B80" s="272"/>
      <c r="C80" s="272"/>
      <c r="D80" s="272"/>
      <c r="E80" s="272"/>
      <c r="F80" s="272"/>
      <c r="G80" s="272"/>
      <c r="H80" s="272"/>
      <c r="I80" s="272"/>
      <c r="J80" s="272"/>
      <c r="K80" s="272"/>
      <c r="L80" s="272"/>
      <c r="M80" s="272"/>
      <c r="N80" s="272"/>
      <c r="O80" s="272"/>
      <c r="P80" s="272"/>
      <c r="Q80" s="272"/>
      <c r="R80" s="272"/>
      <c r="S80" s="272"/>
      <c r="T80" s="272"/>
      <c r="U80" s="272"/>
      <c r="V80" s="272"/>
      <c r="W80" s="272"/>
    </row>
    <row r="81" spans="1:23">
      <c r="A81" s="272"/>
      <c r="B81" s="272"/>
      <c r="C81" s="272"/>
      <c r="D81" s="272"/>
      <c r="E81" s="272"/>
      <c r="F81" s="272"/>
      <c r="G81" s="272"/>
      <c r="H81" s="272"/>
      <c r="I81" s="272"/>
      <c r="J81" s="272"/>
      <c r="K81" s="272"/>
      <c r="L81" s="272"/>
      <c r="M81" s="272"/>
      <c r="N81" s="272"/>
      <c r="O81" s="272"/>
      <c r="P81" s="272"/>
      <c r="Q81" s="272"/>
      <c r="R81" s="272"/>
      <c r="S81" s="272"/>
      <c r="T81" s="272"/>
      <c r="U81" s="272"/>
      <c r="V81" s="272"/>
      <c r="W81" s="272"/>
    </row>
    <row r="82" spans="1:23">
      <c r="A82" s="272"/>
      <c r="B82" s="272"/>
      <c r="C82" s="272"/>
      <c r="D82" s="272"/>
      <c r="E82" s="272"/>
      <c r="F82" s="272"/>
      <c r="G82" s="272"/>
      <c r="H82" s="272"/>
      <c r="I82" s="272"/>
      <c r="J82" s="272"/>
      <c r="K82" s="272"/>
      <c r="L82" s="272"/>
      <c r="M82" s="272"/>
      <c r="N82" s="272"/>
      <c r="O82" s="272"/>
      <c r="P82" s="272"/>
      <c r="Q82" s="272"/>
      <c r="R82" s="272"/>
      <c r="S82" s="272"/>
      <c r="T82" s="272"/>
      <c r="U82" s="272"/>
      <c r="V82" s="272"/>
      <c r="W82" s="272"/>
    </row>
    <row r="83" spans="1:23">
      <c r="A83" s="272"/>
      <c r="B83" s="272"/>
      <c r="C83" s="272"/>
      <c r="D83" s="272"/>
      <c r="E83" s="272"/>
      <c r="F83" s="272"/>
      <c r="G83" s="272"/>
      <c r="H83" s="272"/>
      <c r="I83" s="272"/>
      <c r="J83" s="272"/>
      <c r="K83" s="272"/>
      <c r="L83" s="272"/>
      <c r="M83" s="272"/>
      <c r="N83" s="272"/>
      <c r="O83" s="272"/>
      <c r="P83" s="272"/>
      <c r="Q83" s="272"/>
      <c r="R83" s="272"/>
      <c r="S83" s="272"/>
      <c r="T83" s="272"/>
      <c r="U83" s="272"/>
      <c r="V83" s="272"/>
      <c r="W83" s="272"/>
    </row>
    <row r="84" spans="1:23">
      <c r="A84" s="272"/>
      <c r="B84" s="272"/>
      <c r="C84" s="272"/>
      <c r="D84" s="272"/>
      <c r="E84" s="272"/>
      <c r="F84" s="272"/>
      <c r="G84" s="272"/>
      <c r="H84" s="272"/>
      <c r="I84" s="272"/>
      <c r="J84" s="272"/>
      <c r="K84" s="272"/>
      <c r="L84" s="272"/>
      <c r="M84" s="272"/>
      <c r="N84" s="272"/>
      <c r="O84" s="272"/>
      <c r="P84" s="272"/>
      <c r="Q84" s="272"/>
      <c r="R84" s="272"/>
      <c r="S84" s="272"/>
      <c r="T84" s="272"/>
      <c r="U84" s="272"/>
      <c r="V84" s="272"/>
      <c r="W84" s="272"/>
    </row>
    <row r="85" spans="1:23">
      <c r="A85" s="272"/>
      <c r="B85" s="272"/>
      <c r="C85" s="272"/>
      <c r="D85" s="272"/>
      <c r="E85" s="272"/>
      <c r="F85" s="272"/>
      <c r="G85" s="272"/>
      <c r="H85" s="272"/>
      <c r="I85" s="272"/>
      <c r="J85" s="272"/>
      <c r="K85" s="272"/>
      <c r="L85" s="272"/>
      <c r="M85" s="272"/>
      <c r="N85" s="272"/>
      <c r="O85" s="272"/>
      <c r="P85" s="272"/>
      <c r="Q85" s="272"/>
      <c r="R85" s="272"/>
      <c r="S85" s="272"/>
      <c r="T85" s="272"/>
      <c r="U85" s="272"/>
      <c r="V85" s="272"/>
      <c r="W85" s="272"/>
    </row>
    <row r="86" spans="1:23">
      <c r="A86" s="272"/>
      <c r="B86" s="272"/>
      <c r="C86" s="272"/>
      <c r="D86" s="272"/>
      <c r="E86" s="272"/>
      <c r="F86" s="272"/>
      <c r="G86" s="272"/>
      <c r="H86" s="272"/>
      <c r="I86" s="272"/>
      <c r="J86" s="272"/>
      <c r="K86" s="272"/>
      <c r="L86" s="272"/>
      <c r="M86" s="272"/>
      <c r="N86" s="272"/>
      <c r="O86" s="272"/>
      <c r="P86" s="272"/>
      <c r="Q86" s="272"/>
      <c r="R86" s="272"/>
      <c r="S86" s="272"/>
      <c r="T86" s="272"/>
      <c r="U86" s="272"/>
      <c r="V86" s="272"/>
      <c r="W86" s="272"/>
    </row>
    <row r="87" spans="1:23">
      <c r="A87" s="272"/>
      <c r="B87" s="272"/>
      <c r="C87" s="272"/>
      <c r="D87" s="272"/>
      <c r="E87" s="272"/>
      <c r="F87" s="272"/>
      <c r="G87" s="272"/>
      <c r="H87" s="272"/>
      <c r="I87" s="272"/>
      <c r="J87" s="272"/>
      <c r="K87" s="272"/>
      <c r="L87" s="272"/>
      <c r="M87" s="272"/>
      <c r="N87" s="272"/>
      <c r="O87" s="272"/>
      <c r="P87" s="272"/>
      <c r="Q87" s="272"/>
      <c r="R87" s="272"/>
      <c r="S87" s="272"/>
      <c r="T87" s="272"/>
      <c r="U87" s="272"/>
      <c r="V87" s="272"/>
      <c r="W87" s="272"/>
    </row>
    <row r="88" spans="1:23">
      <c r="A88" s="272"/>
      <c r="B88" s="272"/>
      <c r="C88" s="272"/>
      <c r="D88" s="272"/>
      <c r="E88" s="272"/>
      <c r="F88" s="272"/>
      <c r="G88" s="272"/>
      <c r="H88" s="272"/>
      <c r="I88" s="272"/>
      <c r="J88" s="272"/>
      <c r="K88" s="272"/>
      <c r="L88" s="272"/>
      <c r="M88" s="272"/>
      <c r="N88" s="272"/>
      <c r="O88" s="272"/>
      <c r="P88" s="272"/>
      <c r="Q88" s="272"/>
      <c r="R88" s="272"/>
      <c r="S88" s="272"/>
      <c r="T88" s="272"/>
      <c r="U88" s="272"/>
      <c r="V88" s="272"/>
      <c r="W88" s="272"/>
    </row>
    <row r="89" spans="1:23">
      <c r="A89" s="272"/>
      <c r="B89" s="272"/>
      <c r="C89" s="272"/>
      <c r="D89" s="272"/>
      <c r="E89" s="272"/>
      <c r="F89" s="272"/>
      <c r="G89" s="272"/>
      <c r="H89" s="272"/>
      <c r="I89" s="272"/>
      <c r="J89" s="272"/>
      <c r="K89" s="272"/>
      <c r="L89" s="272"/>
      <c r="M89" s="272"/>
      <c r="N89" s="272"/>
      <c r="O89" s="272"/>
      <c r="P89" s="272"/>
      <c r="Q89" s="272"/>
      <c r="R89" s="272"/>
      <c r="S89" s="272"/>
      <c r="T89" s="272"/>
      <c r="U89" s="272"/>
      <c r="V89" s="272"/>
      <c r="W89" s="272"/>
    </row>
    <row r="90" spans="1:23">
      <c r="A90" s="272"/>
      <c r="B90" s="272"/>
      <c r="C90" s="272"/>
      <c r="D90" s="272"/>
      <c r="E90" s="272"/>
      <c r="F90" s="272"/>
      <c r="G90" s="272"/>
      <c r="H90" s="272"/>
      <c r="I90" s="272"/>
      <c r="J90" s="272"/>
      <c r="K90" s="272"/>
      <c r="L90" s="272"/>
      <c r="M90" s="272"/>
      <c r="N90" s="272"/>
      <c r="O90" s="272"/>
      <c r="P90" s="272"/>
      <c r="Q90" s="272"/>
      <c r="R90" s="272"/>
      <c r="S90" s="272"/>
      <c r="T90" s="272"/>
      <c r="U90" s="272"/>
      <c r="V90" s="272"/>
      <c r="W90" s="272"/>
    </row>
    <row r="91" spans="1:23">
      <c r="A91" s="272"/>
      <c r="B91" s="272"/>
      <c r="C91" s="272"/>
      <c r="D91" s="272"/>
      <c r="E91" s="272"/>
      <c r="F91" s="272"/>
      <c r="G91" s="272"/>
      <c r="H91" s="272"/>
      <c r="I91" s="272"/>
      <c r="J91" s="272"/>
      <c r="K91" s="272"/>
      <c r="L91" s="272"/>
      <c r="M91" s="272"/>
      <c r="N91" s="272"/>
      <c r="O91" s="272"/>
      <c r="P91" s="272"/>
      <c r="Q91" s="272"/>
      <c r="R91" s="272"/>
      <c r="S91" s="272"/>
      <c r="T91" s="272"/>
      <c r="U91" s="272"/>
      <c r="V91" s="272"/>
      <c r="W91" s="272"/>
    </row>
    <row r="92" spans="1:23">
      <c r="A92" s="272"/>
      <c r="B92" s="272"/>
      <c r="C92" s="272"/>
      <c r="D92" s="272"/>
      <c r="E92" s="272"/>
      <c r="F92" s="272"/>
      <c r="G92" s="272"/>
      <c r="H92" s="272"/>
      <c r="I92" s="272"/>
      <c r="J92" s="272"/>
      <c r="K92" s="272"/>
      <c r="L92" s="272"/>
      <c r="M92" s="272"/>
      <c r="N92" s="272"/>
      <c r="O92" s="272"/>
      <c r="P92" s="272"/>
      <c r="Q92" s="272"/>
      <c r="R92" s="272"/>
      <c r="S92" s="272"/>
      <c r="T92" s="272"/>
      <c r="U92" s="272"/>
      <c r="V92" s="272"/>
      <c r="W92" s="272"/>
    </row>
    <row r="93" spans="1:23">
      <c r="A93" s="272"/>
      <c r="B93" s="272"/>
      <c r="C93" s="272"/>
      <c r="D93" s="272"/>
      <c r="E93" s="272"/>
      <c r="F93" s="272"/>
      <c r="G93" s="272"/>
      <c r="H93" s="272"/>
      <c r="I93" s="272"/>
      <c r="J93" s="272"/>
      <c r="K93" s="272"/>
      <c r="L93" s="272"/>
      <c r="M93" s="272"/>
      <c r="N93" s="272"/>
      <c r="O93" s="272"/>
      <c r="P93" s="272"/>
      <c r="Q93" s="272"/>
      <c r="R93" s="272"/>
      <c r="S93" s="272"/>
      <c r="T93" s="272"/>
      <c r="U93" s="272"/>
      <c r="V93" s="272"/>
      <c r="W93" s="272"/>
    </row>
    <row r="94" spans="1:23">
      <c r="A94" s="272"/>
      <c r="B94" s="272"/>
      <c r="C94" s="272"/>
      <c r="D94" s="272"/>
      <c r="E94" s="272"/>
      <c r="F94" s="272"/>
      <c r="G94" s="272"/>
      <c r="H94" s="272"/>
      <c r="I94" s="272"/>
      <c r="J94" s="272"/>
      <c r="K94" s="272"/>
      <c r="L94" s="272"/>
      <c r="M94" s="272"/>
      <c r="N94" s="272"/>
      <c r="O94" s="272"/>
      <c r="P94" s="272"/>
      <c r="Q94" s="272"/>
      <c r="R94" s="272"/>
      <c r="S94" s="272"/>
      <c r="T94" s="272"/>
      <c r="U94" s="272"/>
      <c r="V94" s="272"/>
      <c r="W94" s="272"/>
    </row>
    <row r="95" spans="1:23">
      <c r="A95" s="272"/>
      <c r="B95" s="272"/>
      <c r="C95" s="272"/>
      <c r="D95" s="272"/>
      <c r="E95" s="272"/>
      <c r="F95" s="272"/>
      <c r="G95" s="272"/>
      <c r="H95" s="272"/>
      <c r="I95" s="272"/>
      <c r="J95" s="272"/>
      <c r="K95" s="272"/>
      <c r="L95" s="272"/>
      <c r="M95" s="272"/>
      <c r="N95" s="272"/>
      <c r="O95" s="272"/>
      <c r="P95" s="272"/>
      <c r="Q95" s="272"/>
      <c r="R95" s="272"/>
      <c r="S95" s="272"/>
      <c r="T95" s="272"/>
      <c r="U95" s="272"/>
      <c r="V95" s="272"/>
      <c r="W95" s="272"/>
    </row>
    <row r="96" spans="1:23">
      <c r="A96" s="272"/>
      <c r="B96" s="272"/>
      <c r="C96" s="272"/>
      <c r="D96" s="272"/>
      <c r="E96" s="272"/>
      <c r="F96" s="272"/>
      <c r="G96" s="272"/>
      <c r="H96" s="272"/>
      <c r="I96" s="272"/>
      <c r="J96" s="272"/>
      <c r="K96" s="272"/>
      <c r="L96" s="272"/>
      <c r="M96" s="272"/>
      <c r="N96" s="272"/>
      <c r="O96" s="272"/>
      <c r="P96" s="272"/>
      <c r="Q96" s="272"/>
      <c r="R96" s="272"/>
      <c r="S96" s="272"/>
      <c r="T96" s="272"/>
      <c r="U96" s="272"/>
      <c r="V96" s="272"/>
      <c r="W96" s="272"/>
    </row>
    <row r="97" spans="1:23">
      <c r="A97" s="272"/>
      <c r="B97" s="272"/>
      <c r="C97" s="272"/>
      <c r="D97" s="272"/>
      <c r="E97" s="272"/>
      <c r="F97" s="272"/>
      <c r="G97" s="272"/>
      <c r="H97" s="272"/>
      <c r="I97" s="272"/>
      <c r="J97" s="272"/>
      <c r="K97" s="272"/>
      <c r="L97" s="272"/>
      <c r="M97" s="272"/>
      <c r="N97" s="272"/>
      <c r="O97" s="272"/>
      <c r="P97" s="272"/>
      <c r="Q97" s="272"/>
      <c r="R97" s="272"/>
      <c r="S97" s="272"/>
      <c r="T97" s="272"/>
      <c r="U97" s="272"/>
      <c r="V97" s="272"/>
      <c r="W97" s="272"/>
    </row>
    <row r="98" spans="1:23">
      <c r="A98" s="272"/>
      <c r="B98" s="272"/>
      <c r="C98" s="272"/>
      <c r="D98" s="272"/>
      <c r="E98" s="272"/>
      <c r="F98" s="272"/>
      <c r="G98" s="272"/>
      <c r="H98" s="272"/>
      <c r="I98" s="272"/>
      <c r="J98" s="272"/>
      <c r="K98" s="272"/>
      <c r="L98" s="272"/>
      <c r="M98" s="272"/>
      <c r="N98" s="272"/>
      <c r="O98" s="272"/>
      <c r="P98" s="272"/>
      <c r="Q98" s="272"/>
      <c r="R98" s="272"/>
      <c r="S98" s="272"/>
      <c r="T98" s="272"/>
      <c r="U98" s="272"/>
      <c r="V98" s="272"/>
      <c r="W98" s="272"/>
    </row>
    <row r="99" spans="1:23">
      <c r="A99" s="272"/>
      <c r="B99" s="272"/>
      <c r="C99" s="272"/>
      <c r="D99" s="272"/>
      <c r="E99" s="272"/>
      <c r="F99" s="272"/>
      <c r="G99" s="272"/>
      <c r="H99" s="272"/>
      <c r="I99" s="272"/>
      <c r="J99" s="272"/>
      <c r="K99" s="272"/>
      <c r="L99" s="272"/>
      <c r="M99" s="272"/>
      <c r="N99" s="272"/>
      <c r="O99" s="272"/>
      <c r="P99" s="272"/>
      <c r="Q99" s="272"/>
      <c r="R99" s="272"/>
      <c r="S99" s="272"/>
      <c r="T99" s="272"/>
      <c r="U99" s="272"/>
      <c r="V99" s="272"/>
      <c r="W99" s="272"/>
    </row>
    <row r="100" spans="1:23">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row>
    <row r="101" spans="1:23">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row>
    <row r="102" spans="1:23">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row>
    <row r="103" spans="1:2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row>
    <row r="104" spans="1:23">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row>
    <row r="105" spans="1:23">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row>
    <row r="106" spans="1:23">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row>
    <row r="107" spans="1:23">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row>
    <row r="108" spans="1:23">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row>
    <row r="109" spans="1:23">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row>
    <row r="110" spans="1:23">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row>
    <row r="111" spans="1:23">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row>
    <row r="112" spans="1:23">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row>
    <row r="113" spans="1:2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row>
    <row r="114" spans="1:23">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row>
    <row r="115" spans="1:23">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row>
    <row r="116" spans="1:23">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row>
    <row r="117" spans="1:23">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row>
    <row r="118" spans="1:23">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row>
    <row r="119" spans="1:23">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row>
    <row r="120" spans="1:23">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row>
    <row r="121" spans="1:23">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row>
    <row r="122" spans="1:23">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row>
    <row r="123" spans="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row>
    <row r="124" spans="1:23">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row>
    <row r="125" spans="1:23">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row>
    <row r="126" spans="1:23">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row>
    <row r="127" spans="1:23">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row>
    <row r="128" spans="1:23">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row>
    <row r="129" spans="1:23">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row>
    <row r="130" spans="1:23">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row>
    <row r="131" spans="1:23">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row>
    <row r="132" spans="1:23">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row>
    <row r="133" spans="1:2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row>
    <row r="134" spans="1:23">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row>
    <row r="135" spans="1:23">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row>
    <row r="136" spans="1:23">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row>
    <row r="137" spans="1:23">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row>
    <row r="138" spans="1:23">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row>
    <row r="139" spans="1:23">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row>
    <row r="140" spans="1:23">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row>
    <row r="141" spans="1:23">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row>
    <row r="142" spans="1:23">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row>
    <row r="143" spans="1:2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row>
    <row r="144" spans="1:23">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row>
    <row r="145" spans="1:23">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row>
    <row r="146" spans="1:23">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row>
    <row r="147" spans="1:23">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row>
    <row r="148" spans="1:23">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row>
    <row r="149" spans="1:23">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row>
    <row r="150" spans="1:23">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row>
    <row r="151" spans="1:23">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row>
    <row r="152" spans="1:23">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row>
    <row r="153" spans="1:2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row>
    <row r="154" spans="1:23">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row>
    <row r="155" spans="1:23">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row>
    <row r="156" spans="1:23">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row>
    <row r="157" spans="1:23">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row>
    <row r="158" spans="1:23">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row>
    <row r="159" spans="1:23">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row>
    <row r="160" spans="1:23">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row>
    <row r="161" spans="1:23">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row>
    <row r="162" spans="1:23">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row>
    <row r="163" spans="1:2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row>
    <row r="164" spans="1:23">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row>
    <row r="165" spans="1:23">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row>
    <row r="166" spans="1:23">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row>
    <row r="167" spans="1:23">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row>
    <row r="168" spans="1:23">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row>
    <row r="169" spans="1:23">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row>
    <row r="170" spans="1:23">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row>
    <row r="171" spans="1:23">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row>
    <row r="172" spans="1:23">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row>
    <row r="173" spans="1:2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row>
    <row r="174" spans="1:23">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row>
    <row r="175" spans="1:23">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row>
    <row r="176" spans="1:23">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row>
    <row r="177" spans="1:23">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row>
    <row r="178" spans="1:23">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row>
    <row r="179" spans="1:23">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row>
    <row r="180" spans="1:23">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row>
    <row r="181" spans="1:23">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row>
    <row r="182" spans="1:23">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row>
    <row r="183" spans="1:2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row>
    <row r="184" spans="1:23">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row>
    <row r="185" spans="1:23">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row>
    <row r="186" spans="1:23">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row>
    <row r="187" spans="1:23">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row>
    <row r="188" spans="1:23">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row>
    <row r="189" spans="1:23">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row>
    <row r="190" spans="1:23">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row>
    <row r="191" spans="1:23">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row>
    <row r="192" spans="1:23">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row>
    <row r="193" spans="1:2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row>
    <row r="194" spans="1:23">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row>
    <row r="195" spans="1:23">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row>
    <row r="196" spans="1:23">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row>
    <row r="197" spans="1:23">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row>
    <row r="198" spans="1:23">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row>
    <row r="199" spans="1:23">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row>
    <row r="200" spans="1:23">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row>
    <row r="201" spans="1:23">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row>
    <row r="202" spans="1:23">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row>
    <row r="203" spans="1:2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row>
    <row r="204" spans="1:23">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row>
    <row r="205" spans="1:23">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row>
    <row r="206" spans="1:23">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row>
    <row r="207" spans="1:23">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row>
    <row r="208" spans="1:23">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row>
    <row r="209" spans="1:23">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row>
    <row r="210" spans="1:23">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row>
    <row r="211" spans="1:23">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row>
    <row r="212" spans="1:23">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row>
    <row r="213" spans="1:2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row>
    <row r="214" spans="1:23">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row>
    <row r="215" spans="1:23">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row>
    <row r="216" spans="1:23">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row>
    <row r="217" spans="1:23">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row>
    <row r="218" spans="1:23">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row>
    <row r="219" spans="1:23">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row>
    <row r="220" spans="1:23">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row>
    <row r="221" spans="1:23">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row>
    <row r="222" spans="1:23">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row>
    <row r="223" spans="1: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row>
    <row r="224" spans="1:23">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row>
    <row r="225" spans="1:23">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row>
    <row r="226" spans="1:23">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row>
    <row r="227" spans="1:23">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row>
    <row r="228" spans="1:23">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row>
    <row r="229" spans="1:23">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row>
    <row r="230" spans="1:23">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row>
    <row r="231" spans="1:23">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row>
    <row r="232" spans="1:23">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row>
    <row r="233" spans="1:2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row>
    <row r="234" spans="1:23">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row>
    <row r="235" spans="1:23">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row>
    <row r="236" spans="1:23">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row>
    <row r="237" spans="1:23">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row>
    <row r="238" spans="1:23">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row>
    <row r="239" spans="1:23">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row>
    <row r="240" spans="1:23">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row>
    <row r="241" spans="1:23">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row>
    <row r="242" spans="1:23">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row>
    <row r="243" spans="1:2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row>
    <row r="244" spans="1:23">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row>
    <row r="245" spans="1:23">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row>
    <row r="246" spans="1:23">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row>
    <row r="247" spans="1:23">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row>
    <row r="248" spans="1:23">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row>
    <row r="249" spans="1:23">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row>
    <row r="250" spans="1:23">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row>
    <row r="251" spans="1:23">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row>
    <row r="252" spans="1:23">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row>
    <row r="253" spans="1:2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row>
    <row r="254" spans="1:23">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row>
    <row r="255" spans="1:23">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row>
    <row r="256" spans="1:23">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row>
    <row r="257" spans="1:23">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row>
    <row r="258" spans="1:23">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row>
    <row r="259" spans="1:23">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row>
    <row r="260" spans="1:23">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row>
    <row r="261" spans="1:23">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row>
    <row r="262" spans="1:23">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row>
    <row r="263" spans="1:2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row>
    <row r="264" spans="1:23">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row>
    <row r="265" spans="1:23">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row>
    <row r="266" spans="1:23">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row>
    <row r="267" spans="1:23">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row>
    <row r="268" spans="1:23">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row>
    <row r="269" spans="1:23">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row>
    <row r="270" spans="1:23">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row>
    <row r="271" spans="1:23">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row>
    <row r="272" spans="1:23">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row>
    <row r="273" spans="1:2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row>
    <row r="274" spans="1:23">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row>
    <row r="275" spans="1:23">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row>
    <row r="276" spans="1:23">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row>
    <row r="277" spans="1:23">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row>
    <row r="278" spans="1:23">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row>
    <row r="279" spans="1:23">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row>
    <row r="280" spans="1:23">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row>
    <row r="281" spans="1:23">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row>
    <row r="282" spans="1:23">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row>
    <row r="283" spans="1:2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row>
    <row r="284" spans="1:23">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row>
    <row r="285" spans="1:23">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row>
    <row r="286" spans="1:23">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row>
    <row r="287" spans="1:23">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row>
    <row r="288" spans="1:23">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row>
    <row r="289" spans="1:23">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row>
    <row r="290" spans="1:23">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row>
    <row r="291" spans="1:23">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row>
    <row r="292" spans="1:23">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row>
    <row r="293" spans="1:2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row>
    <row r="294" spans="1:23">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row>
    <row r="295" spans="1:23">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row>
    <row r="296" spans="1:23">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row>
    <row r="297" spans="1:23">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row>
    <row r="298" spans="1:23">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row>
    <row r="299" spans="1:23">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row>
    <row r="300" spans="1:23">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row>
    <row r="301" spans="1:23">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row>
    <row r="302" spans="1:23">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row>
    <row r="303" spans="1:2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row>
    <row r="304" spans="1:23">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row>
    <row r="305" spans="1:23">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row>
    <row r="306" spans="1:23">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row>
    <row r="307" spans="1:23">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row>
    <row r="308" spans="1:23">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row>
    <row r="309" spans="1:23">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row>
    <row r="310" spans="1:23">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row>
    <row r="311" spans="1:23">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row>
    <row r="312" spans="1:23">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row>
    <row r="313" spans="1:2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row>
    <row r="314" spans="1:23">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row>
    <row r="315" spans="1:23">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row>
    <row r="316" spans="1:23">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row>
    <row r="317" spans="1:23">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row>
    <row r="318" spans="1:23">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row>
    <row r="319" spans="1:23">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row>
    <row r="320" spans="1:23">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row>
    <row r="321" spans="1:23">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row>
    <row r="322" spans="1:23">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row>
    <row r="323" spans="1: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row>
    <row r="324" spans="1:23">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row>
    <row r="325" spans="1:23">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row>
    <row r="326" spans="1:23">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row>
    <row r="327" spans="1:23">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row>
    <row r="328" spans="1:23">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row>
    <row r="329" spans="1:23">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row>
    <row r="330" spans="1:23">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row>
    <row r="331" spans="1:23">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row>
    <row r="332" spans="1:23">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row>
    <row r="333" spans="1:2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row>
    <row r="334" spans="1:23">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row>
    <row r="335" spans="1:23">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row>
    <row r="336" spans="1:23">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row>
    <row r="337" spans="1:23">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row>
    <row r="338" spans="1:23">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row>
    <row r="339" spans="1:23">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row>
    <row r="340" spans="1:23">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row>
    <row r="341" spans="1:23">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row>
    <row r="342" spans="1:23">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row>
    <row r="343" spans="1:2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row>
    <row r="344" spans="1:23">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row>
    <row r="345" spans="1:23">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row>
    <row r="346" spans="1:23">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row>
    <row r="347" spans="1:23">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row>
    <row r="348" spans="1:23">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row>
    <row r="349" spans="1:23">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row>
    <row r="350" spans="1:23">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row>
    <row r="351" spans="1:23">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row>
    <row r="352" spans="1:23">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row>
    <row r="353" spans="1:2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row>
    <row r="354" spans="1:23">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row>
    <row r="355" spans="1:23">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row>
    <row r="356" spans="1:23">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row>
    <row r="357" spans="1:23">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row>
    <row r="358" spans="1:23">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row>
    <row r="359" spans="1:23">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row>
    <row r="360" spans="1:23">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row>
    <row r="361" spans="1:23">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row>
    <row r="362" spans="1:23">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row>
    <row r="363" spans="1:2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row>
    <row r="364" spans="1:23">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row>
    <row r="365" spans="1:23">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row>
    <row r="366" spans="1:23">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row>
    <row r="367" spans="1:23">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row>
    <row r="368" spans="1:23">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row>
    <row r="369" spans="1:23">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row>
    <row r="370" spans="1:23">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row>
    <row r="371" spans="1:23">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row>
    <row r="372" spans="1:23">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row>
    <row r="373" spans="1:2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row>
    <row r="374" spans="1:23">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row>
    <row r="375" spans="1:23">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row>
    <row r="376" spans="1:23">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row>
    <row r="377" spans="1:23">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row>
    <row r="378" spans="1:23">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row>
    <row r="379" spans="1:23">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row>
    <row r="380" spans="1:23">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row>
    <row r="381" spans="1:23">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row>
    <row r="382" spans="1:23">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row>
    <row r="383" spans="1:2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row>
    <row r="384" spans="1:23">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row>
    <row r="385" spans="1:23">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row>
    <row r="386" spans="1:23">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row>
    <row r="387" spans="1:23">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row>
    <row r="388" spans="1:23">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row>
    <row r="389" spans="1:23">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row>
    <row r="390" spans="1:23">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row>
    <row r="391" spans="1:23">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row>
    <row r="392" spans="1:23">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row>
    <row r="393" spans="1:2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row>
    <row r="394" spans="1:23">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row>
    <row r="395" spans="1:23">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row>
    <row r="396" spans="1:23">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row>
    <row r="397" spans="1:23">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row>
    <row r="398" spans="1:23">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row>
    <row r="399" spans="1:23">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row>
    <row r="400" spans="1:23">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row>
    <row r="401" spans="1:23">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row>
    <row r="402" spans="1:23">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row>
    <row r="403" spans="1:2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row>
    <row r="404" spans="1:23">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row>
    <row r="405" spans="1:23">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row>
    <row r="406" spans="1:23">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row>
    <row r="407" spans="1:23">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row>
    <row r="408" spans="1:23">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row>
    <row r="409" spans="1:23">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row>
    <row r="410" spans="1:23">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row>
    <row r="411" spans="1:23">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row>
    <row r="412" spans="1:23">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row>
    <row r="413" spans="1:2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row>
    <row r="414" spans="1:23">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row>
    <row r="415" spans="1:23">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row>
    <row r="416" spans="1:23">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row>
    <row r="417" spans="1:23">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row>
    <row r="418" spans="1:23">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row>
    <row r="419" spans="1:23">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row>
    <row r="420" spans="1:23">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row>
    <row r="421" spans="1:23">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row>
    <row r="422" spans="1:23">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row>
    <row r="423" spans="1: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row>
    <row r="424" spans="1:23">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row>
    <row r="425" spans="1:23">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row>
    <row r="426" spans="1:23">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row>
    <row r="427" spans="1:23">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row>
    <row r="428" spans="1:23">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row>
    <row r="429" spans="1:23">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row>
    <row r="430" spans="1:23">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row>
    <row r="431" spans="1:23">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row>
    <row r="432" spans="1:23">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row>
    <row r="433" spans="1:2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row>
    <row r="434" spans="1:23">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row>
    <row r="435" spans="1:23">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row>
    <row r="436" spans="1:23">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row>
    <row r="437" spans="1:23">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row>
    <row r="438" spans="1:23">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row>
    <row r="439" spans="1:23">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row>
    <row r="440" spans="1:23">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row>
    <row r="441" spans="1:23">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row>
    <row r="442" spans="1:23">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row>
    <row r="443" spans="1:2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row>
    <row r="444" spans="1:23">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row>
    <row r="445" spans="1:23">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row>
    <row r="446" spans="1:23">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row>
    <row r="447" spans="1:23">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row>
    <row r="448" spans="1:23">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row>
    <row r="449" spans="1:23">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row>
    <row r="450" spans="1:23">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row>
    <row r="451" spans="1:23">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row>
    <row r="452" spans="1:23">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row>
    <row r="453" spans="1:2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row>
    <row r="454" spans="1:23">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row>
    <row r="455" spans="1:23">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row>
    <row r="456" spans="1:23">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row>
    <row r="457" spans="1:23">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row>
    <row r="458" spans="1:23">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row>
    <row r="459" spans="1:23">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row>
    <row r="460" spans="1:23">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row>
    <row r="461" spans="1:23">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row>
    <row r="462" spans="1:23">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row>
    <row r="463" spans="1:2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row>
    <row r="464" spans="1:23">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row>
    <row r="465" spans="1:23">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row>
    <row r="466" spans="1:23">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row>
    <row r="467" spans="1:23">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row>
    <row r="468" spans="1:23">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row>
    <row r="469" spans="1:23">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row>
    <row r="470" spans="1:23">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row>
    <row r="471" spans="1:23">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row>
    <row r="472" spans="1:23">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row>
    <row r="473" spans="1:2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row>
    <row r="474" spans="1:23">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row>
    <row r="475" spans="1:23">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row>
    <row r="476" spans="1:23">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row>
    <row r="477" spans="1:23">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row>
    <row r="478" spans="1:23">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row>
    <row r="479" spans="1:23">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row>
    <row r="480" spans="1:23">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row>
    <row r="481" spans="1:23">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row>
    <row r="482" spans="1:23">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row>
    <row r="483" spans="1:2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row>
    <row r="484" spans="1:23">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row>
    <row r="485" spans="1:23">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row>
    <row r="486" spans="1:23">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row>
    <row r="487" spans="1:23">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row>
    <row r="488" spans="1:23">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row>
    <row r="489" spans="1:23">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row>
    <row r="490" spans="1:23">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row>
    <row r="491" spans="1:23">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row>
    <row r="492" spans="1:23">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row>
    <row r="493" spans="1:2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row>
    <row r="494" spans="1:23">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row>
    <row r="495" spans="1:23">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row>
    <row r="496" spans="1:23">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row>
    <row r="497" spans="1:23">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row>
    <row r="498" spans="1:23">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row>
    <row r="499" spans="1:23">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row>
    <row r="500" spans="1:23">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row>
    <row r="501" spans="1:23">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row>
    <row r="502" spans="1:23">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row>
    <row r="503" spans="1:2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row>
    <row r="504" spans="1:23">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row>
    <row r="505" spans="1:23">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row>
    <row r="506" spans="1:23">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row>
    <row r="507" spans="1:23">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row>
    <row r="508" spans="1:23">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row>
    <row r="509" spans="1:23">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row>
    <row r="510" spans="1:23">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row>
    <row r="511" spans="1:23">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row>
    <row r="512" spans="1:23">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row>
    <row r="513" spans="1:2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row>
    <row r="514" spans="1:23">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row>
    <row r="515" spans="1:23">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row>
    <row r="516" spans="1:23">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row>
    <row r="517" spans="1:23">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row>
    <row r="518" spans="1:23">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row>
    <row r="519" spans="1:23">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row>
    <row r="520" spans="1:23">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row>
    <row r="521" spans="1:23">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row>
    <row r="522" spans="1:23">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row>
    <row r="523" spans="1: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row>
    <row r="524" spans="1:23">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row>
    <row r="525" spans="1:23">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row>
    <row r="526" spans="1:23">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row>
    <row r="527" spans="1:23">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row>
    <row r="528" spans="1:23">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row>
    <row r="529" spans="1:23">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row>
    <row r="530" spans="1:23">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row>
    <row r="531" spans="1:23">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row>
    <row r="532" spans="1:23">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row>
    <row r="533" spans="1:2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row>
    <row r="534" spans="1:23">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row>
    <row r="535" spans="1:23">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row>
    <row r="536" spans="1:23">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row>
    <row r="537" spans="1:23">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row>
    <row r="538" spans="1:23">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row>
    <row r="539" spans="1:23">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row>
    <row r="540" spans="1:23">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row>
    <row r="541" spans="1:23">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row>
    <row r="542" spans="1:23">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row>
    <row r="543" spans="1:2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row>
    <row r="544" spans="1:23">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row>
    <row r="545" spans="1:23">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row>
    <row r="546" spans="1:23">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row>
    <row r="547" spans="1:23">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row>
    <row r="548" spans="1:23">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row>
    <row r="549" spans="1:23">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row>
    <row r="550" spans="1:23">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row>
    <row r="551" spans="1:23">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row>
    <row r="552" spans="1:23">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row>
    <row r="553" spans="1:2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row>
    <row r="554" spans="1:23">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row>
    <row r="555" spans="1:23">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row>
    <row r="556" spans="1:23">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row>
    <row r="557" spans="1:23">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row>
    <row r="558" spans="1:23">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row>
    <row r="559" spans="1:23">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row>
    <row r="560" spans="1:23">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row>
    <row r="561" spans="1:23">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row>
    <row r="562" spans="1:23">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row>
    <row r="563" spans="1:2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row>
    <row r="564" spans="1:23">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row>
    <row r="565" spans="1:23">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row>
    <row r="566" spans="1:23">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row>
    <row r="567" spans="1:23">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row>
    <row r="568" spans="1:23">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row>
    <row r="569" spans="1:23">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row>
    <row r="570" spans="1:23">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row>
    <row r="571" spans="1:23">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row>
    <row r="572" spans="1:23">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row>
    <row r="573" spans="1:2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row>
    <row r="574" spans="1:23">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row>
    <row r="575" spans="1:23">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row>
    <row r="576" spans="1:23">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row>
    <row r="577" spans="1:23">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row>
    <row r="578" spans="1:23">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row>
    <row r="579" spans="1:23">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row>
    <row r="580" spans="1:23">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row>
    <row r="581" spans="1:23">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row>
    <row r="582" spans="1:23">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row>
    <row r="583" spans="1:2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row>
    <row r="584" spans="1:23">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row>
    <row r="585" spans="1:23">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row>
    <row r="586" spans="1:23">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row>
    <row r="587" spans="1:23">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row>
    <row r="588" spans="1:23">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row>
    <row r="589" spans="1:23">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row>
    <row r="590" spans="1:23">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row>
    <row r="591" spans="1:23">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row>
    <row r="592" spans="1:23">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row>
    <row r="593" spans="1:2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row>
    <row r="594" spans="1:23">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row>
    <row r="595" spans="1:23">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row>
    <row r="596" spans="1:23">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row>
    <row r="597" spans="1:23">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row>
    <row r="598" spans="1:23">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row>
    <row r="599" spans="1:23">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row>
    <row r="600" spans="1:23">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row>
    <row r="601" spans="1:23">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row>
    <row r="602" spans="1:23">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row>
    <row r="603" spans="1:2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row>
    <row r="604" spans="1:23">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row>
    <row r="605" spans="1:23">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row>
    <row r="606" spans="1:23">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row>
    <row r="607" spans="1:23">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row>
    <row r="608" spans="1:23">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row>
    <row r="609" spans="1:23">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row>
    <row r="610" spans="1:23">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row>
    <row r="611" spans="1:23">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row>
    <row r="612" spans="1:23">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row>
    <row r="613" spans="1:2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row>
    <row r="614" spans="1:23">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row>
    <row r="615" spans="1:23">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row>
    <row r="616" spans="1:23">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row>
    <row r="617" spans="1:23">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row>
    <row r="618" spans="1:23">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row>
    <row r="619" spans="1:23">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row>
    <row r="620" spans="1:23">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row>
    <row r="621" spans="1:23">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row>
    <row r="622" spans="1:23">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row>
    <row r="623" spans="1: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row>
    <row r="624" spans="1:23">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row>
    <row r="625" spans="1:23">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row>
    <row r="626" spans="1:23">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row>
    <row r="627" spans="1:23">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row>
    <row r="628" spans="1:23">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row>
    <row r="629" spans="1:23">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row>
    <row r="630" spans="1:23">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row>
    <row r="631" spans="1:23">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row>
    <row r="632" spans="1:23">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row>
    <row r="633" spans="1:2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row>
    <row r="634" spans="1:23">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row>
    <row r="635" spans="1:23">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row>
    <row r="636" spans="1:23">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row>
    <row r="637" spans="1:23">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row>
    <row r="638" spans="1:23">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row>
    <row r="639" spans="1:23">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row>
    <row r="640" spans="1:23">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row>
    <row r="641" spans="1:23">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row>
    <row r="642" spans="1:23">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row>
    <row r="643" spans="1:2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row>
    <row r="644" spans="1:23">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row>
    <row r="645" spans="1:23">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row>
    <row r="646" spans="1:23">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row>
    <row r="647" spans="1:23">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row>
    <row r="648" spans="1:23">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row>
    <row r="649" spans="1:23">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row>
    <row r="650" spans="1:23">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row>
    <row r="651" spans="1:23">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row>
    <row r="652" spans="1:23">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row>
    <row r="653" spans="1:2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row>
    <row r="654" spans="1:23">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row>
    <row r="655" spans="1:23">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row>
    <row r="656" spans="1:23">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row>
    <row r="657" spans="1:23">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row>
    <row r="658" spans="1:23">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row>
    <row r="659" spans="1:23">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row>
    <row r="660" spans="1:23">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row>
    <row r="661" spans="1:23">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row>
    <row r="662" spans="1:23">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row>
    <row r="663" spans="1:2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row>
    <row r="664" spans="1:23">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row>
    <row r="665" spans="1:23">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row>
    <row r="666" spans="1:23">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row>
    <row r="667" spans="1:23">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row>
    <row r="668" spans="1:23">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row>
    <row r="669" spans="1:23">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row>
    <row r="670" spans="1:23">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row>
    <row r="671" spans="1:23">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row>
    <row r="672" spans="1:23">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row>
    <row r="673" spans="1:2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row>
    <row r="674" spans="1:23">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row>
    <row r="675" spans="1:23">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row>
    <row r="676" spans="1:23">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row>
    <row r="677" spans="1:23">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row>
    <row r="678" spans="1:23">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row>
    <row r="679" spans="1:23">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row>
    <row r="680" spans="1:23">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row>
    <row r="681" spans="1:23">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row>
    <row r="682" spans="1:23">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row>
    <row r="683" spans="1:2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row>
    <row r="684" spans="1:23">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row>
    <row r="685" spans="1:23">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row>
    <row r="686" spans="1:23">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row>
    <row r="687" spans="1:23">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row>
    <row r="688" spans="1:23">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row>
    <row r="689" spans="1:23">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row>
    <row r="690" spans="1:23">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row>
    <row r="691" spans="1:23">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row>
    <row r="692" spans="1:23">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row>
    <row r="693" spans="1:2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row>
    <row r="694" spans="1:23">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row>
    <row r="695" spans="1:23">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row>
    <row r="696" spans="1:23">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row>
    <row r="697" spans="1:23">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row>
    <row r="698" spans="1:23">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row>
    <row r="699" spans="1:23">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row>
    <row r="700" spans="1:23">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row>
    <row r="701" spans="1:23">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row>
    <row r="702" spans="1:23">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row>
    <row r="703" spans="1:2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row>
    <row r="704" spans="1:23">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row>
    <row r="705" spans="1:23">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row>
    <row r="706" spans="1:23">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row>
    <row r="707" spans="1:23">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row>
    <row r="708" spans="1:23">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row>
    <row r="709" spans="1:23">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row>
    <row r="710" spans="1:23">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row>
    <row r="711" spans="1:23">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row>
    <row r="712" spans="1:23">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row>
    <row r="713" spans="1:2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row>
    <row r="714" spans="1:23">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row>
    <row r="715" spans="1:23">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row>
    <row r="716" spans="1:23">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row>
    <row r="717" spans="1:23">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row>
    <row r="718" spans="1:23">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row>
    <row r="719" spans="1:23">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row>
    <row r="720" spans="1:23">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row>
    <row r="721" spans="1:23">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row>
    <row r="722" spans="1:23">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row>
    <row r="723" spans="1: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row>
    <row r="724" spans="1:23">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row>
    <row r="725" spans="1:23">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row>
    <row r="726" spans="1:23">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row>
    <row r="727" spans="1:23">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row>
    <row r="728" spans="1:23">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row>
    <row r="729" spans="1:23">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row>
    <row r="730" spans="1:23">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row>
    <row r="731" spans="1:23">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row>
    <row r="732" spans="1:23">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row>
    <row r="733" spans="1:2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row>
    <row r="734" spans="1:23">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row>
    <row r="735" spans="1:23">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row>
    <row r="736" spans="1:23">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row>
    <row r="737" spans="1:23">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row>
    <row r="738" spans="1:23">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row>
    <row r="739" spans="1:23">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row>
    <row r="740" spans="1:23">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row>
    <row r="741" spans="1:23">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row>
    <row r="742" spans="1:23">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row>
    <row r="743" spans="1:2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row>
    <row r="744" spans="1:23">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row>
    <row r="745" spans="1:23">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row>
    <row r="746" spans="1:23">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row>
    <row r="747" spans="1:23">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row>
    <row r="748" spans="1:23">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row>
    <row r="749" spans="1:23">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row>
    <row r="750" spans="1:23">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row>
    <row r="751" spans="1:23">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row>
    <row r="752" spans="1:23">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row>
    <row r="753" spans="1:2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row>
    <row r="754" spans="1:23">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row>
    <row r="755" spans="1:23">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row>
    <row r="756" spans="1:23">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row>
    <row r="757" spans="1:23">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row>
    <row r="758" spans="1:23">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row>
    <row r="759" spans="1:23">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row>
    <row r="760" spans="1:23">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row>
    <row r="761" spans="1:23">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row>
    <row r="762" spans="1:23">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row>
    <row r="763" spans="1:2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row>
    <row r="764" spans="1:23">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row>
    <row r="765" spans="1:23">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row>
    <row r="766" spans="1:23">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row>
    <row r="767" spans="1:23">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row>
    <row r="768" spans="1:23">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row>
    <row r="769" spans="1:23">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row>
    <row r="770" spans="1:23">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row>
    <row r="771" spans="1:23">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row>
    <row r="772" spans="1:23">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row>
    <row r="773" spans="1:2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row>
    <row r="774" spans="1:23">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row>
    <row r="775" spans="1:23">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row>
    <row r="776" spans="1:23">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row>
    <row r="777" spans="1:23">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row>
    <row r="778" spans="1:23">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row>
    <row r="779" spans="1:23">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row>
    <row r="780" spans="1:23">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row>
    <row r="781" spans="1:23">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row>
    <row r="782" spans="1:23">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row>
    <row r="783" spans="1:2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row>
    <row r="784" spans="1:23">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row>
    <row r="785" spans="1:23">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row>
    <row r="786" spans="1:23">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row>
    <row r="787" spans="1:23">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row>
    <row r="788" spans="1:23">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row>
    <row r="789" spans="1:23">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row>
    <row r="790" spans="1:23">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row>
    <row r="791" spans="1:23">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row>
    <row r="792" spans="1:23">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row>
    <row r="793" spans="1:2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row>
    <row r="794" spans="1:23">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row>
    <row r="795" spans="1:23">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row>
    <row r="796" spans="1:23">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row>
    <row r="797" spans="1:23">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row>
    <row r="798" spans="1:23">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row>
    <row r="799" spans="1:23">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row>
    <row r="800" spans="1:23">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row>
    <row r="801" spans="1:23">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row>
    <row r="802" spans="1:23">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row>
    <row r="803" spans="1:2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row>
    <row r="804" spans="1:23">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row>
    <row r="805" spans="1:23">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row>
    <row r="806" spans="1:23">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row>
    <row r="807" spans="1:23">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row>
    <row r="808" spans="1:23">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row>
    <row r="809" spans="1:23">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row>
    <row r="810" spans="1:23">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row>
    <row r="811" spans="1:23">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row>
    <row r="812" spans="1:23">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row>
    <row r="813" spans="1:2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row>
    <row r="814" spans="1:23">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row>
    <row r="815" spans="1:23">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row>
    <row r="816" spans="1:23">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row>
    <row r="817" spans="1:23">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row>
    <row r="818" spans="1:23">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row>
    <row r="819" spans="1:23">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row>
    <row r="820" spans="1:23">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row>
    <row r="821" spans="1:23">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row>
    <row r="822" spans="1:23">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row>
    <row r="823" spans="1: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row>
    <row r="824" spans="1:23">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row>
    <row r="825" spans="1:23">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row>
    <row r="826" spans="1:23">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row>
    <row r="827" spans="1:23">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row>
    <row r="828" spans="1:23">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row>
    <row r="829" spans="1:23">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row>
    <row r="830" spans="1:23">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row>
    <row r="831" spans="1:23">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row>
    <row r="832" spans="1:23">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row>
    <row r="833" spans="1:2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row>
    <row r="834" spans="1:23">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row>
    <row r="835" spans="1:23">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row>
    <row r="836" spans="1:23">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row>
    <row r="837" spans="1:23">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row>
    <row r="838" spans="1:23">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row>
    <row r="839" spans="1:23">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row>
    <row r="840" spans="1:23">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row>
    <row r="841" spans="1:23">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row>
    <row r="842" spans="1:23">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row>
    <row r="843" spans="1:2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row>
    <row r="844" spans="1:23">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row>
    <row r="845" spans="1:23">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row>
    <row r="846" spans="1:23">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row>
    <row r="847" spans="1:23">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row>
    <row r="848" spans="1:23">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row>
    <row r="849" spans="1:23">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row>
    <row r="850" spans="1:23">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row>
    <row r="851" spans="1:23">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row>
    <row r="852" spans="1:23">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row>
    <row r="853" spans="1:2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row>
    <row r="854" spans="1:23">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row>
    <row r="855" spans="1:23">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row>
    <row r="856" spans="1:23">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row>
    <row r="857" spans="1:23">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row>
    <row r="858" spans="1:23">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row>
    <row r="859" spans="1:23">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row>
    <row r="860" spans="1:23">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row>
    <row r="861" spans="1:23">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row>
    <row r="862" spans="1:23">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row>
    <row r="863" spans="1:2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row>
    <row r="864" spans="1:23">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row>
    <row r="865" spans="1:23">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row>
    <row r="866" spans="1:23">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row>
    <row r="867" spans="1:23">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row>
    <row r="868" spans="1:23">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row>
    <row r="869" spans="1:23">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row>
    <row r="870" spans="1:23">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row>
    <row r="871" spans="1:23">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row>
    <row r="872" spans="1:23">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row>
    <row r="873" spans="1:2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row>
    <row r="874" spans="1:23">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row>
    <row r="875" spans="1:23">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row>
    <row r="876" spans="1:23">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row>
    <row r="877" spans="1:23">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row>
    <row r="878" spans="1:23">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row>
    <row r="879" spans="1:23">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row>
    <row r="880" spans="1:23">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row>
    <row r="881" spans="1:23">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row>
    <row r="882" spans="1:23">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row>
    <row r="883" spans="1:2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row>
    <row r="884" spans="1:23">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row>
    <row r="885" spans="1:23">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row>
    <row r="886" spans="1:23">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row>
    <row r="887" spans="1:23">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row>
    <row r="888" spans="1:23">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row>
    <row r="889" spans="1:23">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row>
    <row r="890" spans="1:23">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row>
    <row r="891" spans="1:23">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row>
    <row r="892" spans="1:23">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row>
    <row r="893" spans="1:2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row>
    <row r="894" spans="1:23">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row>
    <row r="895" spans="1:23">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row>
    <row r="896" spans="1:23">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row>
    <row r="897" spans="1:23">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row>
    <row r="898" spans="1:23">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row>
    <row r="899" spans="1:23">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row>
    <row r="900" spans="1:23">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row>
    <row r="901" spans="1:23">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row>
    <row r="902" spans="1:23">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row>
    <row r="903" spans="1:2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row>
    <row r="904" spans="1:23">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row>
    <row r="905" spans="1:23">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row>
    <row r="906" spans="1:23">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row>
    <row r="907" spans="1:23">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row>
    <row r="908" spans="1:23">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row>
    <row r="909" spans="1:23">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row>
    <row r="910" spans="1:23">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row>
    <row r="911" spans="1:23">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row>
    <row r="912" spans="1:23">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row>
    <row r="913" spans="1:2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row>
    <row r="914" spans="1:23">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row>
    <row r="915" spans="1:23">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row>
    <row r="916" spans="1:23">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row>
    <row r="917" spans="1:23">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row>
    <row r="918" spans="1:23">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row>
    <row r="919" spans="1:23">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row>
    <row r="920" spans="1:23">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row>
    <row r="921" spans="1:23">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row>
    <row r="922" spans="1:23">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row>
    <row r="923" spans="1: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row>
    <row r="924" spans="1:23">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row>
    <row r="925" spans="1:23">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row>
    <row r="926" spans="1:23">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row>
    <row r="927" spans="1:23">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row>
    <row r="928" spans="1:23">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row>
    <row r="929" spans="1:23">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row>
    <row r="930" spans="1:23">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row>
    <row r="931" spans="1:23">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row>
    <row r="932" spans="1:23">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row>
    <row r="933" spans="1:2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row>
    <row r="934" spans="1:23">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row>
    <row r="935" spans="1:23">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row>
    <row r="936" spans="1:23">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row>
    <row r="937" spans="1:23">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row>
    <row r="938" spans="1:23">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row>
    <row r="939" spans="1:23">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row>
    <row r="940" spans="1:23">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row>
    <row r="941" spans="1:23">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row>
    <row r="942" spans="1:23">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row>
    <row r="943" spans="1:2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row>
    <row r="944" spans="1:23">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row>
    <row r="945" spans="1:23">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row>
    <row r="946" spans="1:23">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row>
    <row r="947" spans="1:23">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row>
    <row r="948" spans="1:23">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row>
    <row r="949" spans="1:23">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row>
    <row r="950" spans="1:23">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row>
    <row r="951" spans="1:23">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row>
    <row r="952" spans="1:23">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row>
    <row r="953" spans="1:2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row>
    <row r="954" spans="1:23">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row>
    <row r="955" spans="1:23">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row>
    <row r="956" spans="1:23">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row>
    <row r="957" spans="1:23">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row>
    <row r="958" spans="1:23">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row>
    <row r="959" spans="1:23">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row>
    <row r="960" spans="1:23">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row>
    <row r="961" spans="1:23">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row>
    <row r="962" spans="1:23">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row>
    <row r="963" spans="1:2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row>
    <row r="964" spans="1:23">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row>
    <row r="965" spans="1:23">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row>
    <row r="966" spans="1:23">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row>
    <row r="967" spans="1:23">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row>
    <row r="968" spans="1:23">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row>
    <row r="969" spans="1:23">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row>
    <row r="970" spans="1:23">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row>
    <row r="971" spans="1:23">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row>
    <row r="972" spans="1:23">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row>
    <row r="973" spans="1:2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row>
    <row r="974" spans="1:23">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row>
    <row r="975" spans="1:23">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row>
    <row r="976" spans="1:23">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row>
    <row r="977" spans="1:23">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row>
    <row r="978" spans="1:23">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row>
    <row r="979" spans="1:23">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row>
    <row r="980" spans="1:23">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row>
    <row r="981" spans="1:23">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row>
    <row r="982" spans="1:23">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row>
    <row r="983" spans="1:2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row>
    <row r="984" spans="1:23">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row>
    <row r="985" spans="1:23">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row>
    <row r="986" spans="1:23">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row>
    <row r="987" spans="1:23">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row>
    <row r="988" spans="1:23">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row>
    <row r="989" spans="1:23">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row>
    <row r="990" spans="1:23">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row>
    <row r="991" spans="1:23">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row>
    <row r="992" spans="1:23">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row>
    <row r="993" spans="1:2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row>
    <row r="994" spans="1:23">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row>
    <row r="995" spans="1:23">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row>
    <row r="996" spans="1:23">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row>
    <row r="997" spans="1:23">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row>
    <row r="998" spans="1:23">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row>
    <row r="999" spans="1:23">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row>
    <row r="1000" spans="1:23">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row>
    <row r="1001" spans="1:23">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row>
  </sheetData>
  <hyperlinks>
    <hyperlink ref="D26"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2CC"/>
    <outlinePr summaryBelow="0" summaryRight="0"/>
  </sheetPr>
  <dimension ref="A1:Q1006"/>
  <sheetViews>
    <sheetView showGridLines="0" workbookViewId="0"/>
  </sheetViews>
  <sheetFormatPr defaultColWidth="12.6640625" defaultRowHeight="15.75" customHeight="1"/>
  <cols>
    <col min="2" max="2" width="50.6640625" customWidth="1"/>
  </cols>
  <sheetData>
    <row r="1" spans="1:17" ht="13.2">
      <c r="F1" s="296"/>
    </row>
    <row r="2" spans="1:17" ht="13.2">
      <c r="B2" s="297" t="s">
        <v>51</v>
      </c>
      <c r="C2" s="298" t="s">
        <v>212</v>
      </c>
      <c r="D2" s="298" t="s">
        <v>213</v>
      </c>
      <c r="E2" s="299" t="s">
        <v>214</v>
      </c>
      <c r="F2" s="300" t="s">
        <v>215</v>
      </c>
      <c r="G2" s="301" t="s">
        <v>216</v>
      </c>
      <c r="I2" s="36"/>
      <c r="J2" s="36"/>
      <c r="K2" s="36"/>
      <c r="L2" s="37"/>
      <c r="M2" s="38"/>
    </row>
    <row r="3" spans="1:17" ht="13.8">
      <c r="B3" s="302" t="s">
        <v>58</v>
      </c>
      <c r="C3" s="303">
        <v>107255628.15000001</v>
      </c>
      <c r="D3" s="304">
        <v>94038122.040000007</v>
      </c>
      <c r="E3" s="305">
        <v>104249652.94</v>
      </c>
      <c r="F3" s="304">
        <v>72296402.349999994</v>
      </c>
      <c r="G3" s="304">
        <v>94205884.239999995</v>
      </c>
      <c r="O3" s="306"/>
    </row>
    <row r="4" spans="1:17" ht="13.2">
      <c r="B4" s="302" t="s">
        <v>60</v>
      </c>
      <c r="D4" s="304" t="s">
        <v>217</v>
      </c>
      <c r="E4" s="305">
        <v>403869.86</v>
      </c>
      <c r="F4" s="304">
        <v>404280.81</v>
      </c>
      <c r="G4" s="304">
        <v>341621.93</v>
      </c>
    </row>
    <row r="5" spans="1:17" ht="13.8">
      <c r="B5" s="302" t="s">
        <v>61</v>
      </c>
      <c r="C5" s="303">
        <v>6116474.7599999998</v>
      </c>
      <c r="D5" s="304">
        <v>2852.59</v>
      </c>
      <c r="E5" s="305">
        <v>362371.6</v>
      </c>
      <c r="F5" s="304">
        <v>9500053.8699999992</v>
      </c>
      <c r="G5" s="304">
        <v>80076</v>
      </c>
    </row>
    <row r="6" spans="1:17" ht="13.8">
      <c r="B6" s="307" t="s">
        <v>62</v>
      </c>
      <c r="C6" s="308">
        <v>113372102.91</v>
      </c>
      <c r="D6" s="309">
        <v>94040974.629999995</v>
      </c>
      <c r="E6" s="310">
        <v>105015894.40000001</v>
      </c>
      <c r="F6" s="309">
        <v>82200737.030000001</v>
      </c>
      <c r="G6" s="309">
        <v>94627582.170000002</v>
      </c>
    </row>
    <row r="7" spans="1:17" ht="13.8">
      <c r="B7" s="302" t="s">
        <v>63</v>
      </c>
      <c r="C7" s="303">
        <v>7191705.2300000004</v>
      </c>
      <c r="D7" s="304">
        <v>7058152.0800000001</v>
      </c>
      <c r="E7" s="305">
        <v>6614534.0300000003</v>
      </c>
      <c r="F7" s="304">
        <v>6538302.0899999999</v>
      </c>
      <c r="G7" s="304">
        <v>9502372.2899999991</v>
      </c>
    </row>
    <row r="8" spans="1:17" ht="13.8">
      <c r="B8" s="302" t="s">
        <v>64</v>
      </c>
      <c r="C8" s="303">
        <v>9847775.6799999997</v>
      </c>
      <c r="D8" s="304">
        <v>7984269</v>
      </c>
      <c r="E8" s="305">
        <v>7622169</v>
      </c>
      <c r="F8" s="304">
        <v>8929492</v>
      </c>
      <c r="G8" s="304">
        <v>9234713</v>
      </c>
    </row>
    <row r="9" spans="1:17" ht="13.8">
      <c r="B9" s="302" t="s">
        <v>65</v>
      </c>
      <c r="C9" s="303">
        <v>1479935.26</v>
      </c>
      <c r="D9" s="304">
        <v>1398137.26</v>
      </c>
      <c r="E9" s="305">
        <v>1047679.74</v>
      </c>
      <c r="F9" s="304">
        <v>1610752.02</v>
      </c>
      <c r="G9" s="304">
        <f>E48</f>
        <v>2299320.8900000006</v>
      </c>
      <c r="Q9" s="306"/>
    </row>
    <row r="10" spans="1:17" ht="13.8">
      <c r="A10" s="29"/>
      <c r="B10" s="302" t="s">
        <v>66</v>
      </c>
      <c r="C10" s="303">
        <v>463940.98</v>
      </c>
      <c r="D10" s="304">
        <v>397127.22</v>
      </c>
      <c r="E10" s="305">
        <v>311464.18</v>
      </c>
      <c r="F10" s="304">
        <v>253343.88</v>
      </c>
      <c r="G10" s="304">
        <v>229945.05</v>
      </c>
    </row>
    <row r="11" spans="1:17" ht="13.8">
      <c r="A11" s="29"/>
      <c r="B11" s="302" t="s">
        <v>67</v>
      </c>
      <c r="C11" s="303">
        <v>27804009.239999998</v>
      </c>
      <c r="D11" s="304">
        <v>27719737.449999999</v>
      </c>
      <c r="E11" s="305">
        <v>27633353.73</v>
      </c>
      <c r="F11" s="304">
        <v>27659300.079999998</v>
      </c>
      <c r="G11" s="304">
        <v>27896258.620000001</v>
      </c>
    </row>
    <row r="12" spans="1:17" ht="13.8">
      <c r="B12" s="307" t="s">
        <v>218</v>
      </c>
      <c r="C12" s="308">
        <v>66584736.520000003</v>
      </c>
      <c r="D12" s="309">
        <v>49483551.619999997</v>
      </c>
      <c r="E12" s="310">
        <v>61786693.719999999</v>
      </c>
      <c r="F12" s="309">
        <v>37209546.960000001</v>
      </c>
      <c r="G12" s="309">
        <v>30338390.699999999</v>
      </c>
      <c r="I12" s="306"/>
      <c r="J12" s="306"/>
      <c r="K12" s="306"/>
      <c r="L12" s="306"/>
      <c r="M12" s="306"/>
    </row>
    <row r="13" spans="1:17" ht="13.8">
      <c r="B13" s="311" t="s">
        <v>69</v>
      </c>
      <c r="C13" s="303">
        <v>0</v>
      </c>
      <c r="D13" s="303">
        <v>0</v>
      </c>
      <c r="E13" s="303">
        <v>0</v>
      </c>
      <c r="F13" s="304">
        <v>242905</v>
      </c>
      <c r="G13" s="304">
        <f>'Lease capitalization (207879)'!B4</f>
        <v>242904.67</v>
      </c>
      <c r="I13" s="45"/>
      <c r="J13" s="45"/>
      <c r="K13" s="45"/>
      <c r="L13" s="45"/>
      <c r="M13" s="45"/>
      <c r="N13" s="29"/>
      <c r="O13" s="29"/>
    </row>
    <row r="14" spans="1:17" ht="13.8">
      <c r="B14" s="312" t="s">
        <v>70</v>
      </c>
      <c r="C14" s="303">
        <v>0</v>
      </c>
      <c r="D14" s="303">
        <v>0</v>
      </c>
      <c r="E14" s="303">
        <v>0</v>
      </c>
      <c r="F14" s="304">
        <f>'Lease capitalization (207879)'!K41</f>
        <v>117973.924</v>
      </c>
      <c r="G14" s="304">
        <f>'Lease capitalization (207879)'!D41</f>
        <v>78301.676654650466</v>
      </c>
      <c r="I14" s="296"/>
      <c r="J14" s="296"/>
      <c r="K14" s="296"/>
      <c r="L14" s="296"/>
      <c r="M14" s="296"/>
    </row>
    <row r="15" spans="1:17" ht="13.2">
      <c r="B15" s="313" t="s">
        <v>71</v>
      </c>
      <c r="C15" s="314">
        <f t="shared" ref="C15:G15" si="0">C12+C13-C14</f>
        <v>66584736.520000003</v>
      </c>
      <c r="D15" s="314">
        <f t="shared" si="0"/>
        <v>49483551.619999997</v>
      </c>
      <c r="E15" s="314">
        <f t="shared" si="0"/>
        <v>61786693.719999999</v>
      </c>
      <c r="F15" s="314">
        <f t="shared" si="0"/>
        <v>37334478.035999998</v>
      </c>
      <c r="G15" s="314">
        <f t="shared" si="0"/>
        <v>30502993.693345349</v>
      </c>
    </row>
    <row r="16" spans="1:17" ht="13.8">
      <c r="B16" s="302" t="s">
        <v>219</v>
      </c>
      <c r="C16" s="303">
        <v>42912246.630000003</v>
      </c>
      <c r="D16" s="304">
        <v>39193211.439999998</v>
      </c>
      <c r="E16" s="305">
        <v>32229014.52</v>
      </c>
      <c r="F16" s="304">
        <v>21779443.399999999</v>
      </c>
      <c r="G16" s="304">
        <v>9488088.3699999992</v>
      </c>
    </row>
    <row r="17" spans="2:13" ht="13.8">
      <c r="B17" s="302" t="s">
        <v>220</v>
      </c>
      <c r="C17" s="303">
        <v>0</v>
      </c>
      <c r="D17" s="304">
        <v>0</v>
      </c>
      <c r="E17" s="305">
        <v>0</v>
      </c>
      <c r="F17" s="304">
        <f>'Lease capitalization (207879)'!L31*'Pre tax Cost of debt'!B15</f>
        <v>81107.072750000007</v>
      </c>
      <c r="G17" s="304">
        <f>'Lease capitalization (207879)'!C31*'Pre tax Cost of debt'!B15</f>
        <v>53832.402700072198</v>
      </c>
    </row>
    <row r="18" spans="2:13" ht="13.8">
      <c r="B18" s="307" t="s">
        <v>221</v>
      </c>
      <c r="C18" s="308">
        <f t="shared" ref="C18:G18" si="1">C15-C16-C17</f>
        <v>23672489.890000001</v>
      </c>
      <c r="D18" s="308">
        <f t="shared" si="1"/>
        <v>10290340.18</v>
      </c>
      <c r="E18" s="308">
        <f t="shared" si="1"/>
        <v>29557679.199999999</v>
      </c>
      <c r="F18" s="308">
        <f t="shared" si="1"/>
        <v>15473927.56325</v>
      </c>
      <c r="G18" s="308">
        <f t="shared" si="1"/>
        <v>20961072.920645274</v>
      </c>
    </row>
    <row r="19" spans="2:13" ht="13.2">
      <c r="B19" s="307" t="s">
        <v>222</v>
      </c>
      <c r="C19" s="315"/>
      <c r="D19" s="316"/>
      <c r="E19" s="317"/>
      <c r="F19" s="318"/>
      <c r="G19" s="318"/>
    </row>
    <row r="20" spans="2:13" ht="13.8">
      <c r="B20" s="319" t="s">
        <v>223</v>
      </c>
      <c r="C20" s="303">
        <v>396737</v>
      </c>
      <c r="D20" s="316">
        <v>201771</v>
      </c>
      <c r="E20" s="317">
        <f t="shared" ref="E20:G20" si="2">E18*$D$41</f>
        <v>591153.58400000003</v>
      </c>
      <c r="F20" s="317">
        <f t="shared" si="2"/>
        <v>309478.55126500002</v>
      </c>
      <c r="G20" s="317">
        <f t="shared" si="2"/>
        <v>419221.45841290551</v>
      </c>
      <c r="I20" s="306"/>
      <c r="J20" s="306"/>
      <c r="K20" s="306"/>
      <c r="L20" s="306"/>
      <c r="M20" s="306"/>
    </row>
    <row r="21" spans="2:13" ht="13.8">
      <c r="B21" s="302" t="s">
        <v>224</v>
      </c>
      <c r="C21" s="303">
        <v>196404</v>
      </c>
      <c r="D21" s="304">
        <v>99887</v>
      </c>
      <c r="E21" s="305">
        <v>286912</v>
      </c>
      <c r="F21" s="320">
        <f t="shared" ref="F21:G21" si="3">F18*$D$42</f>
        <v>154739.27563250001</v>
      </c>
      <c r="G21" s="320">
        <f t="shared" si="3"/>
        <v>209610.72920645276</v>
      </c>
      <c r="I21" s="306"/>
      <c r="J21" s="306"/>
      <c r="K21" s="306"/>
      <c r="L21" s="306"/>
      <c r="M21" s="306"/>
    </row>
    <row r="22" spans="2:13" ht="13.8">
      <c r="B22" s="307" t="s">
        <v>225</v>
      </c>
      <c r="C22" s="308">
        <f t="shared" ref="C22:G22" si="4">C18-C20-C21</f>
        <v>23079348.890000001</v>
      </c>
      <c r="D22" s="308">
        <f t="shared" si="4"/>
        <v>9988682.1799999997</v>
      </c>
      <c r="E22" s="308">
        <f t="shared" si="4"/>
        <v>28679613.616</v>
      </c>
      <c r="F22" s="308">
        <f t="shared" si="4"/>
        <v>15009709.7363525</v>
      </c>
      <c r="G22" s="308">
        <f t="shared" si="4"/>
        <v>20332240.733025916</v>
      </c>
      <c r="H22" s="306"/>
    </row>
    <row r="23" spans="2:13" ht="13.2">
      <c r="B23" s="307" t="s">
        <v>226</v>
      </c>
      <c r="C23" s="315"/>
      <c r="D23" s="318"/>
      <c r="E23" s="321">
        <v>3.5000000000000001E-3</v>
      </c>
      <c r="F23" s="321">
        <v>6.7000000000000002E-3</v>
      </c>
      <c r="G23" s="321">
        <v>4.1999999999999997E-3</v>
      </c>
      <c r="J23" s="306"/>
    </row>
    <row r="24" spans="2:13" ht="13.8">
      <c r="B24" s="322" t="s">
        <v>227</v>
      </c>
      <c r="C24" s="323">
        <v>0</v>
      </c>
      <c r="D24" s="324">
        <v>0</v>
      </c>
      <c r="E24" s="325">
        <f>E23*E22</f>
        <v>100378.647656</v>
      </c>
      <c r="F24" s="316">
        <f t="shared" ref="F24:G24" si="5">F22*F23</f>
        <v>100565.05523356175</v>
      </c>
      <c r="G24" s="316">
        <f t="shared" si="5"/>
        <v>85395.411078708843</v>
      </c>
    </row>
    <row r="25" spans="2:13" ht="13.8">
      <c r="B25" s="302" t="s">
        <v>228</v>
      </c>
      <c r="C25" s="303">
        <v>0</v>
      </c>
      <c r="D25" s="326">
        <v>0</v>
      </c>
      <c r="E25" s="327"/>
      <c r="F25" s="328"/>
      <c r="G25" s="329"/>
    </row>
    <row r="26" spans="2:13" ht="13.8">
      <c r="B26" s="330" t="s">
        <v>229</v>
      </c>
      <c r="C26" s="331">
        <f t="shared" ref="C26:G26" si="6">C22-C24-C25</f>
        <v>23079348.890000001</v>
      </c>
      <c r="D26" s="331">
        <f t="shared" si="6"/>
        <v>9988682.1799999997</v>
      </c>
      <c r="E26" s="331">
        <f t="shared" si="6"/>
        <v>28579234.968343999</v>
      </c>
      <c r="F26" s="331">
        <f t="shared" si="6"/>
        <v>14909144.681118937</v>
      </c>
      <c r="G26" s="331">
        <f t="shared" si="6"/>
        <v>20246845.321947206</v>
      </c>
    </row>
    <row r="27" spans="2:13" ht="13.8">
      <c r="B27" s="332"/>
      <c r="D27" s="333"/>
      <c r="E27" s="333"/>
      <c r="F27" s="334"/>
      <c r="G27" s="333"/>
    </row>
    <row r="28" spans="2:13" ht="13.2">
      <c r="B28" s="335"/>
      <c r="C28" s="333"/>
      <c r="D28" s="333"/>
      <c r="E28" s="333"/>
      <c r="F28" s="334"/>
      <c r="G28" s="333"/>
    </row>
    <row r="29" spans="2:13" ht="13.2">
      <c r="E29" s="333"/>
      <c r="F29" s="334"/>
      <c r="G29" s="333"/>
    </row>
    <row r="30" spans="2:13" ht="13.2">
      <c r="B30" s="834" t="s">
        <v>230</v>
      </c>
      <c r="C30" s="336"/>
      <c r="D30" s="336"/>
      <c r="E30" s="337"/>
      <c r="F30" s="338"/>
      <c r="G30" s="337"/>
      <c r="H30" s="339" t="s">
        <v>231</v>
      </c>
    </row>
    <row r="31" spans="2:13" ht="13.2">
      <c r="B31" s="807"/>
      <c r="C31" s="337"/>
      <c r="D31" s="337"/>
      <c r="E31" s="337"/>
      <c r="F31" s="338"/>
      <c r="G31" s="337"/>
      <c r="H31" s="336"/>
    </row>
    <row r="32" spans="2:13" ht="13.2">
      <c r="B32" s="302" t="s">
        <v>8</v>
      </c>
      <c r="C32" s="340">
        <f t="shared" ref="C32:G32" si="7">C7/C3</f>
        <v>6.7052007936983959E-2</v>
      </c>
      <c r="D32" s="340">
        <f t="shared" si="7"/>
        <v>7.5056284907494733E-2</v>
      </c>
      <c r="E32" s="340">
        <f t="shared" si="7"/>
        <v>6.3448978902663003E-2</v>
      </c>
      <c r="F32" s="340">
        <f t="shared" si="7"/>
        <v>9.0437447472792545E-2</v>
      </c>
      <c r="G32" s="340">
        <f t="shared" si="7"/>
        <v>0.10086813967789576</v>
      </c>
      <c r="H32" s="340">
        <f t="shared" ref="H32:H33" si="8">AVERAGE(C32:G32)</f>
        <v>7.9372571779565998E-2</v>
      </c>
      <c r="I32" s="341"/>
      <c r="J32" s="341"/>
      <c r="K32" s="341"/>
      <c r="L32" s="341"/>
    </row>
    <row r="33" spans="2:12" ht="13.2">
      <c r="B33" s="302" t="s">
        <v>10</v>
      </c>
      <c r="C33" s="340">
        <f t="shared" ref="C33:G33" si="9">C8/C3</f>
        <v>9.1815934043364217E-2</v>
      </c>
      <c r="D33" s="340">
        <f t="shared" si="9"/>
        <v>8.490459854785079E-2</v>
      </c>
      <c r="E33" s="340">
        <f t="shared" si="9"/>
        <v>7.3114574341910515E-2</v>
      </c>
      <c r="F33" s="340">
        <f t="shared" si="9"/>
        <v>0.12351225938976479</v>
      </c>
      <c r="G33" s="340">
        <f t="shared" si="9"/>
        <v>9.8026923418855008E-2</v>
      </c>
      <c r="H33" s="340">
        <f t="shared" si="8"/>
        <v>9.427485794834907E-2</v>
      </c>
      <c r="I33" s="341"/>
      <c r="J33" s="341"/>
      <c r="K33" s="341"/>
      <c r="L33" s="341"/>
    </row>
    <row r="34" spans="2:12" ht="13.2">
      <c r="B34" s="302" t="s">
        <v>11</v>
      </c>
      <c r="C34" s="340">
        <f t="shared" ref="C34:G34" si="10">C9/C3</f>
        <v>1.3798206075771325E-2</v>
      </c>
      <c r="D34" s="340">
        <f t="shared" si="10"/>
        <v>1.4867770960007996E-2</v>
      </c>
      <c r="E34" s="340">
        <f t="shared" si="10"/>
        <v>1.0049719212043643E-2</v>
      </c>
      <c r="F34" s="340">
        <f t="shared" si="10"/>
        <v>2.2279836446107752E-2</v>
      </c>
      <c r="G34" s="342">
        <f t="shared" si="10"/>
        <v>2.4407402027480835E-2</v>
      </c>
      <c r="H34" s="340">
        <f>AVERAGE(C34,D34,E34,F34,G34)</f>
        <v>1.708058694428231E-2</v>
      </c>
      <c r="I34" s="341"/>
      <c r="J34" s="341"/>
      <c r="K34" s="341"/>
      <c r="L34" s="341"/>
    </row>
    <row r="35" spans="2:12" ht="13.2">
      <c r="B35" s="302" t="s">
        <v>12</v>
      </c>
      <c r="C35" s="340">
        <f>C10/'Balance sheet '!C4</f>
        <v>0.25874442805391135</v>
      </c>
      <c r="D35" s="340">
        <f>D10/'Balance sheet '!D4</f>
        <v>0.28037359780449544</v>
      </c>
      <c r="E35" s="340">
        <f>E10/'Balance sheet '!E4</f>
        <v>0.2808621633101116</v>
      </c>
      <c r="F35" s="340">
        <f>F10/'Balance sheet '!F4</f>
        <v>0.2748603494511459</v>
      </c>
      <c r="G35" s="340">
        <f>G10/'Balance sheet '!G4</f>
        <v>0.2802652830473979</v>
      </c>
      <c r="H35" s="340">
        <f>AVERAGE(D35:G35)</f>
        <v>0.27909034840328772</v>
      </c>
      <c r="I35" s="341"/>
      <c r="J35" s="341"/>
      <c r="K35" s="341"/>
      <c r="L35" s="341"/>
    </row>
    <row r="36" spans="2:12" ht="13.2">
      <c r="B36" s="302" t="s">
        <v>14</v>
      </c>
      <c r="C36" s="340">
        <f>C11/'Balance sheet '!C5</f>
        <v>5.1500160448322403E-2</v>
      </c>
      <c r="D36" s="340">
        <f>D11/'Balance sheet '!D5</f>
        <v>5.4104183107951016E-2</v>
      </c>
      <c r="E36" s="340">
        <f>E11/'Balance sheet '!E5</f>
        <v>5.7000901592716278E-2</v>
      </c>
      <c r="F36" s="340">
        <f>F11/'Balance sheet '!F5</f>
        <v>5.9568529360903719E-2</v>
      </c>
      <c r="G36" s="340">
        <f>G11/'Balance sheet '!G5</f>
        <v>6.3672422444529697E-2</v>
      </c>
      <c r="H36" s="340">
        <f>AVERAGE(C36:G36)</f>
        <v>5.716923939088462E-2</v>
      </c>
    </row>
    <row r="37" spans="2:12" ht="13.2">
      <c r="B37" s="343"/>
      <c r="C37" s="336"/>
      <c r="D37" s="340"/>
      <c r="E37" s="340"/>
      <c r="F37" s="340"/>
      <c r="G37" s="340"/>
      <c r="H37" s="336"/>
    </row>
    <row r="38" spans="2:12" ht="13.2">
      <c r="B38" s="344" t="s">
        <v>232</v>
      </c>
      <c r="C38" s="345">
        <f t="shared" ref="C38:G38" si="11">C20/C18</f>
        <v>1.6759411529734949E-2</v>
      </c>
      <c r="D38" s="345">
        <f t="shared" si="11"/>
        <v>1.9607806590510597E-2</v>
      </c>
      <c r="E38" s="345">
        <f t="shared" si="11"/>
        <v>0.02</v>
      </c>
      <c r="F38" s="345">
        <f t="shared" si="11"/>
        <v>0.02</v>
      </c>
      <c r="G38" s="345">
        <f t="shared" si="11"/>
        <v>0.02</v>
      </c>
      <c r="H38" s="346">
        <f t="shared" ref="H38:H39" si="12">AVERAGE(C38:G38)</f>
        <v>1.9273443624049112E-2</v>
      </c>
    </row>
    <row r="39" spans="2:12" ht="13.2">
      <c r="B39" s="347" t="s">
        <v>233</v>
      </c>
      <c r="C39" s="345">
        <f t="shared" ref="C39:G39" si="13">C21/C18</f>
        <v>8.2967191416128631E-3</v>
      </c>
      <c r="D39" s="345">
        <f t="shared" si="13"/>
        <v>9.7068705458481751E-3</v>
      </c>
      <c r="E39" s="345">
        <f t="shared" si="13"/>
        <v>9.7068514093623433E-3</v>
      </c>
      <c r="F39" s="345">
        <f t="shared" si="13"/>
        <v>0.01</v>
      </c>
      <c r="G39" s="345">
        <f t="shared" si="13"/>
        <v>0.01</v>
      </c>
      <c r="H39" s="346">
        <f t="shared" si="12"/>
        <v>9.5420882193646781E-3</v>
      </c>
    </row>
    <row r="40" spans="2:12" ht="13.2">
      <c r="B40" s="348"/>
      <c r="C40" s="349"/>
      <c r="D40" s="349"/>
      <c r="E40" s="349"/>
      <c r="F40" s="350"/>
      <c r="G40" s="349"/>
    </row>
    <row r="41" spans="2:12" ht="13.8">
      <c r="B41" s="351" t="s">
        <v>234</v>
      </c>
      <c r="C41" s="352" t="s">
        <v>235</v>
      </c>
      <c r="D41" s="353">
        <v>0.02</v>
      </c>
      <c r="E41" s="354"/>
      <c r="F41" s="355"/>
      <c r="G41" s="354"/>
    </row>
    <row r="42" spans="2:12" ht="13.2">
      <c r="B42" s="335" t="s">
        <v>236</v>
      </c>
      <c r="C42" s="352" t="s">
        <v>237</v>
      </c>
      <c r="D42" s="353">
        <v>0.01</v>
      </c>
      <c r="E42" s="354"/>
      <c r="F42" s="355"/>
      <c r="G42" s="354"/>
    </row>
    <row r="43" spans="2:12" ht="13.2">
      <c r="B43" s="348"/>
      <c r="C43" s="356"/>
      <c r="D43" s="356"/>
      <c r="E43" s="356"/>
      <c r="F43" s="355"/>
      <c r="G43" s="354"/>
    </row>
    <row r="44" spans="2:12" ht="16.8">
      <c r="B44" s="835" t="s">
        <v>238</v>
      </c>
      <c r="C44" s="817"/>
      <c r="D44" s="817"/>
      <c r="E44" s="817"/>
      <c r="F44" s="334"/>
      <c r="G44" s="333"/>
    </row>
    <row r="45" spans="2:12" ht="39.6">
      <c r="B45" s="86"/>
      <c r="C45" s="333"/>
      <c r="D45" s="357" t="s">
        <v>239</v>
      </c>
      <c r="E45" s="358">
        <v>17425902</v>
      </c>
      <c r="F45" s="334"/>
      <c r="G45" s="333"/>
    </row>
    <row r="46" spans="2:12" ht="37.5" customHeight="1">
      <c r="B46" s="29"/>
      <c r="D46" s="357" t="s">
        <v>240</v>
      </c>
      <c r="E46" s="358">
        <v>3155632.11</v>
      </c>
      <c r="F46" s="296"/>
    </row>
    <row r="47" spans="2:12" ht="26.4">
      <c r="B47" s="29"/>
      <c r="D47" s="357" t="s">
        <v>241</v>
      </c>
      <c r="E47" s="358">
        <v>11970949</v>
      </c>
      <c r="F47" s="296"/>
    </row>
    <row r="48" spans="2:12" ht="39.6">
      <c r="B48" s="29"/>
      <c r="D48" s="357" t="s">
        <v>242</v>
      </c>
      <c r="E48" s="359">
        <f>E45-E46-E47</f>
        <v>2299320.8900000006</v>
      </c>
      <c r="F48" s="296"/>
    </row>
    <row r="49" spans="2:6" ht="13.2">
      <c r="B49" s="29"/>
      <c r="E49" s="306"/>
      <c r="F49" s="296"/>
    </row>
    <row r="50" spans="2:6" ht="13.2">
      <c r="B50" s="29"/>
      <c r="F50" s="296"/>
    </row>
    <row r="51" spans="2:6" ht="13.2">
      <c r="B51" s="29"/>
      <c r="F51" s="296"/>
    </row>
    <row r="52" spans="2:6" ht="13.2">
      <c r="B52" s="29"/>
      <c r="F52" s="296"/>
    </row>
    <row r="53" spans="2:6" ht="13.2">
      <c r="B53" s="29"/>
      <c r="F53" s="296"/>
    </row>
    <row r="54" spans="2:6" ht="13.2">
      <c r="F54" s="296"/>
    </row>
    <row r="55" spans="2:6" ht="13.2">
      <c r="F55" s="296"/>
    </row>
    <row r="56" spans="2:6" ht="13.2">
      <c r="F56" s="296"/>
    </row>
    <row r="57" spans="2:6" ht="13.2">
      <c r="F57" s="296"/>
    </row>
    <row r="58" spans="2:6" ht="13.2">
      <c r="F58" s="296"/>
    </row>
    <row r="59" spans="2:6" ht="13.2">
      <c r="F59" s="296"/>
    </row>
    <row r="60" spans="2:6" ht="13.2">
      <c r="F60" s="296"/>
    </row>
    <row r="61" spans="2:6" ht="13.2">
      <c r="F61" s="296"/>
    </row>
    <row r="62" spans="2:6" ht="13.2">
      <c r="F62" s="296"/>
    </row>
    <row r="63" spans="2:6" ht="13.2">
      <c r="F63" s="296"/>
    </row>
    <row r="64" spans="2:6" ht="13.2">
      <c r="F64" s="296"/>
    </row>
    <row r="65" spans="6:6" ht="13.2">
      <c r="F65" s="296"/>
    </row>
    <row r="66" spans="6:6" ht="13.2">
      <c r="F66" s="296"/>
    </row>
    <row r="67" spans="6:6" ht="13.2">
      <c r="F67" s="296"/>
    </row>
    <row r="68" spans="6:6" ht="13.2">
      <c r="F68" s="296"/>
    </row>
    <row r="69" spans="6:6" ht="13.2">
      <c r="F69" s="296"/>
    </row>
    <row r="70" spans="6:6" ht="13.2">
      <c r="F70" s="296"/>
    </row>
    <row r="71" spans="6:6" ht="13.2">
      <c r="F71" s="296"/>
    </row>
    <row r="72" spans="6:6" ht="13.2">
      <c r="F72" s="296"/>
    </row>
    <row r="73" spans="6:6" ht="13.2">
      <c r="F73" s="296"/>
    </row>
    <row r="74" spans="6:6" ht="13.2">
      <c r="F74" s="296"/>
    </row>
    <row r="75" spans="6:6" ht="13.2">
      <c r="F75" s="296"/>
    </row>
    <row r="76" spans="6:6" ht="13.2">
      <c r="F76" s="296"/>
    </row>
    <row r="77" spans="6:6" ht="13.2">
      <c r="F77" s="296"/>
    </row>
    <row r="78" spans="6:6" ht="13.2">
      <c r="F78" s="296"/>
    </row>
    <row r="79" spans="6:6" ht="13.2">
      <c r="F79" s="296"/>
    </row>
    <row r="80" spans="6:6" ht="13.2">
      <c r="F80" s="296"/>
    </row>
    <row r="81" spans="6:6" ht="13.2">
      <c r="F81" s="296"/>
    </row>
    <row r="82" spans="6:6" ht="13.2">
      <c r="F82" s="296"/>
    </row>
    <row r="83" spans="6:6" ht="13.2">
      <c r="F83" s="296"/>
    </row>
    <row r="84" spans="6:6" ht="13.2">
      <c r="F84" s="296"/>
    </row>
    <row r="85" spans="6:6" ht="13.2">
      <c r="F85" s="296"/>
    </row>
    <row r="86" spans="6:6" ht="13.2">
      <c r="F86" s="296"/>
    </row>
    <row r="87" spans="6:6" ht="13.2">
      <c r="F87" s="296"/>
    </row>
    <row r="88" spans="6:6" ht="13.2">
      <c r="F88" s="296"/>
    </row>
    <row r="89" spans="6:6" ht="13.2">
      <c r="F89" s="296"/>
    </row>
    <row r="90" spans="6:6" ht="13.2">
      <c r="F90" s="296"/>
    </row>
    <row r="91" spans="6:6" ht="13.2">
      <c r="F91" s="296"/>
    </row>
    <row r="92" spans="6:6" ht="13.2">
      <c r="F92" s="296"/>
    </row>
    <row r="93" spans="6:6" ht="13.2">
      <c r="F93" s="296"/>
    </row>
    <row r="94" spans="6:6" ht="13.2">
      <c r="F94" s="296"/>
    </row>
    <row r="95" spans="6:6" ht="13.2">
      <c r="F95" s="296"/>
    </row>
    <row r="96" spans="6:6" ht="13.2">
      <c r="F96" s="296"/>
    </row>
    <row r="97" spans="6:6" ht="13.2">
      <c r="F97" s="296"/>
    </row>
    <row r="98" spans="6:6" ht="13.2">
      <c r="F98" s="296"/>
    </row>
    <row r="99" spans="6:6" ht="13.2">
      <c r="F99" s="296"/>
    </row>
    <row r="100" spans="6:6" ht="13.2">
      <c r="F100" s="296"/>
    </row>
    <row r="101" spans="6:6" ht="13.2">
      <c r="F101" s="296"/>
    </row>
    <row r="102" spans="6:6" ht="13.2">
      <c r="F102" s="296"/>
    </row>
    <row r="103" spans="6:6" ht="13.2">
      <c r="F103" s="296"/>
    </row>
    <row r="104" spans="6:6" ht="13.2">
      <c r="F104" s="296"/>
    </row>
    <row r="105" spans="6:6" ht="13.2">
      <c r="F105" s="296"/>
    </row>
    <row r="106" spans="6:6" ht="13.2">
      <c r="F106" s="296"/>
    </row>
    <row r="107" spans="6:6" ht="13.2">
      <c r="F107" s="296"/>
    </row>
    <row r="108" spans="6:6" ht="13.2">
      <c r="F108" s="296"/>
    </row>
    <row r="109" spans="6:6" ht="13.2">
      <c r="F109" s="296"/>
    </row>
    <row r="110" spans="6:6" ht="13.2">
      <c r="F110" s="296"/>
    </row>
    <row r="111" spans="6:6" ht="13.2">
      <c r="F111" s="296"/>
    </row>
    <row r="112" spans="6:6" ht="13.2">
      <c r="F112" s="296"/>
    </row>
    <row r="113" spans="6:6" ht="13.2">
      <c r="F113" s="296"/>
    </row>
    <row r="114" spans="6:6" ht="13.2">
      <c r="F114" s="296"/>
    </row>
    <row r="115" spans="6:6" ht="13.2">
      <c r="F115" s="296"/>
    </row>
    <row r="116" spans="6:6" ht="13.2">
      <c r="F116" s="296"/>
    </row>
    <row r="117" spans="6:6" ht="13.2">
      <c r="F117" s="296"/>
    </row>
    <row r="118" spans="6:6" ht="13.2">
      <c r="F118" s="296"/>
    </row>
    <row r="119" spans="6:6" ht="13.2">
      <c r="F119" s="296"/>
    </row>
    <row r="120" spans="6:6" ht="13.2">
      <c r="F120" s="296"/>
    </row>
    <row r="121" spans="6:6" ht="13.2">
      <c r="F121" s="296"/>
    </row>
    <row r="122" spans="6:6" ht="13.2">
      <c r="F122" s="296"/>
    </row>
    <row r="123" spans="6:6" ht="13.2">
      <c r="F123" s="296"/>
    </row>
    <row r="124" spans="6:6" ht="13.2">
      <c r="F124" s="296"/>
    </row>
    <row r="125" spans="6:6" ht="13.2">
      <c r="F125" s="296"/>
    </row>
    <row r="126" spans="6:6" ht="13.2">
      <c r="F126" s="296"/>
    </row>
    <row r="127" spans="6:6" ht="13.2">
      <c r="F127" s="296"/>
    </row>
    <row r="128" spans="6:6" ht="13.2">
      <c r="F128" s="296"/>
    </row>
    <row r="129" spans="6:6" ht="13.2">
      <c r="F129" s="296"/>
    </row>
    <row r="130" spans="6:6" ht="13.2">
      <c r="F130" s="296"/>
    </row>
    <row r="131" spans="6:6" ht="13.2">
      <c r="F131" s="296"/>
    </row>
    <row r="132" spans="6:6" ht="13.2">
      <c r="F132" s="296"/>
    </row>
    <row r="133" spans="6:6" ht="13.2">
      <c r="F133" s="296"/>
    </row>
    <row r="134" spans="6:6" ht="13.2">
      <c r="F134" s="296"/>
    </row>
    <row r="135" spans="6:6" ht="13.2">
      <c r="F135" s="296"/>
    </row>
    <row r="136" spans="6:6" ht="13.2">
      <c r="F136" s="296"/>
    </row>
    <row r="137" spans="6:6" ht="13.2">
      <c r="F137" s="296"/>
    </row>
    <row r="138" spans="6:6" ht="13.2">
      <c r="F138" s="296"/>
    </row>
    <row r="139" spans="6:6" ht="13.2">
      <c r="F139" s="296"/>
    </row>
    <row r="140" spans="6:6" ht="13.2">
      <c r="F140" s="296"/>
    </row>
    <row r="141" spans="6:6" ht="13.2">
      <c r="F141" s="296"/>
    </row>
    <row r="142" spans="6:6" ht="13.2">
      <c r="F142" s="296"/>
    </row>
    <row r="143" spans="6:6" ht="13.2">
      <c r="F143" s="296"/>
    </row>
    <row r="144" spans="6:6" ht="13.2">
      <c r="F144" s="296"/>
    </row>
    <row r="145" spans="6:6" ht="13.2">
      <c r="F145" s="296"/>
    </row>
    <row r="146" spans="6:6" ht="13.2">
      <c r="F146" s="296"/>
    </row>
    <row r="147" spans="6:6" ht="13.2">
      <c r="F147" s="296"/>
    </row>
    <row r="148" spans="6:6" ht="13.2">
      <c r="F148" s="296"/>
    </row>
    <row r="149" spans="6:6" ht="13.2">
      <c r="F149" s="296"/>
    </row>
    <row r="150" spans="6:6" ht="13.2">
      <c r="F150" s="296"/>
    </row>
    <row r="151" spans="6:6" ht="13.2">
      <c r="F151" s="296"/>
    </row>
    <row r="152" spans="6:6" ht="13.2">
      <c r="F152" s="296"/>
    </row>
    <row r="153" spans="6:6" ht="13.2">
      <c r="F153" s="296"/>
    </row>
    <row r="154" spans="6:6" ht="13.2">
      <c r="F154" s="296"/>
    </row>
    <row r="155" spans="6:6" ht="13.2">
      <c r="F155" s="296"/>
    </row>
    <row r="156" spans="6:6" ht="13.2">
      <c r="F156" s="296"/>
    </row>
    <row r="157" spans="6:6" ht="13.2">
      <c r="F157" s="296"/>
    </row>
    <row r="158" spans="6:6" ht="13.2">
      <c r="F158" s="296"/>
    </row>
    <row r="159" spans="6:6" ht="13.2">
      <c r="F159" s="296"/>
    </row>
    <row r="160" spans="6:6" ht="13.2">
      <c r="F160" s="296"/>
    </row>
    <row r="161" spans="6:6" ht="13.2">
      <c r="F161" s="296"/>
    </row>
    <row r="162" spans="6:6" ht="13.2">
      <c r="F162" s="296"/>
    </row>
    <row r="163" spans="6:6" ht="13.2">
      <c r="F163" s="296"/>
    </row>
    <row r="164" spans="6:6" ht="13.2">
      <c r="F164" s="296"/>
    </row>
    <row r="165" spans="6:6" ht="13.2">
      <c r="F165" s="296"/>
    </row>
    <row r="166" spans="6:6" ht="13.2">
      <c r="F166" s="296"/>
    </row>
    <row r="167" spans="6:6" ht="13.2">
      <c r="F167" s="296"/>
    </row>
    <row r="168" spans="6:6" ht="13.2">
      <c r="F168" s="296"/>
    </row>
    <row r="169" spans="6:6" ht="13.2">
      <c r="F169" s="296"/>
    </row>
    <row r="170" spans="6:6" ht="13.2">
      <c r="F170" s="296"/>
    </row>
    <row r="171" spans="6:6" ht="13.2">
      <c r="F171" s="296"/>
    </row>
    <row r="172" spans="6:6" ht="13.2">
      <c r="F172" s="296"/>
    </row>
    <row r="173" spans="6:6" ht="13.2">
      <c r="F173" s="296"/>
    </row>
    <row r="174" spans="6:6" ht="13.2">
      <c r="F174" s="296"/>
    </row>
    <row r="175" spans="6:6" ht="13.2">
      <c r="F175" s="296"/>
    </row>
    <row r="176" spans="6:6" ht="13.2">
      <c r="F176" s="296"/>
    </row>
    <row r="177" spans="6:6" ht="13.2">
      <c r="F177" s="296"/>
    </row>
    <row r="178" spans="6:6" ht="13.2">
      <c r="F178" s="296"/>
    </row>
    <row r="179" spans="6:6" ht="13.2">
      <c r="F179" s="296"/>
    </row>
    <row r="180" spans="6:6" ht="13.2">
      <c r="F180" s="296"/>
    </row>
    <row r="181" spans="6:6" ht="13.2">
      <c r="F181" s="296"/>
    </row>
    <row r="182" spans="6:6" ht="13.2">
      <c r="F182" s="296"/>
    </row>
    <row r="183" spans="6:6" ht="13.2">
      <c r="F183" s="296"/>
    </row>
    <row r="184" spans="6:6" ht="13.2">
      <c r="F184" s="296"/>
    </row>
    <row r="185" spans="6:6" ht="13.2">
      <c r="F185" s="296"/>
    </row>
    <row r="186" spans="6:6" ht="13.2">
      <c r="F186" s="296"/>
    </row>
    <row r="187" spans="6:6" ht="13.2">
      <c r="F187" s="296"/>
    </row>
    <row r="188" spans="6:6" ht="13.2">
      <c r="F188" s="296"/>
    </row>
    <row r="189" spans="6:6" ht="13.2">
      <c r="F189" s="296"/>
    </row>
    <row r="190" spans="6:6" ht="13.2">
      <c r="F190" s="296"/>
    </row>
    <row r="191" spans="6:6" ht="13.2">
      <c r="F191" s="296"/>
    </row>
    <row r="192" spans="6:6" ht="13.2">
      <c r="F192" s="296"/>
    </row>
    <row r="193" spans="6:6" ht="13.2">
      <c r="F193" s="296"/>
    </row>
    <row r="194" spans="6:6" ht="13.2">
      <c r="F194" s="296"/>
    </row>
    <row r="195" spans="6:6" ht="13.2">
      <c r="F195" s="296"/>
    </row>
    <row r="196" spans="6:6" ht="13.2">
      <c r="F196" s="296"/>
    </row>
    <row r="197" spans="6:6" ht="13.2">
      <c r="F197" s="296"/>
    </row>
    <row r="198" spans="6:6" ht="13.2">
      <c r="F198" s="296"/>
    </row>
    <row r="199" spans="6:6" ht="13.2">
      <c r="F199" s="296"/>
    </row>
    <row r="200" spans="6:6" ht="13.2">
      <c r="F200" s="296"/>
    </row>
    <row r="201" spans="6:6" ht="13.2">
      <c r="F201" s="296"/>
    </row>
    <row r="202" spans="6:6" ht="13.2">
      <c r="F202" s="296"/>
    </row>
    <row r="203" spans="6:6" ht="13.2">
      <c r="F203" s="296"/>
    </row>
    <row r="204" spans="6:6" ht="13.2">
      <c r="F204" s="296"/>
    </row>
    <row r="205" spans="6:6" ht="13.2">
      <c r="F205" s="296"/>
    </row>
    <row r="206" spans="6:6" ht="13.2">
      <c r="F206" s="296"/>
    </row>
    <row r="207" spans="6:6" ht="13.2">
      <c r="F207" s="296"/>
    </row>
    <row r="208" spans="6:6" ht="13.2">
      <c r="F208" s="296"/>
    </row>
    <row r="209" spans="6:6" ht="13.2">
      <c r="F209" s="296"/>
    </row>
    <row r="210" spans="6:6" ht="13.2">
      <c r="F210" s="296"/>
    </row>
    <row r="211" spans="6:6" ht="13.2">
      <c r="F211" s="296"/>
    </row>
    <row r="212" spans="6:6" ht="13.2">
      <c r="F212" s="296"/>
    </row>
    <row r="213" spans="6:6" ht="13.2">
      <c r="F213" s="296"/>
    </row>
    <row r="214" spans="6:6" ht="13.2">
      <c r="F214" s="296"/>
    </row>
    <row r="215" spans="6:6" ht="13.2">
      <c r="F215" s="296"/>
    </row>
    <row r="216" spans="6:6" ht="13.2">
      <c r="F216" s="296"/>
    </row>
    <row r="217" spans="6:6" ht="13.2">
      <c r="F217" s="296"/>
    </row>
    <row r="218" spans="6:6" ht="13.2">
      <c r="F218" s="296"/>
    </row>
    <row r="219" spans="6:6" ht="13.2">
      <c r="F219" s="296"/>
    </row>
    <row r="220" spans="6:6" ht="13.2">
      <c r="F220" s="296"/>
    </row>
    <row r="221" spans="6:6" ht="13.2">
      <c r="F221" s="296"/>
    </row>
    <row r="222" spans="6:6" ht="13.2">
      <c r="F222" s="296"/>
    </row>
    <row r="223" spans="6:6" ht="13.2">
      <c r="F223" s="296"/>
    </row>
    <row r="224" spans="6:6" ht="13.2">
      <c r="F224" s="296"/>
    </row>
    <row r="225" spans="6:6" ht="13.2">
      <c r="F225" s="296"/>
    </row>
    <row r="226" spans="6:6" ht="13.2">
      <c r="F226" s="296"/>
    </row>
    <row r="227" spans="6:6" ht="13.2">
      <c r="F227" s="296"/>
    </row>
    <row r="228" spans="6:6" ht="13.2">
      <c r="F228" s="296"/>
    </row>
    <row r="229" spans="6:6" ht="13.2">
      <c r="F229" s="296"/>
    </row>
    <row r="230" spans="6:6" ht="13.2">
      <c r="F230" s="296"/>
    </row>
    <row r="231" spans="6:6" ht="13.2">
      <c r="F231" s="296"/>
    </row>
    <row r="232" spans="6:6" ht="13.2">
      <c r="F232" s="296"/>
    </row>
    <row r="233" spans="6:6" ht="13.2">
      <c r="F233" s="296"/>
    </row>
    <row r="234" spans="6:6" ht="13.2">
      <c r="F234" s="296"/>
    </row>
    <row r="235" spans="6:6" ht="13.2">
      <c r="F235" s="296"/>
    </row>
    <row r="236" spans="6:6" ht="13.2">
      <c r="F236" s="296"/>
    </row>
    <row r="237" spans="6:6" ht="13.2">
      <c r="F237" s="296"/>
    </row>
    <row r="238" spans="6:6" ht="13.2">
      <c r="F238" s="296"/>
    </row>
    <row r="239" spans="6:6" ht="13.2">
      <c r="F239" s="296"/>
    </row>
    <row r="240" spans="6:6" ht="13.2">
      <c r="F240" s="296"/>
    </row>
    <row r="241" spans="6:6" ht="13.2">
      <c r="F241" s="296"/>
    </row>
    <row r="242" spans="6:6" ht="13.2">
      <c r="F242" s="296"/>
    </row>
    <row r="243" spans="6:6" ht="13.2">
      <c r="F243" s="296"/>
    </row>
    <row r="244" spans="6:6" ht="13.2">
      <c r="F244" s="296"/>
    </row>
    <row r="245" spans="6:6" ht="13.2">
      <c r="F245" s="296"/>
    </row>
    <row r="246" spans="6:6" ht="13.2">
      <c r="F246" s="296"/>
    </row>
    <row r="247" spans="6:6" ht="13.2">
      <c r="F247" s="296"/>
    </row>
    <row r="248" spans="6:6" ht="13.2">
      <c r="F248" s="296"/>
    </row>
    <row r="249" spans="6:6" ht="13.2">
      <c r="F249" s="296"/>
    </row>
    <row r="250" spans="6:6" ht="13.2">
      <c r="F250" s="296"/>
    </row>
    <row r="251" spans="6:6" ht="13.2">
      <c r="F251" s="296"/>
    </row>
    <row r="252" spans="6:6" ht="13.2">
      <c r="F252" s="296"/>
    </row>
    <row r="253" spans="6:6" ht="13.2">
      <c r="F253" s="296"/>
    </row>
    <row r="254" spans="6:6" ht="13.2">
      <c r="F254" s="296"/>
    </row>
    <row r="255" spans="6:6" ht="13.2">
      <c r="F255" s="296"/>
    </row>
    <row r="256" spans="6:6" ht="13.2">
      <c r="F256" s="296"/>
    </row>
    <row r="257" spans="6:6" ht="13.2">
      <c r="F257" s="296"/>
    </row>
    <row r="258" spans="6:6" ht="13.2">
      <c r="F258" s="296"/>
    </row>
    <row r="259" spans="6:6" ht="13.2">
      <c r="F259" s="296"/>
    </row>
    <row r="260" spans="6:6" ht="13.2">
      <c r="F260" s="296"/>
    </row>
    <row r="261" spans="6:6" ht="13.2">
      <c r="F261" s="296"/>
    </row>
    <row r="262" spans="6:6" ht="13.2">
      <c r="F262" s="296"/>
    </row>
    <row r="263" spans="6:6" ht="13.2">
      <c r="F263" s="296"/>
    </row>
    <row r="264" spans="6:6" ht="13.2">
      <c r="F264" s="296"/>
    </row>
    <row r="265" spans="6:6" ht="13.2">
      <c r="F265" s="296"/>
    </row>
    <row r="266" spans="6:6" ht="13.2">
      <c r="F266" s="296"/>
    </row>
    <row r="267" spans="6:6" ht="13.2">
      <c r="F267" s="296"/>
    </row>
    <row r="268" spans="6:6" ht="13.2">
      <c r="F268" s="296"/>
    </row>
    <row r="269" spans="6:6" ht="13.2">
      <c r="F269" s="296"/>
    </row>
    <row r="270" spans="6:6" ht="13.2">
      <c r="F270" s="296"/>
    </row>
    <row r="271" spans="6:6" ht="13.2">
      <c r="F271" s="296"/>
    </row>
    <row r="272" spans="6:6" ht="13.2">
      <c r="F272" s="296"/>
    </row>
    <row r="273" spans="6:6" ht="13.2">
      <c r="F273" s="296"/>
    </row>
    <row r="274" spans="6:6" ht="13.2">
      <c r="F274" s="296"/>
    </row>
    <row r="275" spans="6:6" ht="13.2">
      <c r="F275" s="296"/>
    </row>
    <row r="276" spans="6:6" ht="13.2">
      <c r="F276" s="296"/>
    </row>
    <row r="277" spans="6:6" ht="13.2">
      <c r="F277" s="296"/>
    </row>
    <row r="278" spans="6:6" ht="13.2">
      <c r="F278" s="296"/>
    </row>
    <row r="279" spans="6:6" ht="13.2">
      <c r="F279" s="296"/>
    </row>
    <row r="280" spans="6:6" ht="13.2">
      <c r="F280" s="296"/>
    </row>
    <row r="281" spans="6:6" ht="13.2">
      <c r="F281" s="296"/>
    </row>
    <row r="282" spans="6:6" ht="13.2">
      <c r="F282" s="296"/>
    </row>
    <row r="283" spans="6:6" ht="13.2">
      <c r="F283" s="296"/>
    </row>
    <row r="284" spans="6:6" ht="13.2">
      <c r="F284" s="296"/>
    </row>
    <row r="285" spans="6:6" ht="13.2">
      <c r="F285" s="296"/>
    </row>
    <row r="286" spans="6:6" ht="13.2">
      <c r="F286" s="296"/>
    </row>
    <row r="287" spans="6:6" ht="13.2">
      <c r="F287" s="296"/>
    </row>
    <row r="288" spans="6:6" ht="13.2">
      <c r="F288" s="296"/>
    </row>
    <row r="289" spans="6:6" ht="13.2">
      <c r="F289" s="296"/>
    </row>
    <row r="290" spans="6:6" ht="13.2">
      <c r="F290" s="296"/>
    </row>
    <row r="291" spans="6:6" ht="13.2">
      <c r="F291" s="296"/>
    </row>
    <row r="292" spans="6:6" ht="13.2">
      <c r="F292" s="296"/>
    </row>
    <row r="293" spans="6:6" ht="13.2">
      <c r="F293" s="296"/>
    </row>
    <row r="294" spans="6:6" ht="13.2">
      <c r="F294" s="296"/>
    </row>
    <row r="295" spans="6:6" ht="13.2">
      <c r="F295" s="296"/>
    </row>
    <row r="296" spans="6:6" ht="13.2">
      <c r="F296" s="296"/>
    </row>
    <row r="297" spans="6:6" ht="13.2">
      <c r="F297" s="296"/>
    </row>
    <row r="298" spans="6:6" ht="13.2">
      <c r="F298" s="296"/>
    </row>
    <row r="299" spans="6:6" ht="13.2">
      <c r="F299" s="296"/>
    </row>
    <row r="300" spans="6:6" ht="13.2">
      <c r="F300" s="296"/>
    </row>
    <row r="301" spans="6:6" ht="13.2">
      <c r="F301" s="296"/>
    </row>
    <row r="302" spans="6:6" ht="13.2">
      <c r="F302" s="296"/>
    </row>
    <row r="303" spans="6:6" ht="13.2">
      <c r="F303" s="296"/>
    </row>
    <row r="304" spans="6:6" ht="13.2">
      <c r="F304" s="296"/>
    </row>
    <row r="305" spans="6:6" ht="13.2">
      <c r="F305" s="296"/>
    </row>
    <row r="306" spans="6:6" ht="13.2">
      <c r="F306" s="296"/>
    </row>
    <row r="307" spans="6:6" ht="13.2">
      <c r="F307" s="296"/>
    </row>
    <row r="308" spans="6:6" ht="13.2">
      <c r="F308" s="296"/>
    </row>
    <row r="309" spans="6:6" ht="13.2">
      <c r="F309" s="296"/>
    </row>
    <row r="310" spans="6:6" ht="13.2">
      <c r="F310" s="296"/>
    </row>
    <row r="311" spans="6:6" ht="13.2">
      <c r="F311" s="296"/>
    </row>
    <row r="312" spans="6:6" ht="13.2">
      <c r="F312" s="296"/>
    </row>
    <row r="313" spans="6:6" ht="13.2">
      <c r="F313" s="296"/>
    </row>
    <row r="314" spans="6:6" ht="13.2">
      <c r="F314" s="296"/>
    </row>
    <row r="315" spans="6:6" ht="13.2">
      <c r="F315" s="296"/>
    </row>
    <row r="316" spans="6:6" ht="13.2">
      <c r="F316" s="296"/>
    </row>
    <row r="317" spans="6:6" ht="13.2">
      <c r="F317" s="296"/>
    </row>
    <row r="318" spans="6:6" ht="13.2">
      <c r="F318" s="296"/>
    </row>
    <row r="319" spans="6:6" ht="13.2">
      <c r="F319" s="296"/>
    </row>
    <row r="320" spans="6:6" ht="13.2">
      <c r="F320" s="296"/>
    </row>
    <row r="321" spans="6:6" ht="13.2">
      <c r="F321" s="296"/>
    </row>
    <row r="322" spans="6:6" ht="13.2">
      <c r="F322" s="296"/>
    </row>
    <row r="323" spans="6:6" ht="13.2">
      <c r="F323" s="296"/>
    </row>
    <row r="324" spans="6:6" ht="13.2">
      <c r="F324" s="296"/>
    </row>
    <row r="325" spans="6:6" ht="13.2">
      <c r="F325" s="296"/>
    </row>
    <row r="326" spans="6:6" ht="13.2">
      <c r="F326" s="296"/>
    </row>
    <row r="327" spans="6:6" ht="13.2">
      <c r="F327" s="296"/>
    </row>
    <row r="328" spans="6:6" ht="13.2">
      <c r="F328" s="296"/>
    </row>
    <row r="329" spans="6:6" ht="13.2">
      <c r="F329" s="296"/>
    </row>
    <row r="330" spans="6:6" ht="13.2">
      <c r="F330" s="296"/>
    </row>
    <row r="331" spans="6:6" ht="13.2">
      <c r="F331" s="296"/>
    </row>
    <row r="332" spans="6:6" ht="13.2">
      <c r="F332" s="296"/>
    </row>
    <row r="333" spans="6:6" ht="13.2">
      <c r="F333" s="296"/>
    </row>
    <row r="334" spans="6:6" ht="13.2">
      <c r="F334" s="296"/>
    </row>
    <row r="335" spans="6:6" ht="13.2">
      <c r="F335" s="296"/>
    </row>
    <row r="336" spans="6:6" ht="13.2">
      <c r="F336" s="296"/>
    </row>
    <row r="337" spans="6:6" ht="13.2">
      <c r="F337" s="296"/>
    </row>
    <row r="338" spans="6:6" ht="13.2">
      <c r="F338" s="296"/>
    </row>
    <row r="339" spans="6:6" ht="13.2">
      <c r="F339" s="296"/>
    </row>
    <row r="340" spans="6:6" ht="13.2">
      <c r="F340" s="296"/>
    </row>
    <row r="341" spans="6:6" ht="13.2">
      <c r="F341" s="296"/>
    </row>
    <row r="342" spans="6:6" ht="13.2">
      <c r="F342" s="296"/>
    </row>
    <row r="343" spans="6:6" ht="13.2">
      <c r="F343" s="296"/>
    </row>
    <row r="344" spans="6:6" ht="13.2">
      <c r="F344" s="296"/>
    </row>
    <row r="345" spans="6:6" ht="13.2">
      <c r="F345" s="296"/>
    </row>
    <row r="346" spans="6:6" ht="13.2">
      <c r="F346" s="296"/>
    </row>
    <row r="347" spans="6:6" ht="13.2">
      <c r="F347" s="296"/>
    </row>
    <row r="348" spans="6:6" ht="13.2">
      <c r="F348" s="296"/>
    </row>
    <row r="349" spans="6:6" ht="13.2">
      <c r="F349" s="296"/>
    </row>
    <row r="350" spans="6:6" ht="13.2">
      <c r="F350" s="296"/>
    </row>
    <row r="351" spans="6:6" ht="13.2">
      <c r="F351" s="296"/>
    </row>
    <row r="352" spans="6:6" ht="13.2">
      <c r="F352" s="296"/>
    </row>
    <row r="353" spans="6:6" ht="13.2">
      <c r="F353" s="296"/>
    </row>
    <row r="354" spans="6:6" ht="13.2">
      <c r="F354" s="296"/>
    </row>
    <row r="355" spans="6:6" ht="13.2">
      <c r="F355" s="296"/>
    </row>
    <row r="356" spans="6:6" ht="13.2">
      <c r="F356" s="296"/>
    </row>
    <row r="357" spans="6:6" ht="13.2">
      <c r="F357" s="296"/>
    </row>
    <row r="358" spans="6:6" ht="13.2">
      <c r="F358" s="296"/>
    </row>
    <row r="359" spans="6:6" ht="13.2">
      <c r="F359" s="296"/>
    </row>
    <row r="360" spans="6:6" ht="13.2">
      <c r="F360" s="296"/>
    </row>
    <row r="361" spans="6:6" ht="13.2">
      <c r="F361" s="296"/>
    </row>
    <row r="362" spans="6:6" ht="13.2">
      <c r="F362" s="296"/>
    </row>
    <row r="363" spans="6:6" ht="13.2">
      <c r="F363" s="296"/>
    </row>
    <row r="364" spans="6:6" ht="13.2">
      <c r="F364" s="296"/>
    </row>
    <row r="365" spans="6:6" ht="13.2">
      <c r="F365" s="296"/>
    </row>
    <row r="366" spans="6:6" ht="13.2">
      <c r="F366" s="296"/>
    </row>
    <row r="367" spans="6:6" ht="13.2">
      <c r="F367" s="296"/>
    </row>
    <row r="368" spans="6:6" ht="13.2">
      <c r="F368" s="296"/>
    </row>
    <row r="369" spans="6:6" ht="13.2">
      <c r="F369" s="296"/>
    </row>
    <row r="370" spans="6:6" ht="13.2">
      <c r="F370" s="296"/>
    </row>
    <row r="371" spans="6:6" ht="13.2">
      <c r="F371" s="296"/>
    </row>
    <row r="372" spans="6:6" ht="13.2">
      <c r="F372" s="296"/>
    </row>
    <row r="373" spans="6:6" ht="13.2">
      <c r="F373" s="296"/>
    </row>
    <row r="374" spans="6:6" ht="13.2">
      <c r="F374" s="296"/>
    </row>
    <row r="375" spans="6:6" ht="13.2">
      <c r="F375" s="296"/>
    </row>
    <row r="376" spans="6:6" ht="13.2">
      <c r="F376" s="296"/>
    </row>
    <row r="377" spans="6:6" ht="13.2">
      <c r="F377" s="296"/>
    </row>
    <row r="378" spans="6:6" ht="13.2">
      <c r="F378" s="296"/>
    </row>
    <row r="379" spans="6:6" ht="13.2">
      <c r="F379" s="296"/>
    </row>
    <row r="380" spans="6:6" ht="13.2">
      <c r="F380" s="296"/>
    </row>
    <row r="381" spans="6:6" ht="13.2">
      <c r="F381" s="296"/>
    </row>
    <row r="382" spans="6:6" ht="13.2">
      <c r="F382" s="296"/>
    </row>
    <row r="383" spans="6:6" ht="13.2">
      <c r="F383" s="296"/>
    </row>
    <row r="384" spans="6:6" ht="13.2">
      <c r="F384" s="296"/>
    </row>
    <row r="385" spans="6:6" ht="13.2">
      <c r="F385" s="296"/>
    </row>
    <row r="386" spans="6:6" ht="13.2">
      <c r="F386" s="296"/>
    </row>
    <row r="387" spans="6:6" ht="13.2">
      <c r="F387" s="296"/>
    </row>
    <row r="388" spans="6:6" ht="13.2">
      <c r="F388" s="296"/>
    </row>
    <row r="389" spans="6:6" ht="13.2">
      <c r="F389" s="296"/>
    </row>
    <row r="390" spans="6:6" ht="13.2">
      <c r="F390" s="296"/>
    </row>
    <row r="391" spans="6:6" ht="13.2">
      <c r="F391" s="296"/>
    </row>
    <row r="392" spans="6:6" ht="13.2">
      <c r="F392" s="296"/>
    </row>
    <row r="393" spans="6:6" ht="13.2">
      <c r="F393" s="296"/>
    </row>
    <row r="394" spans="6:6" ht="13.2">
      <c r="F394" s="296"/>
    </row>
    <row r="395" spans="6:6" ht="13.2">
      <c r="F395" s="296"/>
    </row>
    <row r="396" spans="6:6" ht="13.2">
      <c r="F396" s="296"/>
    </row>
    <row r="397" spans="6:6" ht="13.2">
      <c r="F397" s="296"/>
    </row>
    <row r="398" spans="6:6" ht="13.2">
      <c r="F398" s="296"/>
    </row>
    <row r="399" spans="6:6" ht="13.2">
      <c r="F399" s="296"/>
    </row>
    <row r="400" spans="6:6" ht="13.2">
      <c r="F400" s="296"/>
    </row>
    <row r="401" spans="6:6" ht="13.2">
      <c r="F401" s="296"/>
    </row>
    <row r="402" spans="6:6" ht="13.2">
      <c r="F402" s="296"/>
    </row>
    <row r="403" spans="6:6" ht="13.2">
      <c r="F403" s="296"/>
    </row>
    <row r="404" spans="6:6" ht="13.2">
      <c r="F404" s="296"/>
    </row>
    <row r="405" spans="6:6" ht="13.2">
      <c r="F405" s="296"/>
    </row>
    <row r="406" spans="6:6" ht="13.2">
      <c r="F406" s="296"/>
    </row>
    <row r="407" spans="6:6" ht="13.2">
      <c r="F407" s="296"/>
    </row>
    <row r="408" spans="6:6" ht="13.2">
      <c r="F408" s="296"/>
    </row>
    <row r="409" spans="6:6" ht="13.2">
      <c r="F409" s="296"/>
    </row>
    <row r="410" spans="6:6" ht="13.2">
      <c r="F410" s="296"/>
    </row>
    <row r="411" spans="6:6" ht="13.2">
      <c r="F411" s="296"/>
    </row>
    <row r="412" spans="6:6" ht="13.2">
      <c r="F412" s="296"/>
    </row>
    <row r="413" spans="6:6" ht="13.2">
      <c r="F413" s="296"/>
    </row>
    <row r="414" spans="6:6" ht="13.2">
      <c r="F414" s="296"/>
    </row>
    <row r="415" spans="6:6" ht="13.2">
      <c r="F415" s="296"/>
    </row>
    <row r="416" spans="6:6" ht="13.2">
      <c r="F416" s="296"/>
    </row>
    <row r="417" spans="6:6" ht="13.2">
      <c r="F417" s="296"/>
    </row>
    <row r="418" spans="6:6" ht="13.2">
      <c r="F418" s="296"/>
    </row>
    <row r="419" spans="6:6" ht="13.2">
      <c r="F419" s="296"/>
    </row>
    <row r="420" spans="6:6" ht="13.2">
      <c r="F420" s="296"/>
    </row>
    <row r="421" spans="6:6" ht="13.2">
      <c r="F421" s="296"/>
    </row>
    <row r="422" spans="6:6" ht="13.2">
      <c r="F422" s="296"/>
    </row>
    <row r="423" spans="6:6" ht="13.2">
      <c r="F423" s="296"/>
    </row>
    <row r="424" spans="6:6" ht="13.2">
      <c r="F424" s="296"/>
    </row>
    <row r="425" spans="6:6" ht="13.2">
      <c r="F425" s="296"/>
    </row>
    <row r="426" spans="6:6" ht="13.2">
      <c r="F426" s="296"/>
    </row>
    <row r="427" spans="6:6" ht="13.2">
      <c r="F427" s="296"/>
    </row>
    <row r="428" spans="6:6" ht="13.2">
      <c r="F428" s="296"/>
    </row>
    <row r="429" spans="6:6" ht="13.2">
      <c r="F429" s="296"/>
    </row>
    <row r="430" spans="6:6" ht="13.2">
      <c r="F430" s="296"/>
    </row>
    <row r="431" spans="6:6" ht="13.2">
      <c r="F431" s="296"/>
    </row>
    <row r="432" spans="6:6" ht="13.2">
      <c r="F432" s="296"/>
    </row>
    <row r="433" spans="6:6" ht="13.2">
      <c r="F433" s="296"/>
    </row>
    <row r="434" spans="6:6" ht="13.2">
      <c r="F434" s="296"/>
    </row>
    <row r="435" spans="6:6" ht="13.2">
      <c r="F435" s="296"/>
    </row>
    <row r="436" spans="6:6" ht="13.2">
      <c r="F436" s="296"/>
    </row>
    <row r="437" spans="6:6" ht="13.2">
      <c r="F437" s="296"/>
    </row>
    <row r="438" spans="6:6" ht="13.2">
      <c r="F438" s="296"/>
    </row>
    <row r="439" spans="6:6" ht="13.2">
      <c r="F439" s="296"/>
    </row>
    <row r="440" spans="6:6" ht="13.2">
      <c r="F440" s="296"/>
    </row>
    <row r="441" spans="6:6" ht="13.2">
      <c r="F441" s="296"/>
    </row>
    <row r="442" spans="6:6" ht="13.2">
      <c r="F442" s="296"/>
    </row>
    <row r="443" spans="6:6" ht="13.2">
      <c r="F443" s="296"/>
    </row>
    <row r="444" spans="6:6" ht="13.2">
      <c r="F444" s="296"/>
    </row>
    <row r="445" spans="6:6" ht="13.2">
      <c r="F445" s="296"/>
    </row>
    <row r="446" spans="6:6" ht="13.2">
      <c r="F446" s="296"/>
    </row>
    <row r="447" spans="6:6" ht="13.2">
      <c r="F447" s="296"/>
    </row>
    <row r="448" spans="6:6" ht="13.2">
      <c r="F448" s="296"/>
    </row>
    <row r="449" spans="6:6" ht="13.2">
      <c r="F449" s="296"/>
    </row>
    <row r="450" spans="6:6" ht="13.2">
      <c r="F450" s="296"/>
    </row>
    <row r="451" spans="6:6" ht="13.2">
      <c r="F451" s="296"/>
    </row>
    <row r="452" spans="6:6" ht="13.2">
      <c r="F452" s="296"/>
    </row>
    <row r="453" spans="6:6" ht="13.2">
      <c r="F453" s="296"/>
    </row>
    <row r="454" spans="6:6" ht="13.2">
      <c r="F454" s="296"/>
    </row>
    <row r="455" spans="6:6" ht="13.2">
      <c r="F455" s="296"/>
    </row>
    <row r="456" spans="6:6" ht="13.2">
      <c r="F456" s="296"/>
    </row>
    <row r="457" spans="6:6" ht="13.2">
      <c r="F457" s="296"/>
    </row>
    <row r="458" spans="6:6" ht="13.2">
      <c r="F458" s="296"/>
    </row>
    <row r="459" spans="6:6" ht="13.2">
      <c r="F459" s="296"/>
    </row>
    <row r="460" spans="6:6" ht="13.2">
      <c r="F460" s="296"/>
    </row>
    <row r="461" spans="6:6" ht="13.2">
      <c r="F461" s="296"/>
    </row>
    <row r="462" spans="6:6" ht="13.2">
      <c r="F462" s="296"/>
    </row>
    <row r="463" spans="6:6" ht="13.2">
      <c r="F463" s="296"/>
    </row>
    <row r="464" spans="6:6" ht="13.2">
      <c r="F464" s="296"/>
    </row>
    <row r="465" spans="6:6" ht="13.2">
      <c r="F465" s="296"/>
    </row>
    <row r="466" spans="6:6" ht="13.2">
      <c r="F466" s="296"/>
    </row>
    <row r="467" spans="6:6" ht="13.2">
      <c r="F467" s="296"/>
    </row>
    <row r="468" spans="6:6" ht="13.2">
      <c r="F468" s="296"/>
    </row>
    <row r="469" spans="6:6" ht="13.2">
      <c r="F469" s="296"/>
    </row>
    <row r="470" spans="6:6" ht="13.2">
      <c r="F470" s="296"/>
    </row>
    <row r="471" spans="6:6" ht="13.2">
      <c r="F471" s="296"/>
    </row>
    <row r="472" spans="6:6" ht="13.2">
      <c r="F472" s="296"/>
    </row>
    <row r="473" spans="6:6" ht="13.2">
      <c r="F473" s="296"/>
    </row>
    <row r="474" spans="6:6" ht="13.2">
      <c r="F474" s="296"/>
    </row>
    <row r="475" spans="6:6" ht="13.2">
      <c r="F475" s="296"/>
    </row>
    <row r="476" spans="6:6" ht="13.2">
      <c r="F476" s="296"/>
    </row>
    <row r="477" spans="6:6" ht="13.2">
      <c r="F477" s="296"/>
    </row>
    <row r="478" spans="6:6" ht="13.2">
      <c r="F478" s="296"/>
    </row>
    <row r="479" spans="6:6" ht="13.2">
      <c r="F479" s="296"/>
    </row>
    <row r="480" spans="6:6" ht="13.2">
      <c r="F480" s="296"/>
    </row>
    <row r="481" spans="6:6" ht="13.2">
      <c r="F481" s="296"/>
    </row>
    <row r="482" spans="6:6" ht="13.2">
      <c r="F482" s="296"/>
    </row>
    <row r="483" spans="6:6" ht="13.2">
      <c r="F483" s="296"/>
    </row>
    <row r="484" spans="6:6" ht="13.2">
      <c r="F484" s="296"/>
    </row>
    <row r="485" spans="6:6" ht="13.2">
      <c r="F485" s="296"/>
    </row>
    <row r="486" spans="6:6" ht="13.2">
      <c r="F486" s="296"/>
    </row>
    <row r="487" spans="6:6" ht="13.2">
      <c r="F487" s="296"/>
    </row>
    <row r="488" spans="6:6" ht="13.2">
      <c r="F488" s="296"/>
    </row>
    <row r="489" spans="6:6" ht="13.2">
      <c r="F489" s="296"/>
    </row>
    <row r="490" spans="6:6" ht="13.2">
      <c r="F490" s="296"/>
    </row>
    <row r="491" spans="6:6" ht="13.2">
      <c r="F491" s="296"/>
    </row>
    <row r="492" spans="6:6" ht="13.2">
      <c r="F492" s="296"/>
    </row>
    <row r="493" spans="6:6" ht="13.2">
      <c r="F493" s="296"/>
    </row>
    <row r="494" spans="6:6" ht="13.2">
      <c r="F494" s="296"/>
    </row>
    <row r="495" spans="6:6" ht="13.2">
      <c r="F495" s="296"/>
    </row>
    <row r="496" spans="6:6" ht="13.2">
      <c r="F496" s="296"/>
    </row>
    <row r="497" spans="6:6" ht="13.2">
      <c r="F497" s="296"/>
    </row>
    <row r="498" spans="6:6" ht="13.2">
      <c r="F498" s="296"/>
    </row>
    <row r="499" spans="6:6" ht="13.2">
      <c r="F499" s="296"/>
    </row>
    <row r="500" spans="6:6" ht="13.2">
      <c r="F500" s="296"/>
    </row>
    <row r="501" spans="6:6" ht="13.2">
      <c r="F501" s="296"/>
    </row>
    <row r="502" spans="6:6" ht="13.2">
      <c r="F502" s="296"/>
    </row>
    <row r="503" spans="6:6" ht="13.2">
      <c r="F503" s="296"/>
    </row>
    <row r="504" spans="6:6" ht="13.2">
      <c r="F504" s="296"/>
    </row>
    <row r="505" spans="6:6" ht="13.2">
      <c r="F505" s="296"/>
    </row>
    <row r="506" spans="6:6" ht="13.2">
      <c r="F506" s="296"/>
    </row>
    <row r="507" spans="6:6" ht="13.2">
      <c r="F507" s="296"/>
    </row>
    <row r="508" spans="6:6" ht="13.2">
      <c r="F508" s="296"/>
    </row>
    <row r="509" spans="6:6" ht="13.2">
      <c r="F509" s="296"/>
    </row>
    <row r="510" spans="6:6" ht="13.2">
      <c r="F510" s="296"/>
    </row>
    <row r="511" spans="6:6" ht="13.2">
      <c r="F511" s="296"/>
    </row>
    <row r="512" spans="6:6" ht="13.2">
      <c r="F512" s="296"/>
    </row>
    <row r="513" spans="6:6" ht="13.2">
      <c r="F513" s="296"/>
    </row>
    <row r="514" spans="6:6" ht="13.2">
      <c r="F514" s="296"/>
    </row>
    <row r="515" spans="6:6" ht="13.2">
      <c r="F515" s="296"/>
    </row>
    <row r="516" spans="6:6" ht="13.2">
      <c r="F516" s="296"/>
    </row>
    <row r="517" spans="6:6" ht="13.2">
      <c r="F517" s="296"/>
    </row>
    <row r="518" spans="6:6" ht="13.2">
      <c r="F518" s="296"/>
    </row>
    <row r="519" spans="6:6" ht="13.2">
      <c r="F519" s="296"/>
    </row>
    <row r="520" spans="6:6" ht="13.2">
      <c r="F520" s="296"/>
    </row>
    <row r="521" spans="6:6" ht="13.2">
      <c r="F521" s="296"/>
    </row>
    <row r="522" spans="6:6" ht="13.2">
      <c r="F522" s="296"/>
    </row>
    <row r="523" spans="6:6" ht="13.2">
      <c r="F523" s="296"/>
    </row>
    <row r="524" spans="6:6" ht="13.2">
      <c r="F524" s="296"/>
    </row>
    <row r="525" spans="6:6" ht="13.2">
      <c r="F525" s="296"/>
    </row>
    <row r="526" spans="6:6" ht="13.2">
      <c r="F526" s="296"/>
    </row>
    <row r="527" spans="6:6" ht="13.2">
      <c r="F527" s="296"/>
    </row>
    <row r="528" spans="6:6" ht="13.2">
      <c r="F528" s="296"/>
    </row>
    <row r="529" spans="6:6" ht="13.2">
      <c r="F529" s="296"/>
    </row>
    <row r="530" spans="6:6" ht="13.2">
      <c r="F530" s="296"/>
    </row>
    <row r="531" spans="6:6" ht="13.2">
      <c r="F531" s="296"/>
    </row>
    <row r="532" spans="6:6" ht="13.2">
      <c r="F532" s="296"/>
    </row>
    <row r="533" spans="6:6" ht="13.2">
      <c r="F533" s="296"/>
    </row>
    <row r="534" spans="6:6" ht="13.2">
      <c r="F534" s="296"/>
    </row>
    <row r="535" spans="6:6" ht="13.2">
      <c r="F535" s="296"/>
    </row>
    <row r="536" spans="6:6" ht="13.2">
      <c r="F536" s="296"/>
    </row>
    <row r="537" spans="6:6" ht="13.2">
      <c r="F537" s="296"/>
    </row>
    <row r="538" spans="6:6" ht="13.2">
      <c r="F538" s="296"/>
    </row>
    <row r="539" spans="6:6" ht="13.2">
      <c r="F539" s="296"/>
    </row>
    <row r="540" spans="6:6" ht="13.2">
      <c r="F540" s="296"/>
    </row>
    <row r="541" spans="6:6" ht="13.2">
      <c r="F541" s="296"/>
    </row>
    <row r="542" spans="6:6" ht="13.2">
      <c r="F542" s="296"/>
    </row>
    <row r="543" spans="6:6" ht="13.2">
      <c r="F543" s="296"/>
    </row>
    <row r="544" spans="6:6" ht="13.2">
      <c r="F544" s="296"/>
    </row>
    <row r="545" spans="6:6" ht="13.2">
      <c r="F545" s="296"/>
    </row>
    <row r="546" spans="6:6" ht="13.2">
      <c r="F546" s="296"/>
    </row>
    <row r="547" spans="6:6" ht="13.2">
      <c r="F547" s="296"/>
    </row>
    <row r="548" spans="6:6" ht="13.2">
      <c r="F548" s="296"/>
    </row>
    <row r="549" spans="6:6" ht="13.2">
      <c r="F549" s="296"/>
    </row>
    <row r="550" spans="6:6" ht="13.2">
      <c r="F550" s="296"/>
    </row>
    <row r="551" spans="6:6" ht="13.2">
      <c r="F551" s="296"/>
    </row>
    <row r="552" spans="6:6" ht="13.2">
      <c r="F552" s="296"/>
    </row>
    <row r="553" spans="6:6" ht="13.2">
      <c r="F553" s="296"/>
    </row>
    <row r="554" spans="6:6" ht="13.2">
      <c r="F554" s="296"/>
    </row>
    <row r="555" spans="6:6" ht="13.2">
      <c r="F555" s="296"/>
    </row>
    <row r="556" spans="6:6" ht="13.2">
      <c r="F556" s="296"/>
    </row>
    <row r="557" spans="6:6" ht="13.2">
      <c r="F557" s="296"/>
    </row>
    <row r="558" spans="6:6" ht="13.2">
      <c r="F558" s="296"/>
    </row>
    <row r="559" spans="6:6" ht="13.2">
      <c r="F559" s="296"/>
    </row>
    <row r="560" spans="6:6" ht="13.2">
      <c r="F560" s="296"/>
    </row>
    <row r="561" spans="6:6" ht="13.2">
      <c r="F561" s="296"/>
    </row>
    <row r="562" spans="6:6" ht="13.2">
      <c r="F562" s="296"/>
    </row>
    <row r="563" spans="6:6" ht="13.2">
      <c r="F563" s="296"/>
    </row>
    <row r="564" spans="6:6" ht="13.2">
      <c r="F564" s="296"/>
    </row>
    <row r="565" spans="6:6" ht="13.2">
      <c r="F565" s="296"/>
    </row>
    <row r="566" spans="6:6" ht="13.2">
      <c r="F566" s="296"/>
    </row>
    <row r="567" spans="6:6" ht="13.2">
      <c r="F567" s="296"/>
    </row>
    <row r="568" spans="6:6" ht="13.2">
      <c r="F568" s="296"/>
    </row>
    <row r="569" spans="6:6" ht="13.2">
      <c r="F569" s="296"/>
    </row>
    <row r="570" spans="6:6" ht="13.2">
      <c r="F570" s="296"/>
    </row>
    <row r="571" spans="6:6" ht="13.2">
      <c r="F571" s="296"/>
    </row>
    <row r="572" spans="6:6" ht="13.2">
      <c r="F572" s="296"/>
    </row>
    <row r="573" spans="6:6" ht="13.2">
      <c r="F573" s="296"/>
    </row>
    <row r="574" spans="6:6" ht="13.2">
      <c r="F574" s="296"/>
    </row>
    <row r="575" spans="6:6" ht="13.2">
      <c r="F575" s="296"/>
    </row>
    <row r="576" spans="6:6" ht="13.2">
      <c r="F576" s="296"/>
    </row>
    <row r="577" spans="6:6" ht="13.2">
      <c r="F577" s="296"/>
    </row>
    <row r="578" spans="6:6" ht="13.2">
      <c r="F578" s="296"/>
    </row>
    <row r="579" spans="6:6" ht="13.2">
      <c r="F579" s="296"/>
    </row>
    <row r="580" spans="6:6" ht="13.2">
      <c r="F580" s="296"/>
    </row>
    <row r="581" spans="6:6" ht="13.2">
      <c r="F581" s="296"/>
    </row>
    <row r="582" spans="6:6" ht="13.2">
      <c r="F582" s="296"/>
    </row>
    <row r="583" spans="6:6" ht="13.2">
      <c r="F583" s="296"/>
    </row>
    <row r="584" spans="6:6" ht="13.2">
      <c r="F584" s="296"/>
    </row>
    <row r="585" spans="6:6" ht="13.2">
      <c r="F585" s="296"/>
    </row>
    <row r="586" spans="6:6" ht="13.2">
      <c r="F586" s="296"/>
    </row>
    <row r="587" spans="6:6" ht="13.2">
      <c r="F587" s="296"/>
    </row>
    <row r="588" spans="6:6" ht="13.2">
      <c r="F588" s="296"/>
    </row>
    <row r="589" spans="6:6" ht="13.2">
      <c r="F589" s="296"/>
    </row>
    <row r="590" spans="6:6" ht="13.2">
      <c r="F590" s="296"/>
    </row>
    <row r="591" spans="6:6" ht="13.2">
      <c r="F591" s="296"/>
    </row>
    <row r="592" spans="6:6" ht="13.2">
      <c r="F592" s="296"/>
    </row>
    <row r="593" spans="6:6" ht="13.2">
      <c r="F593" s="296"/>
    </row>
    <row r="594" spans="6:6" ht="13.2">
      <c r="F594" s="296"/>
    </row>
    <row r="595" spans="6:6" ht="13.2">
      <c r="F595" s="296"/>
    </row>
    <row r="596" spans="6:6" ht="13.2">
      <c r="F596" s="296"/>
    </row>
    <row r="597" spans="6:6" ht="13.2">
      <c r="F597" s="296"/>
    </row>
    <row r="598" spans="6:6" ht="13.2">
      <c r="F598" s="296"/>
    </row>
    <row r="599" spans="6:6" ht="13.2">
      <c r="F599" s="296"/>
    </row>
    <row r="600" spans="6:6" ht="13.2">
      <c r="F600" s="296"/>
    </row>
    <row r="601" spans="6:6" ht="13.2">
      <c r="F601" s="296"/>
    </row>
    <row r="602" spans="6:6" ht="13.2">
      <c r="F602" s="296"/>
    </row>
    <row r="603" spans="6:6" ht="13.2">
      <c r="F603" s="296"/>
    </row>
    <row r="604" spans="6:6" ht="13.2">
      <c r="F604" s="296"/>
    </row>
    <row r="605" spans="6:6" ht="13.2">
      <c r="F605" s="296"/>
    </row>
    <row r="606" spans="6:6" ht="13.2">
      <c r="F606" s="296"/>
    </row>
    <row r="607" spans="6:6" ht="13.2">
      <c r="F607" s="296"/>
    </row>
    <row r="608" spans="6:6" ht="13.2">
      <c r="F608" s="296"/>
    </row>
    <row r="609" spans="6:6" ht="13.2">
      <c r="F609" s="296"/>
    </row>
    <row r="610" spans="6:6" ht="13.2">
      <c r="F610" s="296"/>
    </row>
    <row r="611" spans="6:6" ht="13.2">
      <c r="F611" s="296"/>
    </row>
    <row r="612" spans="6:6" ht="13.2">
      <c r="F612" s="296"/>
    </row>
    <row r="613" spans="6:6" ht="13.2">
      <c r="F613" s="296"/>
    </row>
    <row r="614" spans="6:6" ht="13.2">
      <c r="F614" s="296"/>
    </row>
    <row r="615" spans="6:6" ht="13.2">
      <c r="F615" s="296"/>
    </row>
    <row r="616" spans="6:6" ht="13.2">
      <c r="F616" s="296"/>
    </row>
    <row r="617" spans="6:6" ht="13.2">
      <c r="F617" s="296"/>
    </row>
    <row r="618" spans="6:6" ht="13.2">
      <c r="F618" s="296"/>
    </row>
    <row r="619" spans="6:6" ht="13.2">
      <c r="F619" s="296"/>
    </row>
    <row r="620" spans="6:6" ht="13.2">
      <c r="F620" s="296"/>
    </row>
    <row r="621" spans="6:6" ht="13.2">
      <c r="F621" s="296"/>
    </row>
    <row r="622" spans="6:6" ht="13.2">
      <c r="F622" s="296"/>
    </row>
    <row r="623" spans="6:6" ht="13.2">
      <c r="F623" s="296"/>
    </row>
    <row r="624" spans="6:6" ht="13.2">
      <c r="F624" s="296"/>
    </row>
    <row r="625" spans="6:6" ht="13.2">
      <c r="F625" s="296"/>
    </row>
    <row r="626" spans="6:6" ht="13.2">
      <c r="F626" s="296"/>
    </row>
    <row r="627" spans="6:6" ht="13.2">
      <c r="F627" s="296"/>
    </row>
    <row r="628" spans="6:6" ht="13.2">
      <c r="F628" s="296"/>
    </row>
    <row r="629" spans="6:6" ht="13.2">
      <c r="F629" s="296"/>
    </row>
    <row r="630" spans="6:6" ht="13.2">
      <c r="F630" s="296"/>
    </row>
    <row r="631" spans="6:6" ht="13.2">
      <c r="F631" s="296"/>
    </row>
    <row r="632" spans="6:6" ht="13.2">
      <c r="F632" s="296"/>
    </row>
    <row r="633" spans="6:6" ht="13.2">
      <c r="F633" s="296"/>
    </row>
    <row r="634" spans="6:6" ht="13.2">
      <c r="F634" s="296"/>
    </row>
    <row r="635" spans="6:6" ht="13.2">
      <c r="F635" s="296"/>
    </row>
    <row r="636" spans="6:6" ht="13.2">
      <c r="F636" s="296"/>
    </row>
    <row r="637" spans="6:6" ht="13.2">
      <c r="F637" s="296"/>
    </row>
    <row r="638" spans="6:6" ht="13.2">
      <c r="F638" s="296"/>
    </row>
    <row r="639" spans="6:6" ht="13.2">
      <c r="F639" s="296"/>
    </row>
    <row r="640" spans="6:6" ht="13.2">
      <c r="F640" s="296"/>
    </row>
    <row r="641" spans="6:6" ht="13.2">
      <c r="F641" s="296"/>
    </row>
    <row r="642" spans="6:6" ht="13.2">
      <c r="F642" s="296"/>
    </row>
    <row r="643" spans="6:6" ht="13.2">
      <c r="F643" s="296"/>
    </row>
    <row r="644" spans="6:6" ht="13.2">
      <c r="F644" s="296"/>
    </row>
    <row r="645" spans="6:6" ht="13.2">
      <c r="F645" s="296"/>
    </row>
    <row r="646" spans="6:6" ht="13.2">
      <c r="F646" s="296"/>
    </row>
    <row r="647" spans="6:6" ht="13.2">
      <c r="F647" s="296"/>
    </row>
    <row r="648" spans="6:6" ht="13.2">
      <c r="F648" s="296"/>
    </row>
    <row r="649" spans="6:6" ht="13.2">
      <c r="F649" s="296"/>
    </row>
    <row r="650" spans="6:6" ht="13.2">
      <c r="F650" s="296"/>
    </row>
    <row r="651" spans="6:6" ht="13.2">
      <c r="F651" s="296"/>
    </row>
    <row r="652" spans="6:6" ht="13.2">
      <c r="F652" s="296"/>
    </row>
    <row r="653" spans="6:6" ht="13.2">
      <c r="F653" s="296"/>
    </row>
    <row r="654" spans="6:6" ht="13.2">
      <c r="F654" s="296"/>
    </row>
    <row r="655" spans="6:6" ht="13.2">
      <c r="F655" s="296"/>
    </row>
    <row r="656" spans="6:6" ht="13.2">
      <c r="F656" s="296"/>
    </row>
    <row r="657" spans="6:6" ht="13.2">
      <c r="F657" s="296"/>
    </row>
    <row r="658" spans="6:6" ht="13.2">
      <c r="F658" s="296"/>
    </row>
    <row r="659" spans="6:6" ht="13.2">
      <c r="F659" s="296"/>
    </row>
    <row r="660" spans="6:6" ht="13.2">
      <c r="F660" s="296"/>
    </row>
    <row r="661" spans="6:6" ht="13.2">
      <c r="F661" s="296"/>
    </row>
    <row r="662" spans="6:6" ht="13.2">
      <c r="F662" s="296"/>
    </row>
    <row r="663" spans="6:6" ht="13.2">
      <c r="F663" s="296"/>
    </row>
    <row r="664" spans="6:6" ht="13.2">
      <c r="F664" s="296"/>
    </row>
    <row r="665" spans="6:6" ht="13.2">
      <c r="F665" s="296"/>
    </row>
    <row r="666" spans="6:6" ht="13.2">
      <c r="F666" s="296"/>
    </row>
    <row r="667" spans="6:6" ht="13.2">
      <c r="F667" s="296"/>
    </row>
    <row r="668" spans="6:6" ht="13.2">
      <c r="F668" s="296"/>
    </row>
    <row r="669" spans="6:6" ht="13.2">
      <c r="F669" s="296"/>
    </row>
    <row r="670" spans="6:6" ht="13.2">
      <c r="F670" s="296"/>
    </row>
    <row r="671" spans="6:6" ht="13.2">
      <c r="F671" s="296"/>
    </row>
    <row r="672" spans="6:6" ht="13.2">
      <c r="F672" s="296"/>
    </row>
    <row r="673" spans="6:6" ht="13.2">
      <c r="F673" s="296"/>
    </row>
    <row r="674" spans="6:6" ht="13.2">
      <c r="F674" s="296"/>
    </row>
    <row r="675" spans="6:6" ht="13.2">
      <c r="F675" s="296"/>
    </row>
    <row r="676" spans="6:6" ht="13.2">
      <c r="F676" s="296"/>
    </row>
    <row r="677" spans="6:6" ht="13.2">
      <c r="F677" s="296"/>
    </row>
    <row r="678" spans="6:6" ht="13.2">
      <c r="F678" s="296"/>
    </row>
    <row r="679" spans="6:6" ht="13.2">
      <c r="F679" s="296"/>
    </row>
    <row r="680" spans="6:6" ht="13.2">
      <c r="F680" s="296"/>
    </row>
    <row r="681" spans="6:6" ht="13.2">
      <c r="F681" s="296"/>
    </row>
    <row r="682" spans="6:6" ht="13.2">
      <c r="F682" s="296"/>
    </row>
    <row r="683" spans="6:6" ht="13.2">
      <c r="F683" s="296"/>
    </row>
    <row r="684" spans="6:6" ht="13.2">
      <c r="F684" s="296"/>
    </row>
    <row r="685" spans="6:6" ht="13.2">
      <c r="F685" s="296"/>
    </row>
    <row r="686" spans="6:6" ht="13.2">
      <c r="F686" s="296"/>
    </row>
    <row r="687" spans="6:6" ht="13.2">
      <c r="F687" s="296"/>
    </row>
    <row r="688" spans="6:6" ht="13.2">
      <c r="F688" s="296"/>
    </row>
    <row r="689" spans="6:6" ht="13.2">
      <c r="F689" s="296"/>
    </row>
    <row r="690" spans="6:6" ht="13.2">
      <c r="F690" s="296"/>
    </row>
    <row r="691" spans="6:6" ht="13.2">
      <c r="F691" s="296"/>
    </row>
    <row r="692" spans="6:6" ht="13.2">
      <c r="F692" s="296"/>
    </row>
    <row r="693" spans="6:6" ht="13.2">
      <c r="F693" s="296"/>
    </row>
    <row r="694" spans="6:6" ht="13.2">
      <c r="F694" s="296"/>
    </row>
    <row r="695" spans="6:6" ht="13.2">
      <c r="F695" s="296"/>
    </row>
    <row r="696" spans="6:6" ht="13.2">
      <c r="F696" s="296"/>
    </row>
    <row r="697" spans="6:6" ht="13.2">
      <c r="F697" s="296"/>
    </row>
    <row r="698" spans="6:6" ht="13.2">
      <c r="F698" s="296"/>
    </row>
    <row r="699" spans="6:6" ht="13.2">
      <c r="F699" s="296"/>
    </row>
    <row r="700" spans="6:6" ht="13.2">
      <c r="F700" s="296"/>
    </row>
    <row r="701" spans="6:6" ht="13.2">
      <c r="F701" s="296"/>
    </row>
    <row r="702" spans="6:6" ht="13.2">
      <c r="F702" s="296"/>
    </row>
    <row r="703" spans="6:6" ht="13.2">
      <c r="F703" s="296"/>
    </row>
    <row r="704" spans="6:6" ht="13.2">
      <c r="F704" s="296"/>
    </row>
    <row r="705" spans="6:6" ht="13.2">
      <c r="F705" s="296"/>
    </row>
    <row r="706" spans="6:6" ht="13.2">
      <c r="F706" s="296"/>
    </row>
    <row r="707" spans="6:6" ht="13.2">
      <c r="F707" s="296"/>
    </row>
    <row r="708" spans="6:6" ht="13.2">
      <c r="F708" s="296"/>
    </row>
    <row r="709" spans="6:6" ht="13.2">
      <c r="F709" s="296"/>
    </row>
    <row r="710" spans="6:6" ht="13.2">
      <c r="F710" s="296"/>
    </row>
    <row r="711" spans="6:6" ht="13.2">
      <c r="F711" s="296"/>
    </row>
    <row r="712" spans="6:6" ht="13.2">
      <c r="F712" s="296"/>
    </row>
    <row r="713" spans="6:6" ht="13.2">
      <c r="F713" s="296"/>
    </row>
    <row r="714" spans="6:6" ht="13.2">
      <c r="F714" s="296"/>
    </row>
    <row r="715" spans="6:6" ht="13.2">
      <c r="F715" s="296"/>
    </row>
    <row r="716" spans="6:6" ht="13.2">
      <c r="F716" s="296"/>
    </row>
    <row r="717" spans="6:6" ht="13.2">
      <c r="F717" s="296"/>
    </row>
    <row r="718" spans="6:6" ht="13.2">
      <c r="F718" s="296"/>
    </row>
    <row r="719" spans="6:6" ht="13.2">
      <c r="F719" s="296"/>
    </row>
    <row r="720" spans="6:6" ht="13.2">
      <c r="F720" s="296"/>
    </row>
    <row r="721" spans="6:6" ht="13.2">
      <c r="F721" s="296"/>
    </row>
    <row r="722" spans="6:6" ht="13.2">
      <c r="F722" s="296"/>
    </row>
    <row r="723" spans="6:6" ht="13.2">
      <c r="F723" s="296"/>
    </row>
    <row r="724" spans="6:6" ht="13.2">
      <c r="F724" s="296"/>
    </row>
    <row r="725" spans="6:6" ht="13.2">
      <c r="F725" s="296"/>
    </row>
    <row r="726" spans="6:6" ht="13.2">
      <c r="F726" s="296"/>
    </row>
    <row r="727" spans="6:6" ht="13.2">
      <c r="F727" s="296"/>
    </row>
    <row r="728" spans="6:6" ht="13.2">
      <c r="F728" s="296"/>
    </row>
    <row r="729" spans="6:6" ht="13.2">
      <c r="F729" s="296"/>
    </row>
    <row r="730" spans="6:6" ht="13.2">
      <c r="F730" s="296"/>
    </row>
    <row r="731" spans="6:6" ht="13.2">
      <c r="F731" s="296"/>
    </row>
    <row r="732" spans="6:6" ht="13.2">
      <c r="F732" s="296"/>
    </row>
    <row r="733" spans="6:6" ht="13.2">
      <c r="F733" s="296"/>
    </row>
    <row r="734" spans="6:6" ht="13.2">
      <c r="F734" s="296"/>
    </row>
    <row r="735" spans="6:6" ht="13.2">
      <c r="F735" s="296"/>
    </row>
    <row r="736" spans="6:6" ht="13.2">
      <c r="F736" s="296"/>
    </row>
    <row r="737" spans="6:6" ht="13.2">
      <c r="F737" s="296"/>
    </row>
    <row r="738" spans="6:6" ht="13.2">
      <c r="F738" s="296"/>
    </row>
    <row r="739" spans="6:6" ht="13.2">
      <c r="F739" s="296"/>
    </row>
    <row r="740" spans="6:6" ht="13.2">
      <c r="F740" s="296"/>
    </row>
    <row r="741" spans="6:6" ht="13.2">
      <c r="F741" s="296"/>
    </row>
    <row r="742" spans="6:6" ht="13.2">
      <c r="F742" s="296"/>
    </row>
    <row r="743" spans="6:6" ht="13.2">
      <c r="F743" s="296"/>
    </row>
    <row r="744" spans="6:6" ht="13.2">
      <c r="F744" s="296"/>
    </row>
    <row r="745" spans="6:6" ht="13.2">
      <c r="F745" s="296"/>
    </row>
    <row r="746" spans="6:6" ht="13.2">
      <c r="F746" s="296"/>
    </row>
    <row r="747" spans="6:6" ht="13.2">
      <c r="F747" s="296"/>
    </row>
    <row r="748" spans="6:6" ht="13.2">
      <c r="F748" s="296"/>
    </row>
    <row r="749" spans="6:6" ht="13.2">
      <c r="F749" s="296"/>
    </row>
    <row r="750" spans="6:6" ht="13.2">
      <c r="F750" s="296"/>
    </row>
    <row r="751" spans="6:6" ht="13.2">
      <c r="F751" s="296"/>
    </row>
    <row r="752" spans="6:6" ht="13.2">
      <c r="F752" s="296"/>
    </row>
    <row r="753" spans="6:6" ht="13.2">
      <c r="F753" s="296"/>
    </row>
    <row r="754" spans="6:6" ht="13.2">
      <c r="F754" s="296"/>
    </row>
    <row r="755" spans="6:6" ht="13.2">
      <c r="F755" s="296"/>
    </row>
    <row r="756" spans="6:6" ht="13.2">
      <c r="F756" s="296"/>
    </row>
    <row r="757" spans="6:6" ht="13.2">
      <c r="F757" s="296"/>
    </row>
    <row r="758" spans="6:6" ht="13.2">
      <c r="F758" s="296"/>
    </row>
    <row r="759" spans="6:6" ht="13.2">
      <c r="F759" s="296"/>
    </row>
    <row r="760" spans="6:6" ht="13.2">
      <c r="F760" s="296"/>
    </row>
    <row r="761" spans="6:6" ht="13.2">
      <c r="F761" s="296"/>
    </row>
    <row r="762" spans="6:6" ht="13.2">
      <c r="F762" s="296"/>
    </row>
    <row r="763" spans="6:6" ht="13.2">
      <c r="F763" s="296"/>
    </row>
    <row r="764" spans="6:6" ht="13.2">
      <c r="F764" s="296"/>
    </row>
    <row r="765" spans="6:6" ht="13.2">
      <c r="F765" s="296"/>
    </row>
    <row r="766" spans="6:6" ht="13.2">
      <c r="F766" s="296"/>
    </row>
    <row r="767" spans="6:6" ht="13.2">
      <c r="F767" s="296"/>
    </row>
    <row r="768" spans="6:6" ht="13.2">
      <c r="F768" s="296"/>
    </row>
    <row r="769" spans="6:6" ht="13.2">
      <c r="F769" s="296"/>
    </row>
    <row r="770" spans="6:6" ht="13.2">
      <c r="F770" s="296"/>
    </row>
    <row r="771" spans="6:6" ht="13.2">
      <c r="F771" s="296"/>
    </row>
    <row r="772" spans="6:6" ht="13.2">
      <c r="F772" s="296"/>
    </row>
    <row r="773" spans="6:6" ht="13.2">
      <c r="F773" s="296"/>
    </row>
    <row r="774" spans="6:6" ht="13.2">
      <c r="F774" s="296"/>
    </row>
    <row r="775" spans="6:6" ht="13.2">
      <c r="F775" s="296"/>
    </row>
    <row r="776" spans="6:6" ht="13.2">
      <c r="F776" s="296"/>
    </row>
    <row r="777" spans="6:6" ht="13.2">
      <c r="F777" s="296"/>
    </row>
    <row r="778" spans="6:6" ht="13.2">
      <c r="F778" s="296"/>
    </row>
    <row r="779" spans="6:6" ht="13.2">
      <c r="F779" s="296"/>
    </row>
    <row r="780" spans="6:6" ht="13.2">
      <c r="F780" s="296"/>
    </row>
    <row r="781" spans="6:6" ht="13.2">
      <c r="F781" s="296"/>
    </row>
    <row r="782" spans="6:6" ht="13.2">
      <c r="F782" s="296"/>
    </row>
    <row r="783" spans="6:6" ht="13.2">
      <c r="F783" s="296"/>
    </row>
    <row r="784" spans="6:6" ht="13.2">
      <c r="F784" s="296"/>
    </row>
    <row r="785" spans="6:6" ht="13.2">
      <c r="F785" s="296"/>
    </row>
    <row r="786" spans="6:6" ht="13.2">
      <c r="F786" s="296"/>
    </row>
    <row r="787" spans="6:6" ht="13.2">
      <c r="F787" s="296"/>
    </row>
    <row r="788" spans="6:6" ht="13.2">
      <c r="F788" s="296"/>
    </row>
    <row r="789" spans="6:6" ht="13.2">
      <c r="F789" s="296"/>
    </row>
    <row r="790" spans="6:6" ht="13.2">
      <c r="F790" s="296"/>
    </row>
    <row r="791" spans="6:6" ht="13.2">
      <c r="F791" s="296"/>
    </row>
    <row r="792" spans="6:6" ht="13.2">
      <c r="F792" s="296"/>
    </row>
    <row r="793" spans="6:6" ht="13.2">
      <c r="F793" s="296"/>
    </row>
    <row r="794" spans="6:6" ht="13.2">
      <c r="F794" s="296"/>
    </row>
    <row r="795" spans="6:6" ht="13.2">
      <c r="F795" s="296"/>
    </row>
    <row r="796" spans="6:6" ht="13.2">
      <c r="F796" s="296"/>
    </row>
    <row r="797" spans="6:6" ht="13.2">
      <c r="F797" s="296"/>
    </row>
    <row r="798" spans="6:6" ht="13.2">
      <c r="F798" s="296"/>
    </row>
    <row r="799" spans="6:6" ht="13.2">
      <c r="F799" s="296"/>
    </row>
    <row r="800" spans="6:6" ht="13.2">
      <c r="F800" s="296"/>
    </row>
    <row r="801" spans="6:6" ht="13.2">
      <c r="F801" s="296"/>
    </row>
    <row r="802" spans="6:6" ht="13.2">
      <c r="F802" s="296"/>
    </row>
    <row r="803" spans="6:6" ht="13.2">
      <c r="F803" s="296"/>
    </row>
    <row r="804" spans="6:6" ht="13.2">
      <c r="F804" s="296"/>
    </row>
    <row r="805" spans="6:6" ht="13.2">
      <c r="F805" s="296"/>
    </row>
    <row r="806" spans="6:6" ht="13.2">
      <c r="F806" s="296"/>
    </row>
    <row r="807" spans="6:6" ht="13.2">
      <c r="F807" s="296"/>
    </row>
    <row r="808" spans="6:6" ht="13.2">
      <c r="F808" s="296"/>
    </row>
    <row r="809" spans="6:6" ht="13.2">
      <c r="F809" s="296"/>
    </row>
    <row r="810" spans="6:6" ht="13.2">
      <c r="F810" s="296"/>
    </row>
    <row r="811" spans="6:6" ht="13.2">
      <c r="F811" s="296"/>
    </row>
    <row r="812" spans="6:6" ht="13.2">
      <c r="F812" s="296"/>
    </row>
    <row r="813" spans="6:6" ht="13.2">
      <c r="F813" s="296"/>
    </row>
    <row r="814" spans="6:6" ht="13.2">
      <c r="F814" s="296"/>
    </row>
    <row r="815" spans="6:6" ht="13.2">
      <c r="F815" s="296"/>
    </row>
    <row r="816" spans="6:6" ht="13.2">
      <c r="F816" s="296"/>
    </row>
    <row r="817" spans="6:6" ht="13.2">
      <c r="F817" s="296"/>
    </row>
    <row r="818" spans="6:6" ht="13.2">
      <c r="F818" s="296"/>
    </row>
    <row r="819" spans="6:6" ht="13.2">
      <c r="F819" s="296"/>
    </row>
    <row r="820" spans="6:6" ht="13.2">
      <c r="F820" s="296"/>
    </row>
    <row r="821" spans="6:6" ht="13.2">
      <c r="F821" s="296"/>
    </row>
    <row r="822" spans="6:6" ht="13.2">
      <c r="F822" s="296"/>
    </row>
    <row r="823" spans="6:6" ht="13.2">
      <c r="F823" s="296"/>
    </row>
    <row r="824" spans="6:6" ht="13.2">
      <c r="F824" s="296"/>
    </row>
    <row r="825" spans="6:6" ht="13.2">
      <c r="F825" s="296"/>
    </row>
    <row r="826" spans="6:6" ht="13.2">
      <c r="F826" s="296"/>
    </row>
    <row r="827" spans="6:6" ht="13.2">
      <c r="F827" s="296"/>
    </row>
    <row r="828" spans="6:6" ht="13.2">
      <c r="F828" s="296"/>
    </row>
    <row r="829" spans="6:6" ht="13.2">
      <c r="F829" s="296"/>
    </row>
    <row r="830" spans="6:6" ht="13.2">
      <c r="F830" s="296"/>
    </row>
    <row r="831" spans="6:6" ht="13.2">
      <c r="F831" s="296"/>
    </row>
    <row r="832" spans="6:6" ht="13.2">
      <c r="F832" s="296"/>
    </row>
    <row r="833" spans="6:6" ht="13.2">
      <c r="F833" s="296"/>
    </row>
    <row r="834" spans="6:6" ht="13.2">
      <c r="F834" s="296"/>
    </row>
    <row r="835" spans="6:6" ht="13.2">
      <c r="F835" s="296"/>
    </row>
    <row r="836" spans="6:6" ht="13.2">
      <c r="F836" s="296"/>
    </row>
    <row r="837" spans="6:6" ht="13.2">
      <c r="F837" s="296"/>
    </row>
    <row r="838" spans="6:6" ht="13.2">
      <c r="F838" s="296"/>
    </row>
    <row r="839" spans="6:6" ht="13.2">
      <c r="F839" s="296"/>
    </row>
    <row r="840" spans="6:6" ht="13.2">
      <c r="F840" s="296"/>
    </row>
    <row r="841" spans="6:6" ht="13.2">
      <c r="F841" s="296"/>
    </row>
    <row r="842" spans="6:6" ht="13.2">
      <c r="F842" s="296"/>
    </row>
    <row r="843" spans="6:6" ht="13.2">
      <c r="F843" s="296"/>
    </row>
    <row r="844" spans="6:6" ht="13.2">
      <c r="F844" s="296"/>
    </row>
    <row r="845" spans="6:6" ht="13.2">
      <c r="F845" s="296"/>
    </row>
    <row r="846" spans="6:6" ht="13.2">
      <c r="F846" s="296"/>
    </row>
    <row r="847" spans="6:6" ht="13.2">
      <c r="F847" s="296"/>
    </row>
    <row r="848" spans="6:6" ht="13.2">
      <c r="F848" s="296"/>
    </row>
    <row r="849" spans="6:6" ht="13.2">
      <c r="F849" s="296"/>
    </row>
    <row r="850" spans="6:6" ht="13.2">
      <c r="F850" s="296"/>
    </row>
    <row r="851" spans="6:6" ht="13.2">
      <c r="F851" s="296"/>
    </row>
    <row r="852" spans="6:6" ht="13.2">
      <c r="F852" s="296"/>
    </row>
    <row r="853" spans="6:6" ht="13.2">
      <c r="F853" s="296"/>
    </row>
    <row r="854" spans="6:6" ht="13.2">
      <c r="F854" s="296"/>
    </row>
    <row r="855" spans="6:6" ht="13.2">
      <c r="F855" s="296"/>
    </row>
    <row r="856" spans="6:6" ht="13.2">
      <c r="F856" s="296"/>
    </row>
    <row r="857" spans="6:6" ht="13.2">
      <c r="F857" s="296"/>
    </row>
    <row r="858" spans="6:6" ht="13.2">
      <c r="F858" s="296"/>
    </row>
    <row r="859" spans="6:6" ht="13.2">
      <c r="F859" s="296"/>
    </row>
    <row r="860" spans="6:6" ht="13.2">
      <c r="F860" s="296"/>
    </row>
    <row r="861" spans="6:6" ht="13.2">
      <c r="F861" s="296"/>
    </row>
    <row r="862" spans="6:6" ht="13.2">
      <c r="F862" s="296"/>
    </row>
    <row r="863" spans="6:6" ht="13.2">
      <c r="F863" s="296"/>
    </row>
    <row r="864" spans="6:6" ht="13.2">
      <c r="F864" s="296"/>
    </row>
    <row r="865" spans="6:6" ht="13.2">
      <c r="F865" s="296"/>
    </row>
    <row r="866" spans="6:6" ht="13.2">
      <c r="F866" s="296"/>
    </row>
    <row r="867" spans="6:6" ht="13.2">
      <c r="F867" s="296"/>
    </row>
    <row r="868" spans="6:6" ht="13.2">
      <c r="F868" s="296"/>
    </row>
    <row r="869" spans="6:6" ht="13.2">
      <c r="F869" s="296"/>
    </row>
    <row r="870" spans="6:6" ht="13.2">
      <c r="F870" s="296"/>
    </row>
    <row r="871" spans="6:6" ht="13.2">
      <c r="F871" s="296"/>
    </row>
    <row r="872" spans="6:6" ht="13.2">
      <c r="F872" s="296"/>
    </row>
    <row r="873" spans="6:6" ht="13.2">
      <c r="F873" s="296"/>
    </row>
    <row r="874" spans="6:6" ht="13.2">
      <c r="F874" s="296"/>
    </row>
    <row r="875" spans="6:6" ht="13.2">
      <c r="F875" s="296"/>
    </row>
    <row r="876" spans="6:6" ht="13.2">
      <c r="F876" s="296"/>
    </row>
    <row r="877" spans="6:6" ht="13.2">
      <c r="F877" s="296"/>
    </row>
    <row r="878" spans="6:6" ht="13.2">
      <c r="F878" s="296"/>
    </row>
    <row r="879" spans="6:6" ht="13.2">
      <c r="F879" s="296"/>
    </row>
    <row r="880" spans="6:6" ht="13.2">
      <c r="F880" s="296"/>
    </row>
    <row r="881" spans="6:6" ht="13.2">
      <c r="F881" s="296"/>
    </row>
    <row r="882" spans="6:6" ht="13.2">
      <c r="F882" s="296"/>
    </row>
    <row r="883" spans="6:6" ht="13.2">
      <c r="F883" s="296"/>
    </row>
    <row r="884" spans="6:6" ht="13.2">
      <c r="F884" s="296"/>
    </row>
    <row r="885" spans="6:6" ht="13.2">
      <c r="F885" s="296"/>
    </row>
    <row r="886" spans="6:6" ht="13.2">
      <c r="F886" s="296"/>
    </row>
    <row r="887" spans="6:6" ht="13.2">
      <c r="F887" s="296"/>
    </row>
    <row r="888" spans="6:6" ht="13.2">
      <c r="F888" s="296"/>
    </row>
    <row r="889" spans="6:6" ht="13.2">
      <c r="F889" s="296"/>
    </row>
    <row r="890" spans="6:6" ht="13.2">
      <c r="F890" s="296"/>
    </row>
    <row r="891" spans="6:6" ht="13.2">
      <c r="F891" s="296"/>
    </row>
    <row r="892" spans="6:6" ht="13.2">
      <c r="F892" s="296"/>
    </row>
    <row r="893" spans="6:6" ht="13.2">
      <c r="F893" s="296"/>
    </row>
    <row r="894" spans="6:6" ht="13.2">
      <c r="F894" s="296"/>
    </row>
    <row r="895" spans="6:6" ht="13.2">
      <c r="F895" s="296"/>
    </row>
    <row r="896" spans="6:6" ht="13.2">
      <c r="F896" s="296"/>
    </row>
    <row r="897" spans="6:6" ht="13.2">
      <c r="F897" s="296"/>
    </row>
    <row r="898" spans="6:6" ht="13.2">
      <c r="F898" s="296"/>
    </row>
    <row r="899" spans="6:6" ht="13.2">
      <c r="F899" s="296"/>
    </row>
    <row r="900" spans="6:6" ht="13.2">
      <c r="F900" s="296"/>
    </row>
    <row r="901" spans="6:6" ht="13.2">
      <c r="F901" s="296"/>
    </row>
    <row r="902" spans="6:6" ht="13.2">
      <c r="F902" s="296"/>
    </row>
    <row r="903" spans="6:6" ht="13.2">
      <c r="F903" s="296"/>
    </row>
    <row r="904" spans="6:6" ht="13.2">
      <c r="F904" s="296"/>
    </row>
    <row r="905" spans="6:6" ht="13.2">
      <c r="F905" s="296"/>
    </row>
    <row r="906" spans="6:6" ht="13.2">
      <c r="F906" s="296"/>
    </row>
    <row r="907" spans="6:6" ht="13.2">
      <c r="F907" s="296"/>
    </row>
    <row r="908" spans="6:6" ht="13.2">
      <c r="F908" s="296"/>
    </row>
    <row r="909" spans="6:6" ht="13.2">
      <c r="F909" s="296"/>
    </row>
    <row r="910" spans="6:6" ht="13.2">
      <c r="F910" s="296"/>
    </row>
    <row r="911" spans="6:6" ht="13.2">
      <c r="F911" s="296"/>
    </row>
    <row r="912" spans="6:6" ht="13.2">
      <c r="F912" s="296"/>
    </row>
    <row r="913" spans="6:6" ht="13.2">
      <c r="F913" s="296"/>
    </row>
    <row r="914" spans="6:6" ht="13.2">
      <c r="F914" s="296"/>
    </row>
    <row r="915" spans="6:6" ht="13.2">
      <c r="F915" s="296"/>
    </row>
    <row r="916" spans="6:6" ht="13.2">
      <c r="F916" s="296"/>
    </row>
    <row r="917" spans="6:6" ht="13.2">
      <c r="F917" s="296"/>
    </row>
    <row r="918" spans="6:6" ht="13.2">
      <c r="F918" s="296"/>
    </row>
    <row r="919" spans="6:6" ht="13.2">
      <c r="F919" s="296"/>
    </row>
    <row r="920" spans="6:6" ht="13.2">
      <c r="F920" s="296"/>
    </row>
    <row r="921" spans="6:6" ht="13.2">
      <c r="F921" s="296"/>
    </row>
    <row r="922" spans="6:6" ht="13.2">
      <c r="F922" s="296"/>
    </row>
    <row r="923" spans="6:6" ht="13.2">
      <c r="F923" s="296"/>
    </row>
    <row r="924" spans="6:6" ht="13.2">
      <c r="F924" s="296"/>
    </row>
    <row r="925" spans="6:6" ht="13.2">
      <c r="F925" s="296"/>
    </row>
    <row r="926" spans="6:6" ht="13.2">
      <c r="F926" s="296"/>
    </row>
    <row r="927" spans="6:6" ht="13.2">
      <c r="F927" s="296"/>
    </row>
    <row r="928" spans="6:6" ht="13.2">
      <c r="F928" s="296"/>
    </row>
    <row r="929" spans="6:6" ht="13.2">
      <c r="F929" s="296"/>
    </row>
    <row r="930" spans="6:6" ht="13.2">
      <c r="F930" s="296"/>
    </row>
    <row r="931" spans="6:6" ht="13.2">
      <c r="F931" s="296"/>
    </row>
    <row r="932" spans="6:6" ht="13.2">
      <c r="F932" s="296"/>
    </row>
    <row r="933" spans="6:6" ht="13.2">
      <c r="F933" s="296"/>
    </row>
    <row r="934" spans="6:6" ht="13.2">
      <c r="F934" s="296"/>
    </row>
    <row r="935" spans="6:6" ht="13.2">
      <c r="F935" s="296"/>
    </row>
    <row r="936" spans="6:6" ht="13.2">
      <c r="F936" s="296"/>
    </row>
    <row r="937" spans="6:6" ht="13.2">
      <c r="F937" s="296"/>
    </row>
    <row r="938" spans="6:6" ht="13.2">
      <c r="F938" s="296"/>
    </row>
    <row r="939" spans="6:6" ht="13.2">
      <c r="F939" s="296"/>
    </row>
    <row r="940" spans="6:6" ht="13.2">
      <c r="F940" s="296"/>
    </row>
    <row r="941" spans="6:6" ht="13.2">
      <c r="F941" s="296"/>
    </row>
    <row r="942" spans="6:6" ht="13.2">
      <c r="F942" s="296"/>
    </row>
    <row r="943" spans="6:6" ht="13.2">
      <c r="F943" s="296"/>
    </row>
    <row r="944" spans="6:6" ht="13.2">
      <c r="F944" s="296"/>
    </row>
    <row r="945" spans="6:6" ht="13.2">
      <c r="F945" s="296"/>
    </row>
    <row r="946" spans="6:6" ht="13.2">
      <c r="F946" s="296"/>
    </row>
    <row r="947" spans="6:6" ht="13.2">
      <c r="F947" s="296"/>
    </row>
    <row r="948" spans="6:6" ht="13.2">
      <c r="F948" s="296"/>
    </row>
    <row r="949" spans="6:6" ht="13.2">
      <c r="F949" s="296"/>
    </row>
    <row r="950" spans="6:6" ht="13.2">
      <c r="F950" s="296"/>
    </row>
    <row r="951" spans="6:6" ht="13.2">
      <c r="F951" s="296"/>
    </row>
    <row r="952" spans="6:6" ht="13.2">
      <c r="F952" s="296"/>
    </row>
    <row r="953" spans="6:6" ht="13.2">
      <c r="F953" s="296"/>
    </row>
    <row r="954" spans="6:6" ht="13.2">
      <c r="F954" s="296"/>
    </row>
    <row r="955" spans="6:6" ht="13.2">
      <c r="F955" s="296"/>
    </row>
    <row r="956" spans="6:6" ht="13.2">
      <c r="F956" s="296"/>
    </row>
    <row r="957" spans="6:6" ht="13.2">
      <c r="F957" s="296"/>
    </row>
    <row r="958" spans="6:6" ht="13.2">
      <c r="F958" s="296"/>
    </row>
    <row r="959" spans="6:6" ht="13.2">
      <c r="F959" s="296"/>
    </row>
    <row r="960" spans="6:6" ht="13.2">
      <c r="F960" s="296"/>
    </row>
    <row r="961" spans="6:6" ht="13.2">
      <c r="F961" s="296"/>
    </row>
    <row r="962" spans="6:6" ht="13.2">
      <c r="F962" s="296"/>
    </row>
    <row r="963" spans="6:6" ht="13.2">
      <c r="F963" s="296"/>
    </row>
    <row r="964" spans="6:6" ht="13.2">
      <c r="F964" s="296"/>
    </row>
    <row r="965" spans="6:6" ht="13.2">
      <c r="F965" s="296"/>
    </row>
    <row r="966" spans="6:6" ht="13.2">
      <c r="F966" s="296"/>
    </row>
    <row r="967" spans="6:6" ht="13.2">
      <c r="F967" s="296"/>
    </row>
    <row r="968" spans="6:6" ht="13.2">
      <c r="F968" s="296"/>
    </row>
    <row r="969" spans="6:6" ht="13.2">
      <c r="F969" s="296"/>
    </row>
    <row r="970" spans="6:6" ht="13.2">
      <c r="F970" s="296"/>
    </row>
    <row r="971" spans="6:6" ht="13.2">
      <c r="F971" s="296"/>
    </row>
    <row r="972" spans="6:6" ht="13.2">
      <c r="F972" s="296"/>
    </row>
    <row r="973" spans="6:6" ht="13.2">
      <c r="F973" s="296"/>
    </row>
    <row r="974" spans="6:6" ht="13.2">
      <c r="F974" s="296"/>
    </row>
    <row r="975" spans="6:6" ht="13.2">
      <c r="F975" s="296"/>
    </row>
    <row r="976" spans="6:6" ht="13.2">
      <c r="F976" s="296"/>
    </row>
    <row r="977" spans="6:6" ht="13.2">
      <c r="F977" s="296"/>
    </row>
    <row r="978" spans="6:6" ht="13.2">
      <c r="F978" s="296"/>
    </row>
    <row r="979" spans="6:6" ht="13.2">
      <c r="F979" s="296"/>
    </row>
    <row r="980" spans="6:6" ht="13.2">
      <c r="F980" s="296"/>
    </row>
    <row r="981" spans="6:6" ht="13.2">
      <c r="F981" s="296"/>
    </row>
    <row r="982" spans="6:6" ht="13.2">
      <c r="F982" s="296"/>
    </row>
    <row r="983" spans="6:6" ht="13.2">
      <c r="F983" s="296"/>
    </row>
    <row r="984" spans="6:6" ht="13.2">
      <c r="F984" s="296"/>
    </row>
    <row r="985" spans="6:6" ht="13.2">
      <c r="F985" s="296"/>
    </row>
    <row r="986" spans="6:6" ht="13.2">
      <c r="F986" s="296"/>
    </row>
    <row r="987" spans="6:6" ht="13.2">
      <c r="F987" s="296"/>
    </row>
    <row r="988" spans="6:6" ht="13.2">
      <c r="F988" s="296"/>
    </row>
    <row r="989" spans="6:6" ht="13.2">
      <c r="F989" s="296"/>
    </row>
    <row r="990" spans="6:6" ht="13.2">
      <c r="F990" s="296"/>
    </row>
    <row r="991" spans="6:6" ht="13.2">
      <c r="F991" s="296"/>
    </row>
    <row r="992" spans="6:6" ht="13.2">
      <c r="F992" s="296"/>
    </row>
    <row r="993" spans="6:6" ht="13.2">
      <c r="F993" s="296"/>
    </row>
    <row r="994" spans="6:6" ht="13.2">
      <c r="F994" s="296"/>
    </row>
    <row r="995" spans="6:6" ht="13.2">
      <c r="F995" s="296"/>
    </row>
    <row r="996" spans="6:6" ht="13.2">
      <c r="F996" s="296"/>
    </row>
    <row r="997" spans="6:6" ht="13.2">
      <c r="F997" s="296"/>
    </row>
    <row r="998" spans="6:6" ht="13.2">
      <c r="F998" s="296"/>
    </row>
    <row r="999" spans="6:6" ht="13.2">
      <c r="F999" s="296"/>
    </row>
    <row r="1000" spans="6:6" ht="13.2">
      <c r="F1000" s="296"/>
    </row>
    <row r="1001" spans="6:6" ht="13.2">
      <c r="F1001" s="296"/>
    </row>
    <row r="1002" spans="6:6" ht="13.2">
      <c r="F1002" s="296"/>
    </row>
    <row r="1003" spans="6:6" ht="13.2">
      <c r="F1003" s="296"/>
    </row>
    <row r="1004" spans="6:6" ht="13.2">
      <c r="F1004" s="296"/>
    </row>
    <row r="1005" spans="6:6" ht="13.2">
      <c r="F1005" s="296"/>
    </row>
    <row r="1006" spans="6:6" ht="13.2">
      <c r="F1006" s="296"/>
    </row>
  </sheetData>
  <mergeCells count="2">
    <mergeCell ref="B30:B31"/>
    <mergeCell ref="B44:E4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2CC"/>
    <outlinePr summaryBelow="0" summaryRight="0"/>
  </sheetPr>
  <dimension ref="B2:U66"/>
  <sheetViews>
    <sheetView showGridLines="0" workbookViewId="0"/>
  </sheetViews>
  <sheetFormatPr defaultColWidth="12.6640625" defaultRowHeight="15.75" customHeight="1"/>
  <cols>
    <col min="2" max="2" width="34.21875" customWidth="1"/>
    <col min="3" max="6" width="16.6640625" customWidth="1"/>
    <col min="7" max="7" width="18.6640625" customWidth="1"/>
    <col min="8" max="8" width="24.6640625" customWidth="1"/>
    <col min="9" max="12" width="16.6640625" customWidth="1"/>
    <col min="13" max="13" width="18.6640625" customWidth="1"/>
    <col min="14" max="14" width="33.21875" customWidth="1"/>
  </cols>
  <sheetData>
    <row r="2" spans="2:21" ht="13.2">
      <c r="B2" s="360" t="s">
        <v>243</v>
      </c>
      <c r="C2" s="361" t="s">
        <v>244</v>
      </c>
      <c r="D2" s="361" t="s">
        <v>245</v>
      </c>
      <c r="E2" s="361" t="s">
        <v>246</v>
      </c>
      <c r="F2" s="361" t="s">
        <v>247</v>
      </c>
      <c r="G2" s="361" t="s">
        <v>248</v>
      </c>
      <c r="I2" s="361" t="s">
        <v>249</v>
      </c>
      <c r="J2" s="361" t="s">
        <v>250</v>
      </c>
      <c r="K2" s="361" t="s">
        <v>251</v>
      </c>
      <c r="L2" s="361" t="s">
        <v>252</v>
      </c>
      <c r="M2" s="361" t="s">
        <v>253</v>
      </c>
    </row>
    <row r="3" spans="2:21" ht="18.75" customHeight="1">
      <c r="B3" s="362" t="s">
        <v>254</v>
      </c>
      <c r="C3" s="316"/>
      <c r="D3" s="363"/>
      <c r="E3" s="336"/>
      <c r="F3" s="336"/>
      <c r="G3" s="336"/>
      <c r="I3" s="336"/>
      <c r="J3" s="336"/>
      <c r="K3" s="336"/>
      <c r="L3" s="336"/>
      <c r="M3" s="336"/>
      <c r="R3" s="364"/>
    </row>
    <row r="4" spans="2:21" ht="13.2">
      <c r="B4" s="365" t="s">
        <v>15</v>
      </c>
      <c r="C4" s="366">
        <v>1793047.23</v>
      </c>
      <c r="D4" s="367">
        <v>1416421.6</v>
      </c>
      <c r="E4" s="325">
        <v>1108957.42</v>
      </c>
      <c r="F4" s="316">
        <v>921718.54</v>
      </c>
      <c r="G4" s="316">
        <v>820454.99</v>
      </c>
      <c r="I4" s="368">
        <f t="shared" ref="I4:I5" si="0">G4+(G4*I55)</f>
        <v>776475.6338139819</v>
      </c>
      <c r="J4" s="368">
        <f t="shared" ref="J4:M4" si="1">I4+(I4*J55)</f>
        <v>734853.73025377654</v>
      </c>
      <c r="K4" s="368">
        <f t="shared" si="1"/>
        <v>695462.91132846917</v>
      </c>
      <c r="L4" s="368">
        <f t="shared" si="1"/>
        <v>658183.58282870613</v>
      </c>
      <c r="M4" s="368">
        <f t="shared" si="1"/>
        <v>622902.56122749287</v>
      </c>
    </row>
    <row r="5" spans="2:21" ht="13.2">
      <c r="B5" s="369" t="s">
        <v>17</v>
      </c>
      <c r="C5" s="370">
        <v>539881992.55999994</v>
      </c>
      <c r="D5" s="320">
        <v>512340005.11000001</v>
      </c>
      <c r="E5" s="371">
        <v>484788011.38</v>
      </c>
      <c r="F5" s="372">
        <v>464327395.30000001</v>
      </c>
      <c r="G5" s="372">
        <v>438121521.82999998</v>
      </c>
      <c r="I5" s="368">
        <f t="shared" si="0"/>
        <v>415839182.29113579</v>
      </c>
      <c r="J5" s="368">
        <f t="shared" ref="J5:M5" si="2">I5+(I5*J56)</f>
        <v>394690096.04065466</v>
      </c>
      <c r="K5" s="368">
        <f t="shared" si="2"/>
        <v>374616627.16409653</v>
      </c>
      <c r="L5" s="368">
        <f t="shared" si="2"/>
        <v>355564071.04106402</v>
      </c>
      <c r="M5" s="368">
        <f t="shared" si="2"/>
        <v>337480505.26309246</v>
      </c>
    </row>
    <row r="6" spans="2:21" ht="13.2">
      <c r="B6" s="369" t="s">
        <v>255</v>
      </c>
      <c r="C6" s="373"/>
      <c r="D6" s="336"/>
      <c r="I6" s="336"/>
      <c r="J6" s="336"/>
      <c r="K6" s="336"/>
      <c r="L6" s="336"/>
      <c r="M6" s="336"/>
      <c r="Q6" s="306"/>
      <c r="R6" s="306"/>
    </row>
    <row r="7" spans="2:21" ht="13.2">
      <c r="B7" s="374" t="s">
        <v>256</v>
      </c>
      <c r="C7" s="375">
        <v>5500000</v>
      </c>
      <c r="D7" s="376">
        <v>5500000</v>
      </c>
      <c r="E7" s="377">
        <v>5500000</v>
      </c>
      <c r="F7" s="378">
        <v>5500000</v>
      </c>
      <c r="G7" s="378">
        <v>5500000</v>
      </c>
      <c r="I7" s="336"/>
      <c r="J7" s="336"/>
      <c r="K7" s="336"/>
      <c r="L7" s="336"/>
      <c r="M7" s="336"/>
    </row>
    <row r="8" spans="2:21" ht="13.2">
      <c r="B8" s="379" t="s">
        <v>257</v>
      </c>
      <c r="C8" s="380"/>
      <c r="D8" s="381"/>
      <c r="E8" s="382"/>
      <c r="F8" s="383">
        <f>'Lease capitalization (207879)'!L31</f>
        <v>589869.62</v>
      </c>
      <c r="G8" s="383">
        <f>'Lease capitalization (207879)'!C31</f>
        <v>391508.38327325234</v>
      </c>
      <c r="I8" s="336"/>
      <c r="J8" s="336"/>
      <c r="K8" s="336"/>
      <c r="L8" s="336"/>
      <c r="M8" s="336"/>
      <c r="U8" s="384"/>
    </row>
    <row r="9" spans="2:21" ht="13.2">
      <c r="B9" s="362" t="s">
        <v>258</v>
      </c>
      <c r="C9" s="385">
        <v>547175039.78999996</v>
      </c>
      <c r="D9" s="386">
        <v>519256426.70999998</v>
      </c>
      <c r="E9" s="387">
        <v>491396968.80000001</v>
      </c>
      <c r="F9" s="388">
        <f t="shared" ref="F9:G9" si="3">SUM(F4:F8)</f>
        <v>471338983.46000004</v>
      </c>
      <c r="G9" s="388">
        <f t="shared" si="3"/>
        <v>444833485.20327324</v>
      </c>
      <c r="I9" s="336"/>
      <c r="J9" s="336"/>
      <c r="K9" s="336"/>
      <c r="L9" s="336"/>
      <c r="M9" s="336"/>
    </row>
    <row r="10" spans="2:21" ht="13.2">
      <c r="B10" s="362" t="s">
        <v>259</v>
      </c>
      <c r="C10" s="389"/>
      <c r="D10" s="390"/>
      <c r="E10" s="391"/>
      <c r="F10" s="392"/>
      <c r="G10" s="392"/>
      <c r="I10" s="336"/>
      <c r="J10" s="336"/>
      <c r="K10" s="336"/>
      <c r="L10" s="336"/>
      <c r="M10" s="336"/>
    </row>
    <row r="11" spans="2:21" ht="13.2">
      <c r="B11" s="369" t="s">
        <v>260</v>
      </c>
      <c r="C11" s="370">
        <v>404808.18</v>
      </c>
      <c r="D11" s="386">
        <v>214581.33</v>
      </c>
      <c r="E11" s="371">
        <v>214581.33</v>
      </c>
      <c r="F11" s="372">
        <v>198608.45</v>
      </c>
      <c r="G11" s="393" t="s">
        <v>217</v>
      </c>
      <c r="I11" s="336">
        <f>'Valuation sheet'!D10/360*I49</f>
        <v>294247.86797498376</v>
      </c>
      <c r="J11" s="336">
        <f>'Valuation sheet'!E10/360*J49</f>
        <v>303259.6815242368</v>
      </c>
      <c r="K11" s="336">
        <f>'Valuation sheet'!F10/360*K49</f>
        <v>310747.57489520562</v>
      </c>
      <c r="L11" s="336">
        <f>'Valuation sheet'!G10/360*L49</f>
        <v>318235.46826617443</v>
      </c>
      <c r="M11" s="336">
        <f>'Valuation sheet'!H10/360*M49</f>
        <v>325723.3616371433</v>
      </c>
    </row>
    <row r="12" spans="2:21" ht="13.2">
      <c r="B12" s="369" t="s">
        <v>255</v>
      </c>
      <c r="C12" s="373"/>
      <c r="D12" s="367"/>
      <c r="E12" s="336"/>
      <c r="F12" s="336"/>
      <c r="G12" s="336"/>
      <c r="I12" s="336"/>
      <c r="J12" s="336"/>
      <c r="K12" s="336"/>
      <c r="L12" s="336"/>
      <c r="M12" s="336"/>
    </row>
    <row r="13" spans="2:21" ht="13.2">
      <c r="B13" s="369" t="s">
        <v>21</v>
      </c>
      <c r="C13" s="366">
        <v>72414425.689999998</v>
      </c>
      <c r="D13" s="367">
        <v>80157490.290000007</v>
      </c>
      <c r="E13" s="325">
        <v>42405084.140000001</v>
      </c>
      <c r="F13" s="316">
        <v>52901907.450000003</v>
      </c>
      <c r="G13" s="316">
        <v>54566549.079999998</v>
      </c>
      <c r="I13" s="336">
        <f>('Valuation sheet'!D6/360)*I48</f>
        <v>64375834.459281109</v>
      </c>
      <c r="J13" s="336">
        <f>('Valuation sheet'!E6/360)*J48</f>
        <v>66347447.783847131</v>
      </c>
      <c r="K13" s="336">
        <f>('Valuation sheet'!F6/360)*K48</f>
        <v>67985656.371102616</v>
      </c>
      <c r="L13" s="336">
        <f>('Valuation sheet'!G6/360)*L48</f>
        <v>69623864.958358094</v>
      </c>
      <c r="M13" s="336">
        <f>('Valuation sheet'!H6/360)*M48</f>
        <v>71262073.545613572</v>
      </c>
      <c r="Q13" s="29"/>
      <c r="R13" s="29"/>
      <c r="S13" s="29"/>
      <c r="T13" s="29"/>
      <c r="U13" s="29"/>
    </row>
    <row r="14" spans="2:21" ht="13.2">
      <c r="B14" s="369" t="s">
        <v>261</v>
      </c>
      <c r="C14" s="370">
        <v>3656599.39</v>
      </c>
      <c r="D14" s="320">
        <v>52032.35</v>
      </c>
      <c r="E14" s="371">
        <v>1357053.55</v>
      </c>
      <c r="F14" s="372">
        <v>211952.7</v>
      </c>
      <c r="G14" s="372">
        <v>104184.9</v>
      </c>
      <c r="I14" s="336"/>
      <c r="J14" s="336"/>
      <c r="K14" s="336"/>
      <c r="L14" s="336"/>
      <c r="M14" s="336"/>
    </row>
    <row r="15" spans="2:21" ht="13.2">
      <c r="B15" s="369" t="s">
        <v>262</v>
      </c>
      <c r="C15" s="373"/>
      <c r="D15" s="394" t="s">
        <v>217</v>
      </c>
      <c r="E15" s="371">
        <v>12500000</v>
      </c>
      <c r="F15" s="393" t="s">
        <v>217</v>
      </c>
      <c r="G15" s="372">
        <v>10000000</v>
      </c>
      <c r="I15" s="336"/>
      <c r="J15" s="336"/>
      <c r="K15" s="336"/>
      <c r="L15" s="336"/>
      <c r="M15" s="336"/>
    </row>
    <row r="16" spans="2:21" ht="13.2">
      <c r="B16" s="369" t="s">
        <v>263</v>
      </c>
      <c r="C16" s="370">
        <v>5028963.7</v>
      </c>
      <c r="D16" s="320">
        <v>5032963.7</v>
      </c>
      <c r="E16" s="371">
        <v>7663065.1600000001</v>
      </c>
      <c r="F16" s="372">
        <v>7640174.1600000001</v>
      </c>
      <c r="G16" s="372">
        <v>109155.66</v>
      </c>
      <c r="I16" s="336"/>
      <c r="J16" s="336"/>
      <c r="K16" s="336"/>
      <c r="L16" s="336"/>
      <c r="M16" s="336"/>
    </row>
    <row r="17" spans="2:17" ht="13.2">
      <c r="B17" s="369" t="s">
        <v>23</v>
      </c>
      <c r="C17" s="370">
        <v>21192184.210000001</v>
      </c>
      <c r="D17" s="320">
        <v>23531761.289999999</v>
      </c>
      <c r="E17" s="371">
        <v>29296240.600000001</v>
      </c>
      <c r="F17" s="372">
        <v>38886884.350000001</v>
      </c>
      <c r="G17" s="372">
        <v>30342653.879999999</v>
      </c>
      <c r="I17" s="336">
        <f>'Valuation sheet'!D6*I50</f>
        <v>31516897.800138228</v>
      </c>
      <c r="J17" s="336">
        <f>'Valuation sheet'!E6*J50</f>
        <v>32482153.414666101</v>
      </c>
      <c r="K17" s="336">
        <f>'Valuation sheet'!F6*K50</f>
        <v>33284181.89404057</v>
      </c>
      <c r="L17" s="336">
        <f>'Valuation sheet'!G6*L50</f>
        <v>34086210.373415038</v>
      </c>
      <c r="M17" s="336">
        <f>'Valuation sheet'!H6*M50</f>
        <v>34888238.852789514</v>
      </c>
      <c r="Q17" s="306"/>
    </row>
    <row r="18" spans="2:17" ht="13.2">
      <c r="B18" s="379" t="s">
        <v>264</v>
      </c>
      <c r="C18" s="395" t="s">
        <v>217</v>
      </c>
      <c r="D18" s="396" t="s">
        <v>217</v>
      </c>
      <c r="E18" s="397" t="s">
        <v>217</v>
      </c>
      <c r="F18" s="398">
        <f>'Lease capitalization (207879)'!K4</f>
        <v>242905</v>
      </c>
      <c r="G18" s="398">
        <f>'Lease capitalization (207879)'!B4</f>
        <v>242904.67</v>
      </c>
      <c r="I18" s="336"/>
      <c r="J18" s="336"/>
      <c r="K18" s="336"/>
      <c r="L18" s="336"/>
      <c r="M18" s="336"/>
    </row>
    <row r="19" spans="2:17" ht="13.2">
      <c r="B19" s="369" t="s">
        <v>265</v>
      </c>
      <c r="C19" s="385">
        <v>102696981.17</v>
      </c>
      <c r="D19" s="320">
        <v>363736</v>
      </c>
      <c r="E19" s="371">
        <v>323348.47999999998</v>
      </c>
      <c r="F19" s="372">
        <v>282919.59000000003</v>
      </c>
      <c r="G19" s="372">
        <v>248756.88</v>
      </c>
      <c r="I19" s="336"/>
      <c r="J19" s="336"/>
      <c r="K19" s="336"/>
      <c r="L19" s="336"/>
      <c r="M19" s="336"/>
    </row>
    <row r="20" spans="2:17" ht="13.2">
      <c r="B20" s="362" t="s">
        <v>266</v>
      </c>
      <c r="C20" s="389"/>
      <c r="D20" s="386">
        <v>109352564.95999999</v>
      </c>
      <c r="E20" s="387">
        <v>93759373.260000005</v>
      </c>
      <c r="F20" s="388">
        <f t="shared" ref="F20:G20" si="4">SUM(F11:F19)</f>
        <v>100365351.70000002</v>
      </c>
      <c r="G20" s="388">
        <f t="shared" si="4"/>
        <v>95614205.069999993</v>
      </c>
      <c r="I20" s="336"/>
      <c r="J20" s="336"/>
      <c r="K20" s="336"/>
      <c r="L20" s="336"/>
      <c r="M20" s="336"/>
    </row>
    <row r="21" spans="2:17" ht="13.2">
      <c r="B21" s="369" t="s">
        <v>267</v>
      </c>
      <c r="C21" s="373"/>
      <c r="D21" s="390"/>
      <c r="E21" s="391"/>
      <c r="F21" s="392"/>
      <c r="G21" s="392"/>
      <c r="I21" s="336"/>
      <c r="J21" s="336"/>
      <c r="K21" s="336"/>
      <c r="L21" s="336"/>
      <c r="M21" s="336"/>
    </row>
    <row r="22" spans="2:17" ht="13.2">
      <c r="B22" s="362" t="s">
        <v>268</v>
      </c>
      <c r="C22" s="385">
        <v>649872020.96000004</v>
      </c>
      <c r="D22" s="386">
        <v>628608991.67999995</v>
      </c>
      <c r="E22" s="387">
        <v>585156342.05999994</v>
      </c>
      <c r="F22" s="388">
        <f t="shared" ref="F22:G22" si="5">F9+F20</f>
        <v>571704335.16000009</v>
      </c>
      <c r="G22" s="388">
        <f t="shared" si="5"/>
        <v>540447690.27327323</v>
      </c>
      <c r="I22" s="336"/>
      <c r="J22" s="336"/>
      <c r="K22" s="336"/>
      <c r="L22" s="336"/>
      <c r="M22" s="336"/>
    </row>
    <row r="23" spans="2:17" ht="13.2">
      <c r="B23" s="362" t="s">
        <v>269</v>
      </c>
      <c r="C23" s="389"/>
      <c r="D23" s="390"/>
      <c r="F23" s="392"/>
      <c r="G23" s="392"/>
      <c r="I23" s="336"/>
      <c r="J23" s="336"/>
      <c r="K23" s="336"/>
      <c r="L23" s="336"/>
      <c r="M23" s="336"/>
    </row>
    <row r="24" spans="2:17" ht="13.2">
      <c r="B24" s="362" t="s">
        <v>270</v>
      </c>
      <c r="C24" s="389"/>
      <c r="D24" s="367"/>
      <c r="E24" s="325"/>
      <c r="F24" s="316"/>
      <c r="G24" s="316"/>
      <c r="I24" s="336"/>
      <c r="J24" s="336"/>
      <c r="K24" s="336"/>
      <c r="L24" s="336"/>
      <c r="M24" s="336"/>
    </row>
    <row r="25" spans="2:17" ht="13.2">
      <c r="B25" s="362" t="s">
        <v>271</v>
      </c>
      <c r="C25" s="370">
        <v>260000000</v>
      </c>
      <c r="D25" s="367">
        <v>260000000</v>
      </c>
      <c r="E25" s="325">
        <v>260000000</v>
      </c>
      <c r="F25" s="316">
        <v>299000000</v>
      </c>
      <c r="G25" s="316">
        <v>319930000</v>
      </c>
      <c r="I25" s="336"/>
      <c r="J25" s="336"/>
      <c r="K25" s="336"/>
      <c r="L25" s="336"/>
      <c r="M25" s="336"/>
    </row>
    <row r="26" spans="2:17" ht="13.2">
      <c r="B26" s="369" t="s">
        <v>272</v>
      </c>
      <c r="C26" s="370">
        <v>10726557.91</v>
      </c>
      <c r="D26" s="320">
        <v>20715240.09</v>
      </c>
      <c r="E26" s="371">
        <v>49305477.289999999</v>
      </c>
      <c r="F26" s="372">
        <v>23129548.859999999</v>
      </c>
      <c r="G26" s="372">
        <v>21251646.239999998</v>
      </c>
      <c r="I26" s="336"/>
      <c r="J26" s="336"/>
      <c r="K26" s="336"/>
      <c r="L26" s="336"/>
      <c r="M26" s="336"/>
    </row>
    <row r="27" spans="2:17" ht="13.2">
      <c r="B27" s="362" t="s">
        <v>273</v>
      </c>
      <c r="C27" s="385">
        <v>270726557.91000003</v>
      </c>
      <c r="D27" s="386">
        <v>280715240.08999997</v>
      </c>
      <c r="E27" s="387">
        <v>309305477.29000002</v>
      </c>
      <c r="F27" s="388">
        <v>322129548.86000001</v>
      </c>
      <c r="G27" s="388">
        <v>341181646.24000001</v>
      </c>
      <c r="I27" s="336"/>
      <c r="J27" s="336"/>
      <c r="K27" s="336"/>
      <c r="L27" s="336"/>
      <c r="M27" s="336"/>
    </row>
    <row r="28" spans="2:17" ht="13.2">
      <c r="B28" s="362" t="s">
        <v>274</v>
      </c>
      <c r="C28" s="389"/>
      <c r="D28" s="390"/>
      <c r="E28" s="391"/>
      <c r="F28" s="392"/>
      <c r="G28" s="392"/>
      <c r="I28" s="336"/>
      <c r="J28" s="336"/>
      <c r="K28" s="336"/>
      <c r="L28" s="336"/>
      <c r="M28" s="336"/>
    </row>
    <row r="29" spans="2:17" ht="13.2">
      <c r="B29" s="362" t="s">
        <v>275</v>
      </c>
      <c r="C29" s="373"/>
      <c r="D29" s="367"/>
      <c r="E29" s="325"/>
      <c r="F29" s="316"/>
      <c r="G29" s="316"/>
      <c r="I29" s="336"/>
      <c r="J29" s="336"/>
      <c r="K29" s="336"/>
      <c r="L29" s="336"/>
      <c r="M29" s="336"/>
    </row>
    <row r="30" spans="2:17" ht="13.2">
      <c r="B30" s="369" t="s">
        <v>276</v>
      </c>
      <c r="C30" s="373"/>
      <c r="D30" s="367"/>
      <c r="E30" s="325"/>
      <c r="F30" s="316"/>
      <c r="G30" s="316"/>
      <c r="I30" s="336"/>
      <c r="J30" s="336"/>
      <c r="K30" s="336"/>
      <c r="L30" s="336"/>
      <c r="M30" s="336"/>
    </row>
    <row r="31" spans="2:17" ht="13.2">
      <c r="B31" s="369" t="s">
        <v>277</v>
      </c>
      <c r="C31" s="366">
        <v>319661929.57999998</v>
      </c>
      <c r="D31" s="367">
        <v>268494971</v>
      </c>
      <c r="E31" s="325">
        <v>226499531</v>
      </c>
      <c r="F31" s="316">
        <v>180749560</v>
      </c>
      <c r="G31" s="316">
        <v>128124510</v>
      </c>
      <c r="I31" s="336"/>
      <c r="J31" s="336"/>
      <c r="K31" s="336"/>
      <c r="L31" s="336"/>
      <c r="M31" s="336"/>
    </row>
    <row r="32" spans="2:17" ht="13.2">
      <c r="B32" s="399" t="s">
        <v>278</v>
      </c>
      <c r="C32" s="400"/>
      <c r="D32" s="401"/>
      <c r="E32" s="402"/>
      <c r="F32" s="403">
        <f>'Lease capitalization (207879)'!L31</f>
        <v>589869.62</v>
      </c>
      <c r="G32" s="403">
        <f>'Lease capitalization (207879)'!C31</f>
        <v>391508.38327325234</v>
      </c>
      <c r="I32" s="336"/>
      <c r="J32" s="336"/>
      <c r="K32" s="336"/>
      <c r="L32" s="336"/>
      <c r="M32" s="336"/>
    </row>
    <row r="33" spans="2:14" ht="13.2">
      <c r="B33" s="362" t="s">
        <v>279</v>
      </c>
      <c r="C33" s="385">
        <v>319661929.57999998</v>
      </c>
      <c r="D33" s="404">
        <v>268494971</v>
      </c>
      <c r="E33" s="387">
        <v>226499531</v>
      </c>
      <c r="F33" s="388">
        <f t="shared" ref="F33:G33" si="6">SUM(F31:F32)</f>
        <v>181339429.62</v>
      </c>
      <c r="G33" s="388">
        <f t="shared" si="6"/>
        <v>128516018.38327326</v>
      </c>
      <c r="I33" s="336"/>
      <c r="J33" s="336"/>
      <c r="K33" s="336"/>
      <c r="L33" s="336"/>
      <c r="M33" s="336"/>
    </row>
    <row r="34" spans="2:14" ht="13.2">
      <c r="B34" s="362" t="s">
        <v>280</v>
      </c>
      <c r="C34" s="373"/>
      <c r="D34" s="390"/>
      <c r="E34" s="391"/>
      <c r="F34" s="392"/>
      <c r="G34" s="392"/>
      <c r="I34" s="336"/>
      <c r="J34" s="336"/>
      <c r="K34" s="336"/>
      <c r="L34" s="336"/>
      <c r="M34" s="336"/>
    </row>
    <row r="35" spans="2:14" ht="13.2">
      <c r="B35" s="362" t="s">
        <v>276</v>
      </c>
      <c r="C35" s="405"/>
      <c r="D35" s="367"/>
      <c r="I35" s="336"/>
      <c r="J35" s="336"/>
      <c r="K35" s="336"/>
      <c r="L35" s="336"/>
      <c r="M35" s="336"/>
    </row>
    <row r="36" spans="2:14" ht="13.2">
      <c r="B36" s="369" t="s">
        <v>281</v>
      </c>
      <c r="C36" s="366">
        <v>50750040</v>
      </c>
      <c r="D36" s="367">
        <v>62350050</v>
      </c>
      <c r="E36" s="325">
        <v>44500040</v>
      </c>
      <c r="F36" s="316">
        <v>59850239.380000003</v>
      </c>
      <c r="G36" s="316">
        <v>64444585.420000002</v>
      </c>
      <c r="I36" s="336"/>
      <c r="J36" s="336"/>
      <c r="K36" s="336"/>
      <c r="L36" s="336"/>
      <c r="M36" s="336"/>
    </row>
    <row r="37" spans="2:14" ht="13.2">
      <c r="B37" s="369" t="s">
        <v>25</v>
      </c>
      <c r="C37" s="370">
        <v>346692.4</v>
      </c>
      <c r="D37" s="320">
        <v>438348.63</v>
      </c>
      <c r="E37" s="371">
        <v>909360.77</v>
      </c>
      <c r="F37" s="372">
        <v>3922447.82</v>
      </c>
      <c r="G37" s="372">
        <v>1361912.72</v>
      </c>
      <c r="I37" s="336">
        <f>'Valuation sheet'!D10/360*I52</f>
        <v>1097333.5727222881</v>
      </c>
      <c r="J37" s="336">
        <f>'Valuation sheet'!E10/360*J52</f>
        <v>1130941.1758181574</v>
      </c>
      <c r="K37" s="336">
        <f>'Valuation sheet'!F10/360*K52</f>
        <v>1158865.6492951489</v>
      </c>
      <c r="L37" s="336">
        <f>'Valuation sheet'!G10/360*L52</f>
        <v>1186790.1227721404</v>
      </c>
      <c r="M37" s="336">
        <f>'Valuation sheet'!H10/360*M52</f>
        <v>1214714.5962491322</v>
      </c>
    </row>
    <row r="38" spans="2:14" ht="13.2">
      <c r="B38" s="369" t="s">
        <v>282</v>
      </c>
      <c r="C38" s="370">
        <v>6532145.0700000003</v>
      </c>
      <c r="D38" s="320">
        <v>14985396.960000001</v>
      </c>
      <c r="E38" s="371">
        <v>1792834.36</v>
      </c>
      <c r="F38" s="372">
        <v>1574681.33</v>
      </c>
      <c r="G38" s="372">
        <v>2138662.02</v>
      </c>
      <c r="I38" s="336"/>
      <c r="J38" s="336"/>
      <c r="K38" s="336"/>
      <c r="L38" s="336"/>
      <c r="M38" s="336"/>
    </row>
    <row r="39" spans="2:14" ht="13.2">
      <c r="B39" s="369" t="s">
        <v>222</v>
      </c>
      <c r="C39" s="370">
        <v>648007</v>
      </c>
      <c r="D39" s="320">
        <v>453356</v>
      </c>
      <c r="E39" s="371">
        <v>959773</v>
      </c>
      <c r="F39" s="372">
        <v>1313852.17</v>
      </c>
      <c r="G39" s="372">
        <v>1042959.17</v>
      </c>
      <c r="I39" s="336"/>
      <c r="J39" s="336"/>
      <c r="K39" s="336"/>
      <c r="L39" s="336"/>
      <c r="M39" s="336"/>
    </row>
    <row r="40" spans="2:14" ht="13.2">
      <c r="B40" s="369" t="s">
        <v>27</v>
      </c>
      <c r="C40" s="370">
        <v>1206649</v>
      </c>
      <c r="D40" s="320">
        <v>1171629</v>
      </c>
      <c r="E40" s="371">
        <v>1189325.6399999999</v>
      </c>
      <c r="F40" s="372">
        <v>1331230.99</v>
      </c>
      <c r="G40" s="372">
        <v>1519001.65</v>
      </c>
      <c r="I40" s="336">
        <f>I53*'Valuation sheet'!D6</f>
        <v>1381740.5235374018</v>
      </c>
      <c r="J40" s="336">
        <f>J53*'Valuation sheet'!E6</f>
        <v>1424058.546288972</v>
      </c>
      <c r="K40" s="336">
        <f>K53*'Valuation sheet'!F6</f>
        <v>1459220.4857035144</v>
      </c>
      <c r="L40" s="336">
        <f>L53*'Valuation sheet'!G6</f>
        <v>1494382.4251180568</v>
      </c>
      <c r="M40" s="336">
        <f>M53*'Valuation sheet'!H6</f>
        <v>1529544.3645325995</v>
      </c>
    </row>
    <row r="41" spans="2:14" ht="13.2">
      <c r="B41" s="379" t="s">
        <v>283</v>
      </c>
      <c r="C41" s="395">
        <v>0</v>
      </c>
      <c r="D41" s="396">
        <v>0</v>
      </c>
      <c r="E41" s="397">
        <v>0</v>
      </c>
      <c r="F41" s="398">
        <f>'Lease capitalization (207879)'!K4</f>
        <v>242905</v>
      </c>
      <c r="G41" s="398">
        <f>'Lease capitalization (207879)'!B4</f>
        <v>242904.67</v>
      </c>
      <c r="I41" s="336"/>
      <c r="J41" s="336"/>
      <c r="K41" s="336"/>
      <c r="L41" s="336"/>
      <c r="M41" s="336"/>
    </row>
    <row r="42" spans="2:14" ht="13.2">
      <c r="B42" s="362" t="s">
        <v>284</v>
      </c>
      <c r="C42" s="385">
        <v>59483533.469999999</v>
      </c>
      <c r="D42" s="404">
        <v>79398780.590000004</v>
      </c>
      <c r="E42" s="406">
        <v>49351333.770000003</v>
      </c>
      <c r="F42" s="407">
        <f t="shared" ref="F42:G42" si="7">SUM(F36:F41)</f>
        <v>68235356.689999998</v>
      </c>
      <c r="G42" s="407">
        <f t="shared" si="7"/>
        <v>70750025.650000006</v>
      </c>
      <c r="I42" s="336"/>
      <c r="J42" s="336"/>
      <c r="K42" s="336"/>
      <c r="L42" s="336"/>
      <c r="M42" s="336"/>
    </row>
    <row r="43" spans="2:14" ht="13.2">
      <c r="B43" s="362" t="s">
        <v>285</v>
      </c>
      <c r="C43" s="385">
        <v>379145463.05000001</v>
      </c>
      <c r="D43" s="404">
        <v>347893751.58999997</v>
      </c>
      <c r="E43" s="406">
        <v>275850864.76999998</v>
      </c>
      <c r="F43" s="407">
        <f t="shared" ref="F43:G43" si="8">F33+F42</f>
        <v>249574786.31</v>
      </c>
      <c r="G43" s="408">
        <f t="shared" si="8"/>
        <v>199266044.03327328</v>
      </c>
      <c r="H43" s="409"/>
      <c r="I43" s="336"/>
      <c r="J43" s="336"/>
      <c r="K43" s="336"/>
      <c r="L43" s="336"/>
      <c r="M43" s="336"/>
    </row>
    <row r="44" spans="2:14" ht="13.2">
      <c r="B44" s="410" t="s">
        <v>286</v>
      </c>
      <c r="C44" s="385">
        <v>649872020.96000004</v>
      </c>
      <c r="D44" s="411">
        <v>628608991.67999995</v>
      </c>
      <c r="E44" s="412">
        <v>585156342.05999994</v>
      </c>
      <c r="F44" s="413">
        <f t="shared" ref="F44:G44" si="9">F43+F27</f>
        <v>571704335.17000008</v>
      </c>
      <c r="G44" s="413">
        <f t="shared" si="9"/>
        <v>540447690.27327323</v>
      </c>
      <c r="I44" s="336"/>
      <c r="J44" s="336"/>
      <c r="K44" s="336"/>
      <c r="L44" s="336"/>
      <c r="M44" s="336"/>
    </row>
    <row r="45" spans="2:14" ht="13.2">
      <c r="B45" s="414"/>
      <c r="C45" s="415"/>
      <c r="D45" s="416"/>
      <c r="E45" s="417"/>
      <c r="F45" s="417"/>
      <c r="G45" s="418"/>
    </row>
    <row r="46" spans="2:14" ht="13.2">
      <c r="B46" s="419" t="s">
        <v>287</v>
      </c>
      <c r="C46" s="361" t="s">
        <v>244</v>
      </c>
      <c r="D46" s="361" t="s">
        <v>245</v>
      </c>
      <c r="E46" s="361" t="s">
        <v>246</v>
      </c>
      <c r="F46" s="361" t="s">
        <v>247</v>
      </c>
      <c r="G46" s="361" t="s">
        <v>248</v>
      </c>
      <c r="I46" s="361" t="s">
        <v>249</v>
      </c>
      <c r="J46" s="361" t="s">
        <v>250</v>
      </c>
      <c r="K46" s="361" t="s">
        <v>251</v>
      </c>
      <c r="L46" s="361" t="s">
        <v>252</v>
      </c>
      <c r="M46" s="361" t="s">
        <v>253</v>
      </c>
      <c r="N46" s="420" t="s">
        <v>231</v>
      </c>
    </row>
    <row r="47" spans="2:14" ht="13.2">
      <c r="B47" s="836" t="s">
        <v>259</v>
      </c>
      <c r="C47" s="813"/>
      <c r="D47" s="813"/>
      <c r="E47" s="813"/>
      <c r="F47" s="813"/>
      <c r="G47" s="814"/>
      <c r="I47" s="336"/>
      <c r="J47" s="336"/>
      <c r="K47" s="336"/>
      <c r="L47" s="336"/>
      <c r="M47" s="336"/>
      <c r="N47" s="421"/>
    </row>
    <row r="48" spans="2:14" ht="13.2">
      <c r="B48" s="422" t="s">
        <v>288</v>
      </c>
      <c r="C48" s="359">
        <f>(C13/'Income statement'!C3)*360</f>
        <v>243.05664605256428</v>
      </c>
      <c r="D48" s="359">
        <f>(D13/'Income statement'!D3)*360</f>
        <v>306.86168415959577</v>
      </c>
      <c r="E48" s="359">
        <f>(E13/'Income statement'!E3)*360</f>
        <v>146.43531042914952</v>
      </c>
      <c r="F48" s="359">
        <f>(F13/'Income statement'!F3)*360</f>
        <v>263.42509534293589</v>
      </c>
      <c r="G48" s="359">
        <f>(G13/'Income statement'!G3)*360</f>
        <v>208.52155709037055</v>
      </c>
      <c r="I48" s="336">
        <f t="shared" ref="I48:I50" si="10">N48</f>
        <v>233.66005861492323</v>
      </c>
      <c r="J48" s="336">
        <f t="shared" ref="J48:M48" si="11">I48</f>
        <v>233.66005861492323</v>
      </c>
      <c r="K48" s="336">
        <f t="shared" si="11"/>
        <v>233.66005861492323</v>
      </c>
      <c r="L48" s="336">
        <f t="shared" si="11"/>
        <v>233.66005861492323</v>
      </c>
      <c r="M48" s="336">
        <f t="shared" si="11"/>
        <v>233.66005861492323</v>
      </c>
      <c r="N48" s="423">
        <f t="shared" ref="N48:N50" si="12">AVERAGE(C48:G48)</f>
        <v>233.66005861492323</v>
      </c>
    </row>
    <row r="49" spans="2:14" ht="13.2">
      <c r="B49" s="422" t="s">
        <v>289</v>
      </c>
      <c r="C49" s="359">
        <f>(C11/'Income statement'!C7)*360</f>
        <v>20.263753885808246</v>
      </c>
      <c r="D49" s="359">
        <f>(D11/'Income statement'!D7)*360</f>
        <v>10.944688910698563</v>
      </c>
      <c r="E49" s="359">
        <f>(E11/'Income statement'!E7)*360</f>
        <v>11.678718175707987</v>
      </c>
      <c r="F49" s="359">
        <f>(F11/'Income statement'!F7)*360</f>
        <v>10.935414273585515</v>
      </c>
      <c r="G49" s="358" t="s">
        <v>217</v>
      </c>
      <c r="I49" s="336">
        <f t="shared" si="10"/>
        <v>13.455643811450077</v>
      </c>
      <c r="J49" s="336">
        <f t="shared" ref="J49:M49" si="13">I49</f>
        <v>13.455643811450077</v>
      </c>
      <c r="K49" s="336">
        <f t="shared" si="13"/>
        <v>13.455643811450077</v>
      </c>
      <c r="L49" s="336">
        <f t="shared" si="13"/>
        <v>13.455643811450077</v>
      </c>
      <c r="M49" s="336">
        <f t="shared" si="13"/>
        <v>13.455643811450077</v>
      </c>
      <c r="N49" s="423">
        <f t="shared" si="12"/>
        <v>13.455643811450077</v>
      </c>
    </row>
    <row r="50" spans="2:14" ht="13.2">
      <c r="B50" s="422" t="s">
        <v>290</v>
      </c>
      <c r="C50" s="424">
        <f>C17/'Income statement'!C3</f>
        <v>0.19758575447772433</v>
      </c>
      <c r="D50" s="424">
        <f>D17/'Income statement'!D3</f>
        <v>0.25023640178597506</v>
      </c>
      <c r="E50" s="424">
        <f>E17/'Income statement'!E3</f>
        <v>0.28102003003176618</v>
      </c>
      <c r="F50" s="424">
        <f>F17/'Income statement'!F3</f>
        <v>0.5378813203144126</v>
      </c>
      <c r="G50" s="424">
        <f>G17/'Income statement'!G3</f>
        <v>0.32208873283009271</v>
      </c>
      <c r="I50" s="340">
        <f t="shared" si="10"/>
        <v>0.31776244788799418</v>
      </c>
      <c r="J50" s="340">
        <f t="shared" ref="J50:M50" si="14">I50</f>
        <v>0.31776244788799418</v>
      </c>
      <c r="K50" s="340">
        <f t="shared" si="14"/>
        <v>0.31776244788799418</v>
      </c>
      <c r="L50" s="340">
        <f t="shared" si="14"/>
        <v>0.31776244788799418</v>
      </c>
      <c r="M50" s="340">
        <f t="shared" si="14"/>
        <v>0.31776244788799418</v>
      </c>
      <c r="N50" s="425">
        <f t="shared" si="12"/>
        <v>0.31776244788799418</v>
      </c>
    </row>
    <row r="51" spans="2:14" ht="13.2">
      <c r="B51" s="836" t="s">
        <v>280</v>
      </c>
      <c r="C51" s="813"/>
      <c r="D51" s="813"/>
      <c r="E51" s="813"/>
      <c r="F51" s="813"/>
      <c r="G51" s="814"/>
      <c r="I51" s="336"/>
      <c r="J51" s="336"/>
      <c r="K51" s="336"/>
      <c r="L51" s="336"/>
      <c r="M51" s="336"/>
      <c r="N51" s="426"/>
    </row>
    <row r="52" spans="2:14" ht="13.2">
      <c r="B52" s="422" t="s">
        <v>291</v>
      </c>
      <c r="C52" s="359">
        <f>C37/('Income statement'!C7)*365</f>
        <v>17.595649703790766</v>
      </c>
      <c r="D52" s="359">
        <f>D37/('Income statement'!D7)*365</f>
        <v>22.668433342966448</v>
      </c>
      <c r="E52" s="359">
        <f>E37/('Income statement'!E7)*365</f>
        <v>50.179903761111952</v>
      </c>
      <c r="F52" s="359">
        <f>F37/('Income statement'!F7)*365</f>
        <v>218.97022110521661</v>
      </c>
      <c r="G52" s="359">
        <f>G37/('Income statement'!G7)*365</f>
        <v>52.313056953486303</v>
      </c>
      <c r="I52" s="336">
        <f t="shared" ref="I52:I53" si="15">N52</f>
        <v>50.179903761111952</v>
      </c>
      <c r="J52" s="336">
        <f t="shared" ref="J52:M52" si="16">I52</f>
        <v>50.179903761111952</v>
      </c>
      <c r="K52" s="336">
        <f t="shared" si="16"/>
        <v>50.179903761111952</v>
      </c>
      <c r="L52" s="336">
        <f t="shared" si="16"/>
        <v>50.179903761111952</v>
      </c>
      <c r="M52" s="336">
        <f t="shared" si="16"/>
        <v>50.179903761111952</v>
      </c>
      <c r="N52" s="423">
        <f>MEDIAN(C52:G52)</f>
        <v>50.179903761111952</v>
      </c>
    </row>
    <row r="53" spans="2:14" ht="13.2">
      <c r="B53" s="422" t="s">
        <v>292</v>
      </c>
      <c r="C53" s="424">
        <f>C40/'Income statement'!C3</f>
        <v>1.1250216150079019E-2</v>
      </c>
      <c r="D53" s="424">
        <f>D40/'Income statement'!D3</f>
        <v>1.2459085470694922E-2</v>
      </c>
      <c r="E53" s="424">
        <f>E40/'Income statement'!E3</f>
        <v>1.1408437404434393E-2</v>
      </c>
      <c r="F53" s="424">
        <f>F40/'Income statement'!F3</f>
        <v>1.8413516395397789E-2</v>
      </c>
      <c r="G53" s="424">
        <f>G40/'Income statement'!G3</f>
        <v>1.6124275699490001E-2</v>
      </c>
      <c r="I53" s="340">
        <f t="shared" si="15"/>
        <v>1.3931106224019224E-2</v>
      </c>
      <c r="J53" s="340">
        <f t="shared" ref="J53:M53" si="17">I53</f>
        <v>1.3931106224019224E-2</v>
      </c>
      <c r="K53" s="340">
        <f t="shared" si="17"/>
        <v>1.3931106224019224E-2</v>
      </c>
      <c r="L53" s="340">
        <f t="shared" si="17"/>
        <v>1.3931106224019224E-2</v>
      </c>
      <c r="M53" s="340">
        <f t="shared" si="17"/>
        <v>1.3931106224019224E-2</v>
      </c>
      <c r="N53" s="425">
        <f>AVERAGE(C53:G53)</f>
        <v>1.3931106224019224E-2</v>
      </c>
    </row>
    <row r="54" spans="2:14" ht="13.2">
      <c r="B54" s="836" t="s">
        <v>293</v>
      </c>
      <c r="C54" s="813"/>
      <c r="D54" s="813"/>
      <c r="E54" s="813"/>
      <c r="F54" s="813"/>
      <c r="G54" s="814"/>
      <c r="I54" s="336"/>
      <c r="J54" s="336"/>
      <c r="K54" s="336"/>
      <c r="L54" s="336"/>
      <c r="M54" s="336"/>
    </row>
    <row r="55" spans="2:14" ht="13.2">
      <c r="B55" s="422" t="s">
        <v>294</v>
      </c>
      <c r="C55" s="336"/>
      <c r="D55" s="340">
        <f t="shared" ref="D55:G55" si="18">(D4-C4)/C4</f>
        <v>-0.21004780225448935</v>
      </c>
      <c r="E55" s="340">
        <f t="shared" si="18"/>
        <v>-0.21707108956824731</v>
      </c>
      <c r="F55" s="340">
        <f t="shared" si="18"/>
        <v>-0.16884226267226735</v>
      </c>
      <c r="G55" s="340">
        <f t="shared" si="18"/>
        <v>-0.10986385279827401</v>
      </c>
      <c r="I55" s="321">
        <f>G60</f>
        <v>-5.3603618384986645E-2</v>
      </c>
      <c r="J55" s="321">
        <f t="shared" ref="J55:M55" si="19">I55</f>
        <v>-5.3603618384986645E-2</v>
      </c>
      <c r="K55" s="321">
        <f t="shared" si="19"/>
        <v>-5.3603618384986645E-2</v>
      </c>
      <c r="L55" s="321">
        <f t="shared" si="19"/>
        <v>-5.3603618384986645E-2</v>
      </c>
      <c r="M55" s="321">
        <f t="shared" si="19"/>
        <v>-5.3603618384986645E-2</v>
      </c>
    </row>
    <row r="56" spans="2:14" ht="13.2">
      <c r="B56" s="422" t="s">
        <v>17</v>
      </c>
      <c r="C56" s="336"/>
      <c r="D56" s="340">
        <f t="shared" ref="D56:G56" si="20">(D5-C5)/C5</f>
        <v>-5.1014828850656731E-2</v>
      </c>
      <c r="E56" s="340">
        <f t="shared" si="20"/>
        <v>-5.3776776076825336E-2</v>
      </c>
      <c r="F56" s="340">
        <f t="shared" si="20"/>
        <v>-4.220528478366594E-2</v>
      </c>
      <c r="G56" s="340">
        <f t="shared" si="20"/>
        <v>-5.6438353057046142E-2</v>
      </c>
      <c r="I56" s="340">
        <f>AVERAGE(D56:G56)</f>
        <v>-5.0858810692048541E-2</v>
      </c>
      <c r="J56" s="340">
        <f t="shared" ref="J56:M56" si="21">I56</f>
        <v>-5.0858810692048541E-2</v>
      </c>
      <c r="K56" s="340">
        <f t="shared" si="21"/>
        <v>-5.0858810692048541E-2</v>
      </c>
      <c r="L56" s="340">
        <f t="shared" si="21"/>
        <v>-5.0858810692048541E-2</v>
      </c>
      <c r="M56" s="340">
        <f t="shared" si="21"/>
        <v>-5.0858810692048541E-2</v>
      </c>
      <c r="N56" s="306">
        <f>AVERAGE(D56:G56)</f>
        <v>-5.0858810692048541E-2</v>
      </c>
    </row>
    <row r="57" spans="2:14" ht="13.2">
      <c r="B57" s="336"/>
      <c r="C57" s="336"/>
      <c r="D57" s="336"/>
      <c r="E57" s="336"/>
      <c r="F57" s="336"/>
      <c r="G57" s="336"/>
    </row>
    <row r="58" spans="2:14" ht="13.2">
      <c r="B58" s="336"/>
      <c r="C58" s="336"/>
      <c r="D58" s="340">
        <v>-0.21004780225448935</v>
      </c>
      <c r="E58" s="340">
        <v>-0.21707108956824731</v>
      </c>
      <c r="F58" s="340">
        <v>-0.16884226267226735</v>
      </c>
      <c r="G58" s="340">
        <v>-0.10986385279827401</v>
      </c>
    </row>
    <row r="59" spans="2:14" ht="13.2">
      <c r="B59" s="422" t="s">
        <v>295</v>
      </c>
      <c r="C59" s="336"/>
      <c r="D59" s="336"/>
      <c r="E59" s="340">
        <f t="shared" ref="E59:G59" si="22">D58-E58</f>
        <v>7.0232873137579532E-3</v>
      </c>
      <c r="F59" s="340">
        <f t="shared" si="22"/>
        <v>-4.8228826895979959E-2</v>
      </c>
      <c r="G59" s="340">
        <f t="shared" si="22"/>
        <v>-5.8978409873993332E-2</v>
      </c>
    </row>
    <row r="60" spans="2:14" ht="82.8">
      <c r="B60" s="336"/>
      <c r="C60" s="336"/>
      <c r="D60" s="336"/>
      <c r="E60" s="336"/>
      <c r="F60" s="336"/>
      <c r="G60" s="340">
        <f>AVERAGE(F59:G59)</f>
        <v>-5.3603618384986645E-2</v>
      </c>
      <c r="H60" s="427" t="s">
        <v>296</v>
      </c>
    </row>
    <row r="61" spans="2:14" ht="13.2">
      <c r="B61" s="428"/>
      <c r="C61" s="429"/>
      <c r="D61" s="429"/>
      <c r="E61" s="429"/>
      <c r="F61" s="429"/>
      <c r="G61" s="429"/>
    </row>
    <row r="64" spans="2:14" ht="13.2">
      <c r="B64" s="428"/>
      <c r="C64" s="429"/>
      <c r="D64" s="429"/>
      <c r="E64" s="429"/>
      <c r="F64" s="429"/>
      <c r="G64" s="429"/>
    </row>
    <row r="66" spans="2:2" ht="13.2">
      <c r="B66" s="428"/>
    </row>
  </sheetData>
  <mergeCells count="3">
    <mergeCell ref="B47:G47"/>
    <mergeCell ref="B51:G51"/>
    <mergeCell ref="B54:G5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AA84F"/>
    <outlinePr summaryBelow="0" summaryRight="0"/>
  </sheetPr>
  <dimension ref="B2:N24"/>
  <sheetViews>
    <sheetView showGridLines="0" workbookViewId="0"/>
  </sheetViews>
  <sheetFormatPr defaultColWidth="12.6640625" defaultRowHeight="15.75" customHeight="1"/>
  <cols>
    <col min="7" max="7" width="22.6640625" customWidth="1"/>
    <col min="8" max="8" width="17.109375" customWidth="1"/>
    <col min="10" max="10" width="18.77734375" customWidth="1"/>
    <col min="11" max="11" width="24.77734375" customWidth="1"/>
    <col min="12" max="12" width="15.44140625" customWidth="1"/>
    <col min="14" max="14" width="16.44140625" customWidth="1"/>
  </cols>
  <sheetData>
    <row r="2" spans="2:14" ht="13.2">
      <c r="E2" s="297" t="s">
        <v>297</v>
      </c>
      <c r="K2" s="430" t="s">
        <v>298</v>
      </c>
    </row>
    <row r="3" spans="2:14" ht="13.2">
      <c r="B3" s="297" t="s">
        <v>51</v>
      </c>
      <c r="C3" s="298" t="s">
        <v>299</v>
      </c>
      <c r="D3" s="298" t="s">
        <v>212</v>
      </c>
      <c r="E3" s="298" t="s">
        <v>213</v>
      </c>
      <c r="F3" s="298" t="s">
        <v>214</v>
      </c>
      <c r="G3" s="298" t="s">
        <v>215</v>
      </c>
      <c r="H3" s="301" t="s">
        <v>216</v>
      </c>
      <c r="I3" s="431" t="s">
        <v>300</v>
      </c>
      <c r="J3" s="431" t="s">
        <v>301</v>
      </c>
      <c r="K3" s="431" t="s">
        <v>302</v>
      </c>
      <c r="L3" s="431" t="s">
        <v>303</v>
      </c>
      <c r="M3" s="431" t="s">
        <v>304</v>
      </c>
    </row>
    <row r="4" spans="2:14" ht="13.8">
      <c r="B4" s="307" t="s">
        <v>58</v>
      </c>
      <c r="C4" s="432">
        <v>104634667.31</v>
      </c>
      <c r="D4" s="303">
        <f>'Income statement'!C3</f>
        <v>107255628.15000001</v>
      </c>
      <c r="E4" s="303">
        <f>'Income statement'!D3</f>
        <v>94038122.040000007</v>
      </c>
      <c r="F4" s="303">
        <f>'Income statement'!E3</f>
        <v>104249652.94</v>
      </c>
      <c r="G4" s="303">
        <f>'Income statement'!F3</f>
        <v>72296402.349999994</v>
      </c>
      <c r="H4" s="303">
        <f>'Income statement'!G3</f>
        <v>94205884.239999995</v>
      </c>
      <c r="I4" s="303">
        <v>99183833.739999995</v>
      </c>
      <c r="J4" s="303">
        <f>J21</f>
        <v>102221497.94778615</v>
      </c>
      <c r="K4" s="303">
        <f>J22</f>
        <v>104745485.55143519</v>
      </c>
      <c r="L4" s="303">
        <f>J23</f>
        <v>107269473.15508422</v>
      </c>
      <c r="M4" s="303">
        <f>J24</f>
        <v>109793460.75873327</v>
      </c>
    </row>
    <row r="5" spans="2:14" ht="13.2">
      <c r="D5" s="306"/>
      <c r="E5" s="306"/>
      <c r="F5" s="306"/>
      <c r="G5" s="306"/>
      <c r="H5" s="306"/>
      <c r="I5" s="306"/>
    </row>
    <row r="7" spans="2:14" ht="15.75" customHeight="1">
      <c r="G7" s="837" t="s">
        <v>305</v>
      </c>
      <c r="H7" s="817"/>
      <c r="I7" s="817"/>
      <c r="J7" s="817"/>
      <c r="K7" s="341"/>
      <c r="L7" s="341"/>
    </row>
    <row r="8" spans="2:14" ht="13.2">
      <c r="I8" s="341"/>
      <c r="J8" s="341"/>
      <c r="K8" s="341"/>
      <c r="L8" s="341"/>
    </row>
    <row r="9" spans="2:14" ht="13.2">
      <c r="G9" s="433" t="s">
        <v>306</v>
      </c>
      <c r="H9" s="433" t="s">
        <v>307</v>
      </c>
      <c r="I9" s="433" t="s">
        <v>154</v>
      </c>
      <c r="J9" s="433" t="s">
        <v>308</v>
      </c>
      <c r="K9" s="433" t="s">
        <v>309</v>
      </c>
      <c r="L9" s="433" t="s">
        <v>310</v>
      </c>
      <c r="M9" s="433" t="s">
        <v>311</v>
      </c>
      <c r="N9" s="433" t="s">
        <v>312</v>
      </c>
    </row>
    <row r="10" spans="2:14" ht="13.2">
      <c r="G10" s="336">
        <f t="shared" ref="G10:G14" si="0">H10*M10</f>
        <v>123007213.95091622</v>
      </c>
      <c r="H10" s="336">
        <v>20503131.82</v>
      </c>
      <c r="I10" s="298" t="s">
        <v>212</v>
      </c>
      <c r="J10" s="434">
        <v>107255628.15000001</v>
      </c>
      <c r="K10" s="363">
        <v>17877620.440000001</v>
      </c>
      <c r="L10" s="340">
        <f t="shared" ref="L10:L14" si="1">J10/G10</f>
        <v>0.87194583719942154</v>
      </c>
      <c r="M10" s="336">
        <f t="shared" ref="M10:M14" si="2">J10/K10</f>
        <v>5.999435356062409</v>
      </c>
      <c r="N10" s="435">
        <f>AVERAGE(M10:M14)</f>
        <v>6.1551269967132285</v>
      </c>
    </row>
    <row r="11" spans="2:14" ht="13.2">
      <c r="G11" s="336">
        <f t="shared" si="0"/>
        <v>126893943.878729</v>
      </c>
      <c r="H11" s="336">
        <v>20503131.82</v>
      </c>
      <c r="I11" s="298" t="s">
        <v>213</v>
      </c>
      <c r="J11" s="434">
        <v>94038122.040000007</v>
      </c>
      <c r="K11" s="363">
        <v>15194389.529999999</v>
      </c>
      <c r="L11" s="340">
        <f t="shared" si="1"/>
        <v>0.74107651764587834</v>
      </c>
      <c r="M11" s="336">
        <f t="shared" si="2"/>
        <v>6.1890029773377808</v>
      </c>
      <c r="N11" s="336"/>
    </row>
    <row r="12" spans="2:14" ht="13.2">
      <c r="G12" s="336">
        <f t="shared" si="0"/>
        <v>137128730.78223756</v>
      </c>
      <c r="H12" s="336">
        <v>20503131.82</v>
      </c>
      <c r="I12" s="298" t="s">
        <v>214</v>
      </c>
      <c r="J12" s="434">
        <v>104249652.94</v>
      </c>
      <c r="K12" s="363">
        <v>15587137.460000001</v>
      </c>
      <c r="L12" s="340">
        <f t="shared" si="1"/>
        <v>0.76023202683579105</v>
      </c>
      <c r="M12" s="336">
        <f t="shared" si="2"/>
        <v>6.6881846142389758</v>
      </c>
      <c r="N12" s="336"/>
    </row>
    <row r="13" spans="2:14" ht="13.2">
      <c r="G13" s="336">
        <f t="shared" si="0"/>
        <v>121695418.49730445</v>
      </c>
      <c r="H13" s="336">
        <v>20503131.82</v>
      </c>
      <c r="I13" s="298" t="s">
        <v>313</v>
      </c>
      <c r="J13" s="434">
        <v>72296402.349999994</v>
      </c>
      <c r="K13" s="363">
        <v>12180431.16</v>
      </c>
      <c r="L13" s="340">
        <f t="shared" si="1"/>
        <v>0.59407661555970037</v>
      </c>
      <c r="M13" s="336">
        <f t="shared" si="2"/>
        <v>5.9354551083066909</v>
      </c>
      <c r="N13" s="336"/>
    </row>
    <row r="14" spans="2:14" ht="13.2">
      <c r="G14" s="336">
        <f t="shared" si="0"/>
        <v>122271593.80307294</v>
      </c>
      <c r="H14" s="336">
        <v>20503131.82</v>
      </c>
      <c r="I14" s="436" t="s">
        <v>314</v>
      </c>
      <c r="J14" s="434">
        <v>94205884.239999995</v>
      </c>
      <c r="K14" s="363">
        <v>15796928.810000001</v>
      </c>
      <c r="L14" s="340">
        <f t="shared" si="1"/>
        <v>0.7704641880412979</v>
      </c>
      <c r="M14" s="336">
        <f t="shared" si="2"/>
        <v>5.9635569276202869</v>
      </c>
      <c r="N14" s="336"/>
    </row>
    <row r="15" spans="2:14" ht="13.2">
      <c r="G15" s="336"/>
      <c r="H15" s="336"/>
      <c r="I15" s="422" t="s">
        <v>231</v>
      </c>
      <c r="J15" s="336"/>
      <c r="K15" s="336"/>
      <c r="L15" s="60">
        <f>AVERAGE(L10,L11,L12,L14)</f>
        <v>0.78592964243059726</v>
      </c>
      <c r="M15" s="336"/>
      <c r="N15" s="336"/>
    </row>
    <row r="17" spans="7:11" ht="15.75" customHeight="1">
      <c r="G17" s="837" t="s">
        <v>315</v>
      </c>
      <c r="H17" s="817"/>
      <c r="I17" s="817"/>
      <c r="J17" s="817"/>
    </row>
    <row r="19" spans="7:11" ht="13.2">
      <c r="G19" s="433" t="s">
        <v>316</v>
      </c>
      <c r="H19" s="433" t="s">
        <v>307</v>
      </c>
      <c r="I19" s="433" t="s">
        <v>317</v>
      </c>
      <c r="J19" s="433" t="s">
        <v>318</v>
      </c>
      <c r="K19" s="433" t="s">
        <v>319</v>
      </c>
    </row>
    <row r="20" spans="7:11" ht="13.8">
      <c r="G20" s="336">
        <f t="shared" ref="G20:G24" si="3">H20*$N$10</f>
        <v>126199380.18245204</v>
      </c>
      <c r="H20" s="336">
        <f t="shared" ref="H20:H24" si="4">H10</f>
        <v>20503131.82</v>
      </c>
      <c r="I20" s="431" t="s">
        <v>320</v>
      </c>
      <c r="J20" s="303">
        <f t="shared" ref="J20:J24" si="5">K20*G20</f>
        <v>99183833.741757527</v>
      </c>
      <c r="K20" s="340">
        <v>0.78592964243059726</v>
      </c>
    </row>
    <row r="21" spans="7:11" ht="13.8">
      <c r="G21" s="336">
        <f t="shared" si="3"/>
        <v>126199380.18245204</v>
      </c>
      <c r="H21" s="336">
        <f t="shared" si="4"/>
        <v>20503131.82</v>
      </c>
      <c r="I21" s="431" t="s">
        <v>321</v>
      </c>
      <c r="J21" s="303">
        <f t="shared" si="5"/>
        <v>102221497.94778615</v>
      </c>
      <c r="K21" s="321">
        <v>0.81</v>
      </c>
    </row>
    <row r="22" spans="7:11" ht="13.8">
      <c r="G22" s="336">
        <f t="shared" si="3"/>
        <v>126199380.18245204</v>
      </c>
      <c r="H22" s="336">
        <f t="shared" si="4"/>
        <v>20503131.82</v>
      </c>
      <c r="I22" s="431" t="s">
        <v>322</v>
      </c>
      <c r="J22" s="303">
        <f t="shared" si="5"/>
        <v>104745485.55143519</v>
      </c>
      <c r="K22" s="321">
        <v>0.83</v>
      </c>
    </row>
    <row r="23" spans="7:11" ht="13.8">
      <c r="G23" s="336">
        <f t="shared" si="3"/>
        <v>126199380.18245204</v>
      </c>
      <c r="H23" s="336">
        <f t="shared" si="4"/>
        <v>20503131.82</v>
      </c>
      <c r="I23" s="431" t="s">
        <v>323</v>
      </c>
      <c r="J23" s="303">
        <f t="shared" si="5"/>
        <v>107269473.15508422</v>
      </c>
      <c r="K23" s="321">
        <v>0.85</v>
      </c>
    </row>
    <row r="24" spans="7:11" ht="13.8">
      <c r="G24" s="336">
        <f t="shared" si="3"/>
        <v>126199380.18245204</v>
      </c>
      <c r="H24" s="336">
        <f t="shared" si="4"/>
        <v>20503131.82</v>
      </c>
      <c r="I24" s="431" t="s">
        <v>324</v>
      </c>
      <c r="J24" s="303">
        <f t="shared" si="5"/>
        <v>109793460.75873327</v>
      </c>
      <c r="K24" s="321">
        <v>0.87</v>
      </c>
    </row>
  </sheetData>
  <mergeCells count="2">
    <mergeCell ref="G7:J7"/>
    <mergeCell ref="G17:J1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00"/>
    <outlinePr summaryBelow="0" summaryRight="0"/>
  </sheetPr>
  <dimension ref="C2:N23"/>
  <sheetViews>
    <sheetView showGridLines="0" workbookViewId="0"/>
  </sheetViews>
  <sheetFormatPr defaultColWidth="12.6640625" defaultRowHeight="15.75" customHeight="1"/>
  <cols>
    <col min="3" max="3" width="36.77734375" customWidth="1"/>
    <col min="4" max="4" width="13.44140625" customWidth="1"/>
    <col min="6" max="6" width="13.44140625" customWidth="1"/>
    <col min="7" max="7" width="13.33203125" customWidth="1"/>
    <col min="10" max="10" width="14.77734375" customWidth="1"/>
    <col min="11" max="13" width="13.44140625" customWidth="1"/>
  </cols>
  <sheetData>
    <row r="2" spans="3:14" ht="15.75" customHeight="1">
      <c r="C2" s="437" t="s">
        <v>51</v>
      </c>
      <c r="D2" s="438" t="s">
        <v>212</v>
      </c>
      <c r="E2" s="438" t="s">
        <v>213</v>
      </c>
      <c r="F2" s="439" t="s">
        <v>214</v>
      </c>
      <c r="G2" s="440" t="s">
        <v>215</v>
      </c>
      <c r="H2" s="441" t="s">
        <v>216</v>
      </c>
      <c r="I2" s="442" t="s">
        <v>325</v>
      </c>
      <c r="J2" s="442" t="s">
        <v>326</v>
      </c>
      <c r="K2" s="442" t="s">
        <v>327</v>
      </c>
      <c r="L2" s="442" t="s">
        <v>328</v>
      </c>
      <c r="M2" s="442" t="s">
        <v>329</v>
      </c>
      <c r="N2" s="443"/>
    </row>
    <row r="3" spans="3:14" ht="15.75" customHeight="1">
      <c r="C3" s="444" t="s">
        <v>58</v>
      </c>
      <c r="D3" s="445">
        <v>107255628.15000001</v>
      </c>
      <c r="E3" s="446">
        <v>94038122.040000007</v>
      </c>
      <c r="F3" s="445">
        <v>104249652.94</v>
      </c>
      <c r="G3" s="446">
        <v>72296402.349999994</v>
      </c>
      <c r="H3" s="446">
        <v>94205884.239999995</v>
      </c>
      <c r="I3" s="447">
        <f>'Revenue Forecast'!I4</f>
        <v>99183833.739999995</v>
      </c>
      <c r="J3" s="447">
        <f>'Revenue Forecast'!J4</f>
        <v>102221497.94778615</v>
      </c>
      <c r="K3" s="447">
        <f>'Revenue Forecast'!K4</f>
        <v>104745485.55143519</v>
      </c>
      <c r="L3" s="447">
        <f>'Revenue Forecast'!L4</f>
        <v>107269473.15508422</v>
      </c>
      <c r="M3" s="447">
        <f>'Revenue Forecast'!M4</f>
        <v>109793460.75873327</v>
      </c>
      <c r="N3" s="443"/>
    </row>
    <row r="4" spans="3:14" ht="15.75" customHeight="1">
      <c r="C4" s="444" t="s">
        <v>66</v>
      </c>
      <c r="D4" s="445">
        <v>463940.98</v>
      </c>
      <c r="E4" s="446">
        <v>397127.22</v>
      </c>
      <c r="F4" s="445">
        <v>311464.18</v>
      </c>
      <c r="G4" s="446">
        <v>253343.88</v>
      </c>
      <c r="H4" s="446">
        <v>229945.05</v>
      </c>
      <c r="I4" s="447">
        <f>'Valuation sheet'!D13</f>
        <v>216706.85516780787</v>
      </c>
      <c r="J4" s="447">
        <f>'Valuation sheet'!E13</f>
        <v>205090.5836019821</v>
      </c>
      <c r="K4" s="447">
        <f>'Valuation sheet'!F13</f>
        <v>194096.98622422726</v>
      </c>
      <c r="L4" s="447">
        <f>'Valuation sheet'!G13</f>
        <v>183692.68544498779</v>
      </c>
      <c r="M4" s="447">
        <f>'Valuation sheet'!H13</f>
        <v>173846.09283428124</v>
      </c>
      <c r="N4" s="443"/>
    </row>
    <row r="5" spans="3:14" ht="15.75" customHeight="1">
      <c r="C5" s="448" t="s">
        <v>15</v>
      </c>
      <c r="D5" s="449">
        <v>1793047.23</v>
      </c>
      <c r="E5" s="450">
        <v>1416421.6</v>
      </c>
      <c r="F5" s="449">
        <v>1108957.42</v>
      </c>
      <c r="G5" s="450">
        <v>921718.54</v>
      </c>
      <c r="H5" s="450">
        <v>820454.99</v>
      </c>
      <c r="I5" s="447">
        <f>'Balance sheet '!I4</f>
        <v>776475.6338139819</v>
      </c>
      <c r="J5" s="447">
        <f>'Balance sheet '!J4</f>
        <v>734853.73025377654</v>
      </c>
      <c r="K5" s="447">
        <f>'Balance sheet '!K4</f>
        <v>695462.91132846917</v>
      </c>
      <c r="L5" s="447">
        <f>'Balance sheet '!L4</f>
        <v>658183.58282870613</v>
      </c>
      <c r="M5" s="447">
        <f>'Balance sheet '!M4</f>
        <v>622902.56122749287</v>
      </c>
      <c r="N5" s="443"/>
    </row>
    <row r="6" spans="3:14" ht="15.75" customHeight="1">
      <c r="C6" s="451"/>
      <c r="D6" s="452"/>
      <c r="E6" s="452"/>
      <c r="F6" s="452"/>
      <c r="G6" s="452"/>
      <c r="H6" s="452"/>
      <c r="I6" s="443"/>
      <c r="J6" s="443"/>
      <c r="K6" s="443"/>
      <c r="L6" s="443"/>
      <c r="M6" s="443"/>
      <c r="N6" s="443"/>
    </row>
    <row r="7" spans="3:14" ht="15.75" customHeight="1">
      <c r="C7" s="443"/>
      <c r="D7" s="443"/>
      <c r="E7" s="443"/>
      <c r="F7" s="443"/>
      <c r="G7" s="443"/>
      <c r="H7" s="443"/>
      <c r="I7" s="443"/>
      <c r="J7" s="443"/>
      <c r="K7" s="443"/>
      <c r="L7" s="443"/>
      <c r="M7" s="443"/>
      <c r="N7" s="443"/>
    </row>
    <row r="8" spans="3:14" ht="15.75" customHeight="1">
      <c r="C8" s="453" t="s">
        <v>330</v>
      </c>
      <c r="D8" s="454"/>
      <c r="E8" s="447">
        <f t="shared" ref="E8:M8" si="0">E5-D5+E4</f>
        <v>20501.590000000084</v>
      </c>
      <c r="F8" s="447">
        <f t="shared" si="0"/>
        <v>3999.9999999998254</v>
      </c>
      <c r="G8" s="447">
        <f t="shared" si="0"/>
        <v>66105.000000000116</v>
      </c>
      <c r="H8" s="447">
        <f t="shared" si="0"/>
        <v>128681.49999999994</v>
      </c>
      <c r="I8" s="447">
        <f t="shared" si="0"/>
        <v>172727.49898178977</v>
      </c>
      <c r="J8" s="447">
        <f t="shared" si="0"/>
        <v>163468.68004177674</v>
      </c>
      <c r="K8" s="447">
        <f t="shared" si="0"/>
        <v>154706.1672989199</v>
      </c>
      <c r="L8" s="447">
        <f t="shared" si="0"/>
        <v>146413.35694522475</v>
      </c>
      <c r="M8" s="447">
        <f t="shared" si="0"/>
        <v>138565.07123306798</v>
      </c>
      <c r="N8" s="443"/>
    </row>
    <row r="9" spans="3:14" ht="15.75" customHeight="1">
      <c r="C9" s="453" t="s">
        <v>331</v>
      </c>
      <c r="D9" s="454"/>
      <c r="E9" s="455">
        <f t="shared" ref="E9:M9" si="1">E8/E3</f>
        <v>2.1801360507050043E-4</v>
      </c>
      <c r="F9" s="455">
        <f t="shared" si="1"/>
        <v>3.8369432292517956E-5</v>
      </c>
      <c r="G9" s="455">
        <f t="shared" si="1"/>
        <v>9.1436085131835221E-4</v>
      </c>
      <c r="H9" s="455">
        <f t="shared" si="1"/>
        <v>1.3659603223103291E-3</v>
      </c>
      <c r="I9" s="455">
        <f t="shared" si="1"/>
        <v>1.7414884308119888E-3</v>
      </c>
      <c r="J9" s="455">
        <f t="shared" si="1"/>
        <v>1.59916146137161E-3</v>
      </c>
      <c r="K9" s="455">
        <f t="shared" si="1"/>
        <v>1.4769721719696603E-3</v>
      </c>
      <c r="L9" s="455">
        <f t="shared" si="1"/>
        <v>1.3649116811970212E-3</v>
      </c>
      <c r="M9" s="455">
        <f t="shared" si="1"/>
        <v>1.2620521320259607E-3</v>
      </c>
      <c r="N9" s="443"/>
    </row>
    <row r="10" spans="3:14" ht="15.75" customHeight="1">
      <c r="C10" s="456" t="s">
        <v>332</v>
      </c>
      <c r="D10" s="457"/>
      <c r="E10" s="457"/>
      <c r="F10" s="458">
        <f t="shared" ref="F10:M10" si="2">F8-E8</f>
        <v>-16501.590000000258</v>
      </c>
      <c r="G10" s="458">
        <f t="shared" si="2"/>
        <v>62105.000000000291</v>
      </c>
      <c r="H10" s="458">
        <f t="shared" si="2"/>
        <v>62576.499999999825</v>
      </c>
      <c r="I10" s="458">
        <f t="shared" si="2"/>
        <v>44045.998981789831</v>
      </c>
      <c r="J10" s="458">
        <f t="shared" si="2"/>
        <v>-9258.8189400130359</v>
      </c>
      <c r="K10" s="458">
        <f t="shared" si="2"/>
        <v>-8762.5127428568376</v>
      </c>
      <c r="L10" s="458">
        <f t="shared" si="2"/>
        <v>-8292.810353695153</v>
      </c>
      <c r="M10" s="458">
        <f t="shared" si="2"/>
        <v>-7848.2857121567649</v>
      </c>
      <c r="N10" s="443"/>
    </row>
    <row r="11" spans="3:14" ht="15.75" customHeight="1">
      <c r="C11" s="443"/>
      <c r="D11" s="443"/>
      <c r="E11" s="443"/>
      <c r="F11" s="443"/>
      <c r="G11" s="443"/>
      <c r="H11" s="443"/>
      <c r="I11" s="443"/>
      <c r="J11" s="443"/>
      <c r="K11" s="443"/>
      <c r="L11" s="443"/>
      <c r="M11" s="443"/>
      <c r="N11" s="443"/>
    </row>
    <row r="12" spans="3:14" ht="15.75" customHeight="1">
      <c r="C12" s="443"/>
      <c r="D12" s="443"/>
      <c r="E12" s="443"/>
      <c r="F12" s="443"/>
      <c r="G12" s="443"/>
      <c r="H12" s="443"/>
      <c r="I12" s="443"/>
      <c r="J12" s="443"/>
      <c r="K12" s="443"/>
      <c r="L12" s="443"/>
      <c r="M12" s="443"/>
      <c r="N12" s="443"/>
    </row>
    <row r="13" spans="3:14" ht="15.75" customHeight="1">
      <c r="C13" s="443"/>
      <c r="D13" s="459"/>
      <c r="E13" s="443"/>
      <c r="F13" s="443"/>
      <c r="G13" s="443"/>
      <c r="H13" s="443"/>
      <c r="I13" s="443"/>
      <c r="J13" s="443"/>
      <c r="K13" s="443"/>
      <c r="L13" s="443"/>
      <c r="M13" s="443"/>
      <c r="N13" s="443"/>
    </row>
    <row r="14" spans="3:14" ht="15.75" customHeight="1">
      <c r="C14" s="443"/>
      <c r="D14" s="443"/>
      <c r="E14" s="443"/>
      <c r="F14" s="443"/>
      <c r="G14" s="460"/>
      <c r="H14" s="460"/>
      <c r="I14" s="460"/>
      <c r="J14" s="460"/>
      <c r="K14" s="460"/>
      <c r="L14" s="460"/>
      <c r="M14" s="460"/>
      <c r="N14" s="443"/>
    </row>
    <row r="15" spans="3:14" ht="15.75" customHeight="1">
      <c r="C15" s="443"/>
      <c r="D15" s="443"/>
      <c r="E15" s="443"/>
      <c r="F15" s="443"/>
      <c r="G15" s="443"/>
      <c r="H15" s="443"/>
      <c r="I15" s="443"/>
      <c r="J15" s="443"/>
      <c r="K15" s="443"/>
      <c r="L15" s="443"/>
      <c r="M15" s="443"/>
      <c r="N15" s="443"/>
    </row>
    <row r="18" spans="5:13" ht="13.2">
      <c r="E18" s="306"/>
      <c r="F18" s="306"/>
      <c r="G18" s="306"/>
      <c r="H18" s="306"/>
      <c r="I18" s="306"/>
      <c r="J18" s="306"/>
      <c r="K18" s="306"/>
      <c r="L18" s="306"/>
      <c r="M18" s="306"/>
    </row>
    <row r="19" spans="5:13" ht="13.2">
      <c r="E19" s="306"/>
      <c r="F19" s="306"/>
      <c r="G19" s="306"/>
      <c r="H19" s="306"/>
      <c r="I19" s="306"/>
      <c r="J19" s="306"/>
      <c r="K19" s="306"/>
      <c r="L19" s="306"/>
      <c r="M19" s="306"/>
    </row>
    <row r="23" spans="5:13" ht="13.2">
      <c r="H23" s="306"/>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outlinePr summaryBelow="0" summaryRight="0"/>
  </sheetPr>
  <dimension ref="A1:Q37"/>
  <sheetViews>
    <sheetView showGridLines="0" workbookViewId="0"/>
  </sheetViews>
  <sheetFormatPr defaultColWidth="12.6640625" defaultRowHeight="15.75" customHeight="1"/>
  <cols>
    <col min="1" max="1" width="35.33203125" customWidth="1"/>
    <col min="8" max="8" width="15.77734375" customWidth="1"/>
  </cols>
  <sheetData>
    <row r="1" spans="1:17">
      <c r="A1" s="461" t="s">
        <v>333</v>
      </c>
      <c r="B1" s="298" t="s">
        <v>212</v>
      </c>
      <c r="C1" s="298" t="s">
        <v>213</v>
      </c>
      <c r="D1" s="298" t="s">
        <v>214</v>
      </c>
      <c r="E1" s="300" t="s">
        <v>215</v>
      </c>
      <c r="F1" s="301" t="s">
        <v>216</v>
      </c>
      <c r="G1" s="298" t="s">
        <v>325</v>
      </c>
      <c r="H1" s="298" t="s">
        <v>326</v>
      </c>
      <c r="I1" s="298" t="s">
        <v>327</v>
      </c>
      <c r="J1" s="300" t="s">
        <v>328</v>
      </c>
      <c r="K1" s="301" t="s">
        <v>329</v>
      </c>
    </row>
    <row r="2" spans="1:17">
      <c r="A2" s="462" t="s">
        <v>334</v>
      </c>
      <c r="B2" s="463">
        <v>-22030089.859999999</v>
      </c>
      <c r="C2" s="464">
        <v>-7743064.5999999996</v>
      </c>
      <c r="D2" s="464">
        <v>37752406.149999999</v>
      </c>
      <c r="E2" s="465">
        <v>-10496823.310000001</v>
      </c>
      <c r="F2" s="465">
        <v>-1664641.53</v>
      </c>
      <c r="G2" s="373">
        <f>F13-'Balance sheet '!$I$13</f>
        <v>-9809285.3792811111</v>
      </c>
      <c r="H2" s="373">
        <f>'Balance sheet '!I13-'Balance sheet '!J13</f>
        <v>-1971613.3245660216</v>
      </c>
      <c r="I2" s="373">
        <f>'Balance sheet '!J13-'Balance sheet '!K13</f>
        <v>-1638208.5872554854</v>
      </c>
      <c r="J2" s="373">
        <f>'Balance sheet '!K13-'Balance sheet '!L13</f>
        <v>-1638208.5872554779</v>
      </c>
      <c r="K2" s="373">
        <f>'Balance sheet '!L13-'Balance sheet '!M13</f>
        <v>-1638208.5872554779</v>
      </c>
    </row>
    <row r="3" spans="1:17">
      <c r="A3" s="462" t="s">
        <v>335</v>
      </c>
      <c r="B3" s="463">
        <v>-1095139.78</v>
      </c>
      <c r="C3" s="464">
        <v>-2703313.08</v>
      </c>
      <c r="D3" s="464">
        <v>-5764479.3099999996</v>
      </c>
      <c r="E3" s="465">
        <v>-9590643.75</v>
      </c>
      <c r="F3" s="465">
        <v>8544230.4700000007</v>
      </c>
      <c r="G3" s="466">
        <f>F14-'Balance sheet '!$I$11</f>
        <v>30048406.012025014</v>
      </c>
      <c r="H3" s="373">
        <f>'Balance sheet '!I17-'Balance sheet '!J17</f>
        <v>-965255.61452787369</v>
      </c>
      <c r="I3" s="373">
        <f>'Balance sheet '!J17-'Balance sheet '!K17</f>
        <v>-802028.47937446833</v>
      </c>
      <c r="J3" s="373">
        <f>'Balance sheet '!K17-'Balance sheet '!L17</f>
        <v>-802028.47937446833</v>
      </c>
      <c r="K3" s="373">
        <f>'Balance sheet '!L17-'Balance sheet '!M17</f>
        <v>-802028.47937447578</v>
      </c>
    </row>
    <row r="4" spans="1:17">
      <c r="A4" s="462" t="s">
        <v>336</v>
      </c>
      <c r="B4" s="463">
        <v>-404808.18</v>
      </c>
      <c r="C4" s="464">
        <v>190226.85</v>
      </c>
      <c r="D4" s="467" t="s">
        <v>217</v>
      </c>
      <c r="E4" s="465">
        <v>15972.88</v>
      </c>
      <c r="F4" s="465">
        <v>198608.45</v>
      </c>
      <c r="G4" s="373">
        <f>F15-'Balance sheet '!$I$17</f>
        <v>-31516897.800138228</v>
      </c>
      <c r="H4" s="373">
        <f>'Balance sheet '!I11-'Balance sheet '!J11</f>
        <v>-9011.8135492530419</v>
      </c>
      <c r="I4" s="373">
        <f>'Balance sheet '!J11-'Balance sheet '!K11</f>
        <v>-7487.8933709688135</v>
      </c>
      <c r="J4" s="373">
        <f>'Balance sheet '!K11-'Balance sheet '!L11</f>
        <v>-7487.8933709688135</v>
      </c>
      <c r="K4" s="373">
        <f>'Balance sheet '!L11-'Balance sheet '!M11</f>
        <v>-7487.8933709688717</v>
      </c>
      <c r="L4" s="468"/>
      <c r="N4" s="469"/>
      <c r="O4" s="469"/>
      <c r="P4" s="469"/>
      <c r="Q4" s="469"/>
    </row>
    <row r="5" spans="1:17">
      <c r="A5" s="462" t="s">
        <v>337</v>
      </c>
      <c r="B5" s="463">
        <v>-2959414</v>
      </c>
      <c r="C5" s="464">
        <v>91656.23</v>
      </c>
      <c r="D5" s="464">
        <v>471012.14</v>
      </c>
      <c r="E5" s="465">
        <v>3013087.05</v>
      </c>
      <c r="F5" s="465">
        <v>-2560535.1</v>
      </c>
      <c r="G5" s="466">
        <f>'Balance sheet '!I37-F19</f>
        <v>-264579.14727771189</v>
      </c>
      <c r="H5" s="373">
        <f>'Balance sheet '!J37-'Balance sheet '!I37</f>
        <v>33607.603095869301</v>
      </c>
      <c r="I5" s="373">
        <f>'Balance sheet '!K37-'Balance sheet '!J37</f>
        <v>27924.473476991523</v>
      </c>
      <c r="J5" s="373">
        <f>'Balance sheet '!L37-'Balance sheet '!K37</f>
        <v>27924.473476991523</v>
      </c>
      <c r="K5" s="373">
        <f>'Balance sheet '!M37-'Balance sheet '!L37</f>
        <v>27924.473476991756</v>
      </c>
    </row>
    <row r="6" spans="1:17">
      <c r="A6" s="462" t="s">
        <v>338</v>
      </c>
      <c r="B6" s="463">
        <v>-899809.72</v>
      </c>
      <c r="C6" s="464">
        <v>-35020</v>
      </c>
      <c r="D6" s="470">
        <v>17696.64</v>
      </c>
      <c r="E6" s="465">
        <v>594234.35</v>
      </c>
      <c r="F6" s="465">
        <v>798990.66</v>
      </c>
      <c r="G6" s="466">
        <f>'Balance sheet '!I40-F20</f>
        <v>-137261.1264625981</v>
      </c>
      <c r="H6" s="373">
        <f>'Balance sheet '!J40-'Balance sheet '!I40</f>
        <v>42318.022751570214</v>
      </c>
      <c r="I6" s="373">
        <f>'Balance sheet '!K40-'Balance sheet '!J40</f>
        <v>35161.939414542401</v>
      </c>
      <c r="J6" s="373">
        <f>'Balance sheet '!L40-'Balance sheet '!K40</f>
        <v>35161.939414542401</v>
      </c>
      <c r="K6" s="373">
        <f>'Balance sheet '!M40-'Balance sheet '!L40</f>
        <v>35161.939414542634</v>
      </c>
    </row>
    <row r="7" spans="1:17">
      <c r="A7" s="471" t="s">
        <v>339</v>
      </c>
      <c r="B7" s="472">
        <f t="shared" ref="B7:C7" si="0">SUM(B2:B6)</f>
        <v>-27389261.539999999</v>
      </c>
      <c r="C7" s="473">
        <f t="shared" si="0"/>
        <v>-10199514.6</v>
      </c>
      <c r="D7" s="473">
        <f>SUM(D2:D6)</f>
        <v>32476635.620000001</v>
      </c>
      <c r="E7" s="473">
        <f t="shared" ref="E7:K7" si="1">SUM(E2:E6)</f>
        <v>-16464172.780000003</v>
      </c>
      <c r="F7" s="473">
        <f t="shared" si="1"/>
        <v>5316652.9500000011</v>
      </c>
      <c r="G7" s="474">
        <f t="shared" si="1"/>
        <v>-11679617.441134635</v>
      </c>
      <c r="H7" s="474">
        <f t="shared" si="1"/>
        <v>-2869955.1267957087</v>
      </c>
      <c r="I7" s="474">
        <f t="shared" si="1"/>
        <v>-2384638.5471093887</v>
      </c>
      <c r="J7" s="474">
        <f t="shared" si="1"/>
        <v>-2384638.5471093813</v>
      </c>
      <c r="K7" s="474">
        <f t="shared" si="1"/>
        <v>-2384638.5471093883</v>
      </c>
    </row>
    <row r="8" spans="1:17">
      <c r="B8" s="306"/>
      <c r="C8" s="306"/>
      <c r="D8" s="306"/>
      <c r="E8" s="306"/>
      <c r="F8" s="306"/>
    </row>
    <row r="9" spans="1:17">
      <c r="B9" s="12" t="s">
        <v>217</v>
      </c>
      <c r="C9" s="306"/>
      <c r="D9" s="306"/>
      <c r="E9" s="306"/>
      <c r="F9" s="306"/>
    </row>
    <row r="10" spans="1:17">
      <c r="A10" s="298" t="s">
        <v>51</v>
      </c>
      <c r="B10" s="298">
        <v>2075</v>
      </c>
      <c r="C10" s="298">
        <v>2076</v>
      </c>
      <c r="D10" s="298">
        <v>2077</v>
      </c>
      <c r="E10" s="298">
        <v>2078</v>
      </c>
      <c r="F10" s="298">
        <v>2079</v>
      </c>
    </row>
    <row r="11" spans="1:17">
      <c r="A11" s="461" t="s">
        <v>259</v>
      </c>
      <c r="B11" s="24"/>
      <c r="C11" s="24"/>
      <c r="D11" s="24"/>
      <c r="E11" s="24"/>
      <c r="F11" s="24"/>
    </row>
    <row r="12" spans="1:17">
      <c r="A12" s="19" t="s">
        <v>340</v>
      </c>
      <c r="B12" s="475">
        <v>404808.18</v>
      </c>
      <c r="C12" s="475">
        <v>214581.33</v>
      </c>
      <c r="D12" s="475">
        <v>214581.33</v>
      </c>
      <c r="E12" s="476">
        <v>198608.45</v>
      </c>
      <c r="F12" s="19" t="s">
        <v>217</v>
      </c>
    </row>
    <row r="13" spans="1:17">
      <c r="A13" s="19" t="s">
        <v>21</v>
      </c>
      <c r="B13" s="475">
        <v>72474425.689999998</v>
      </c>
      <c r="C13" s="475">
        <v>80157490.290000007</v>
      </c>
      <c r="D13" s="475">
        <v>42405084.140000001</v>
      </c>
      <c r="E13" s="19">
        <v>52901907.450000003</v>
      </c>
      <c r="F13" s="477">
        <v>54566549.079999998</v>
      </c>
    </row>
    <row r="14" spans="1:17">
      <c r="A14" s="19" t="s">
        <v>23</v>
      </c>
      <c r="B14" s="475">
        <v>21192784.27</v>
      </c>
      <c r="C14" s="475">
        <v>23531761.289999999</v>
      </c>
      <c r="D14" s="475">
        <v>29296240.600000001</v>
      </c>
      <c r="E14" s="477">
        <v>38886884.350000001</v>
      </c>
      <c r="F14" s="475">
        <v>30342653.879999999</v>
      </c>
    </row>
    <row r="15" spans="1:17">
      <c r="A15" s="24"/>
      <c r="B15" s="24"/>
      <c r="C15" s="24"/>
      <c r="D15" s="24"/>
      <c r="E15" s="24"/>
      <c r="F15" s="24"/>
    </row>
    <row r="16" spans="1:17">
      <c r="A16" s="461" t="s">
        <v>266</v>
      </c>
      <c r="B16" s="478">
        <f t="shared" ref="B16:F16" si="2">SUM(B12:B14)</f>
        <v>94072018.140000001</v>
      </c>
      <c r="C16" s="478">
        <f t="shared" si="2"/>
        <v>103903832.91</v>
      </c>
      <c r="D16" s="478">
        <f t="shared" si="2"/>
        <v>71915906.069999993</v>
      </c>
      <c r="E16" s="478">
        <f t="shared" si="2"/>
        <v>91987400.25</v>
      </c>
      <c r="F16" s="479">
        <f t="shared" si="2"/>
        <v>84909202.959999993</v>
      </c>
    </row>
    <row r="17" spans="1:9">
      <c r="A17" s="24"/>
      <c r="B17" s="24"/>
      <c r="C17" s="24"/>
      <c r="D17" s="475"/>
      <c r="E17" s="24"/>
      <c r="F17" s="24"/>
    </row>
    <row r="18" spans="1:9">
      <c r="A18" s="461" t="s">
        <v>280</v>
      </c>
      <c r="B18" s="24"/>
      <c r="C18" s="24"/>
      <c r="D18" s="475"/>
      <c r="E18" s="24"/>
      <c r="F18" s="24"/>
    </row>
    <row r="19" spans="1:9">
      <c r="A19" s="19" t="s">
        <v>25</v>
      </c>
      <c r="B19" s="475">
        <v>346692.4</v>
      </c>
      <c r="C19" s="475">
        <v>438348.63</v>
      </c>
      <c r="D19" s="475">
        <v>909360.77</v>
      </c>
      <c r="E19" s="477">
        <v>3922447.82</v>
      </c>
      <c r="F19" s="475">
        <v>1361912.72</v>
      </c>
    </row>
    <row r="20" spans="1:9">
      <c r="A20" s="19" t="s">
        <v>27</v>
      </c>
      <c r="B20" s="475">
        <v>7206649</v>
      </c>
      <c r="C20" s="475">
        <v>1171629</v>
      </c>
      <c r="D20" s="475">
        <v>1189325.6399999999</v>
      </c>
      <c r="E20" s="477">
        <v>1331230.99</v>
      </c>
      <c r="F20" s="475">
        <v>1519001.65</v>
      </c>
      <c r="I20" s="480"/>
    </row>
    <row r="21" spans="1:9">
      <c r="A21" s="24"/>
      <c r="B21" s="24"/>
      <c r="C21" s="24"/>
      <c r="D21" s="475"/>
      <c r="E21" s="24"/>
      <c r="F21" s="24"/>
    </row>
    <row r="22" spans="1:9">
      <c r="A22" s="461" t="s">
        <v>284</v>
      </c>
      <c r="B22" s="478">
        <f t="shared" ref="B22:F22" si="3">SUM(B19:B20)</f>
        <v>7553341.4000000004</v>
      </c>
      <c r="C22" s="478">
        <f t="shared" si="3"/>
        <v>1609977.63</v>
      </c>
      <c r="D22" s="478">
        <f t="shared" si="3"/>
        <v>2098686.41</v>
      </c>
      <c r="E22" s="479">
        <f t="shared" si="3"/>
        <v>5253678.8099999996</v>
      </c>
      <c r="F22" s="478">
        <f t="shared" si="3"/>
        <v>2880914.37</v>
      </c>
    </row>
    <row r="23" spans="1:9">
      <c r="A23" s="24"/>
      <c r="B23" s="24"/>
      <c r="C23" s="24"/>
      <c r="D23" s="475"/>
      <c r="E23" s="24"/>
      <c r="F23" s="24"/>
    </row>
    <row r="24" spans="1:9">
      <c r="A24" s="471" t="s">
        <v>341</v>
      </c>
      <c r="B24" s="481">
        <f t="shared" ref="B24:F24" si="4">B16-B22</f>
        <v>86518676.739999995</v>
      </c>
      <c r="C24" s="481">
        <f t="shared" si="4"/>
        <v>102293855.28</v>
      </c>
      <c r="D24" s="481">
        <f t="shared" si="4"/>
        <v>69817219.659999996</v>
      </c>
      <c r="E24" s="481">
        <f t="shared" si="4"/>
        <v>86733721.439999998</v>
      </c>
      <c r="F24" s="481">
        <f t="shared" si="4"/>
        <v>82028288.589999989</v>
      </c>
    </row>
    <row r="25" spans="1:9">
      <c r="B25" s="306"/>
      <c r="C25" s="306"/>
      <c r="D25" s="306"/>
      <c r="E25" s="306"/>
      <c r="F25" s="306"/>
    </row>
    <row r="26" spans="1:9">
      <c r="B26" s="482"/>
      <c r="C26" s="483"/>
      <c r="D26" s="484"/>
      <c r="E26" s="483"/>
      <c r="F26" s="483"/>
    </row>
    <row r="29" spans="1:9">
      <c r="B29" s="306"/>
      <c r="C29" s="306"/>
      <c r="D29" s="306"/>
      <c r="E29" s="306"/>
      <c r="F29" s="306"/>
    </row>
    <row r="37" spans="2:6">
      <c r="B37" s="306"/>
      <c r="C37" s="306"/>
      <c r="D37" s="306"/>
      <c r="E37" s="306"/>
      <c r="F37" s="30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A1:I1926"/>
  <sheetViews>
    <sheetView showGridLines="0" workbookViewId="0"/>
  </sheetViews>
  <sheetFormatPr defaultColWidth="12.6640625" defaultRowHeight="15.75" customHeight="1"/>
  <cols>
    <col min="3" max="3" width="19.33203125" customWidth="1"/>
    <col min="4" max="4" width="16.109375" customWidth="1"/>
    <col min="6" max="6" width="14.77734375" customWidth="1"/>
    <col min="7" max="8" width="14.33203125" customWidth="1"/>
  </cols>
  <sheetData>
    <row r="1" spans="1:9" ht="15.75" customHeight="1">
      <c r="A1" s="485" t="s">
        <v>109</v>
      </c>
      <c r="B1" s="485" t="s">
        <v>93</v>
      </c>
      <c r="C1" s="485" t="s">
        <v>342</v>
      </c>
      <c r="D1" s="485" t="s">
        <v>343</v>
      </c>
      <c r="E1" s="485" t="s">
        <v>344</v>
      </c>
      <c r="F1" s="486"/>
      <c r="G1" s="486"/>
      <c r="H1" s="486"/>
      <c r="I1" s="486"/>
    </row>
    <row r="2" spans="1:9" ht="15.75" customHeight="1">
      <c r="A2" s="487" t="s">
        <v>345</v>
      </c>
      <c r="B2" s="488">
        <v>42005</v>
      </c>
      <c r="C2" s="489">
        <v>904</v>
      </c>
      <c r="D2" s="487" t="s">
        <v>346</v>
      </c>
      <c r="E2" s="490"/>
      <c r="F2" s="491"/>
      <c r="G2" s="492"/>
      <c r="H2" s="493" t="s">
        <v>347</v>
      </c>
      <c r="I2" s="489">
        <v>2.1552187000000002E-3</v>
      </c>
    </row>
    <row r="3" spans="1:9" ht="15.75" customHeight="1">
      <c r="A3" s="487" t="s">
        <v>345</v>
      </c>
      <c r="B3" s="488">
        <v>42095</v>
      </c>
      <c r="C3" s="489">
        <v>918</v>
      </c>
      <c r="D3" s="487" t="s">
        <v>348</v>
      </c>
      <c r="E3" s="490"/>
      <c r="F3" s="491"/>
      <c r="G3" s="492"/>
      <c r="H3" s="493" t="s">
        <v>349</v>
      </c>
      <c r="I3" s="494">
        <v>0.12</v>
      </c>
    </row>
    <row r="4" spans="1:9" ht="15.75" customHeight="1">
      <c r="A4" s="487" t="s">
        <v>345</v>
      </c>
      <c r="B4" s="488">
        <v>42125</v>
      </c>
      <c r="C4" s="489">
        <v>920</v>
      </c>
      <c r="D4" s="487" t="s">
        <v>350</v>
      </c>
      <c r="E4" s="490"/>
      <c r="F4" s="495"/>
      <c r="G4" s="495"/>
      <c r="H4" s="496"/>
      <c r="I4" s="496"/>
    </row>
    <row r="5" spans="1:9" ht="15.75" customHeight="1">
      <c r="A5" s="487" t="s">
        <v>345</v>
      </c>
      <c r="B5" s="488">
        <v>42156</v>
      </c>
      <c r="C5" s="489">
        <v>917</v>
      </c>
      <c r="D5" s="487" t="s">
        <v>351</v>
      </c>
      <c r="E5" s="490"/>
      <c r="F5" s="491"/>
      <c r="G5" s="495"/>
      <c r="H5" s="497" t="s">
        <v>352</v>
      </c>
      <c r="I5" s="498">
        <f>I3</f>
        <v>0.12</v>
      </c>
    </row>
    <row r="6" spans="1:9" ht="15.75" customHeight="1">
      <c r="A6" s="487" t="s">
        <v>345</v>
      </c>
      <c r="B6" s="488">
        <v>42186</v>
      </c>
      <c r="C6" s="489">
        <v>925</v>
      </c>
      <c r="D6" s="487" t="s">
        <v>353</v>
      </c>
      <c r="E6" s="490"/>
      <c r="F6" s="499"/>
      <c r="G6" s="499"/>
      <c r="H6" s="499"/>
      <c r="I6" s="499"/>
    </row>
    <row r="7" spans="1:9" ht="15.75" customHeight="1">
      <c r="A7" s="487" t="s">
        <v>345</v>
      </c>
      <c r="B7" s="488">
        <v>42217</v>
      </c>
      <c r="C7" s="489">
        <v>931</v>
      </c>
      <c r="D7" s="487" t="s">
        <v>346</v>
      </c>
      <c r="E7" s="489">
        <v>2.9429917E-2</v>
      </c>
      <c r="F7" s="491"/>
      <c r="G7" s="499"/>
      <c r="H7" s="499"/>
      <c r="I7" s="499"/>
    </row>
    <row r="8" spans="1:9" ht="15.75" customHeight="1">
      <c r="A8" s="487" t="s">
        <v>345</v>
      </c>
      <c r="B8" s="488">
        <v>42309</v>
      </c>
      <c r="C8" s="489">
        <v>928</v>
      </c>
      <c r="D8" s="487" t="s">
        <v>348</v>
      </c>
      <c r="E8" s="490"/>
      <c r="F8" s="491"/>
      <c r="G8" s="495"/>
      <c r="H8" s="499"/>
      <c r="I8" s="499"/>
    </row>
    <row r="9" spans="1:9" ht="15.75" customHeight="1">
      <c r="A9" s="487" t="s">
        <v>345</v>
      </c>
      <c r="B9" s="488">
        <v>42339</v>
      </c>
      <c r="C9" s="489">
        <v>928</v>
      </c>
      <c r="D9" s="487" t="s">
        <v>350</v>
      </c>
      <c r="E9" s="490"/>
      <c r="F9" s="499"/>
      <c r="G9" s="499"/>
      <c r="H9" s="499"/>
      <c r="I9" s="499"/>
    </row>
    <row r="10" spans="1:9" ht="15.75" customHeight="1">
      <c r="A10" s="487" t="s">
        <v>345</v>
      </c>
      <c r="B10" s="489" t="s">
        <v>354</v>
      </c>
      <c r="C10" s="489">
        <v>937</v>
      </c>
      <c r="D10" s="487" t="s">
        <v>351</v>
      </c>
      <c r="E10" s="490"/>
      <c r="F10" s="499"/>
      <c r="G10" s="499"/>
      <c r="H10" s="499"/>
      <c r="I10" s="499"/>
    </row>
    <row r="11" spans="1:9" ht="15.75" customHeight="1">
      <c r="A11" s="487" t="s">
        <v>345</v>
      </c>
      <c r="B11" s="489" t="s">
        <v>355</v>
      </c>
      <c r="C11" s="489">
        <v>940</v>
      </c>
      <c r="D11" s="487" t="s">
        <v>353</v>
      </c>
      <c r="E11" s="490"/>
      <c r="F11" s="499"/>
      <c r="G11" s="499"/>
      <c r="H11" s="499"/>
      <c r="I11" s="499"/>
    </row>
    <row r="12" spans="1:9" ht="15.75" customHeight="1">
      <c r="A12" s="487" t="s">
        <v>345</v>
      </c>
      <c r="B12" s="489" t="s">
        <v>356</v>
      </c>
      <c r="C12" s="489">
        <v>945</v>
      </c>
      <c r="D12" s="487" t="s">
        <v>348</v>
      </c>
      <c r="E12" s="490"/>
      <c r="F12" s="499"/>
      <c r="G12" s="499"/>
      <c r="H12" s="499"/>
      <c r="I12" s="499"/>
    </row>
    <row r="13" spans="1:9" ht="15.75" customHeight="1">
      <c r="A13" s="487" t="s">
        <v>345</v>
      </c>
      <c r="B13" s="489" t="s">
        <v>357</v>
      </c>
      <c r="C13" s="489">
        <v>975</v>
      </c>
      <c r="D13" s="487" t="s">
        <v>350</v>
      </c>
      <c r="E13" s="490"/>
      <c r="F13" s="499"/>
      <c r="G13" s="499"/>
      <c r="H13" s="499"/>
      <c r="I13" s="499"/>
    </row>
    <row r="14" spans="1:9" ht="15.75" customHeight="1">
      <c r="A14" s="487" t="s">
        <v>345</v>
      </c>
      <c r="B14" s="489" t="s">
        <v>358</v>
      </c>
      <c r="C14" s="489">
        <v>963</v>
      </c>
      <c r="D14" s="487" t="s">
        <v>351</v>
      </c>
      <c r="E14" s="490"/>
      <c r="F14" s="499"/>
      <c r="G14" s="499"/>
      <c r="H14" s="499"/>
      <c r="I14" s="499"/>
    </row>
    <row r="15" spans="1:9" ht="15.75" customHeight="1">
      <c r="A15" s="487" t="s">
        <v>345</v>
      </c>
      <c r="B15" s="489" t="s">
        <v>359</v>
      </c>
      <c r="C15" s="489">
        <v>959</v>
      </c>
      <c r="D15" s="487" t="s">
        <v>346</v>
      </c>
      <c r="E15" s="489">
        <v>2.3207793000000001E-2</v>
      </c>
      <c r="F15" s="499"/>
      <c r="G15" s="499"/>
      <c r="H15" s="499"/>
      <c r="I15" s="499"/>
    </row>
    <row r="16" spans="1:9" ht="15.75" customHeight="1">
      <c r="A16" s="487" t="s">
        <v>345</v>
      </c>
      <c r="B16" s="489" t="s">
        <v>360</v>
      </c>
      <c r="C16" s="489">
        <v>969</v>
      </c>
      <c r="D16" s="487" t="s">
        <v>348</v>
      </c>
      <c r="E16" s="490"/>
      <c r="F16" s="499"/>
      <c r="G16" s="499"/>
      <c r="H16" s="499"/>
      <c r="I16" s="499"/>
    </row>
    <row r="17" spans="1:9" ht="15.75" customHeight="1">
      <c r="A17" s="487" t="s">
        <v>345</v>
      </c>
      <c r="B17" s="489" t="s">
        <v>361</v>
      </c>
      <c r="C17" s="489">
        <v>969</v>
      </c>
      <c r="D17" s="487" t="s">
        <v>350</v>
      </c>
      <c r="E17" s="490"/>
      <c r="F17" s="499"/>
      <c r="G17" s="499"/>
      <c r="H17" s="499"/>
      <c r="I17" s="499"/>
    </row>
    <row r="18" spans="1:9" ht="15.75" customHeight="1">
      <c r="A18" s="487" t="s">
        <v>345</v>
      </c>
      <c r="B18" s="489" t="s">
        <v>362</v>
      </c>
      <c r="C18" s="489">
        <v>975</v>
      </c>
      <c r="D18" s="487" t="s">
        <v>351</v>
      </c>
      <c r="E18" s="490"/>
      <c r="F18" s="499"/>
      <c r="G18" s="499"/>
      <c r="H18" s="499"/>
      <c r="I18" s="499"/>
    </row>
    <row r="19" spans="1:9" ht="15.75" customHeight="1">
      <c r="A19" s="487" t="s">
        <v>345</v>
      </c>
      <c r="B19" s="489" t="s">
        <v>363</v>
      </c>
      <c r="C19" s="489">
        <v>988</v>
      </c>
      <c r="D19" s="487" t="s">
        <v>353</v>
      </c>
      <c r="E19" s="490"/>
      <c r="F19" s="499"/>
      <c r="G19" s="499"/>
      <c r="H19" s="499"/>
      <c r="I19" s="499"/>
    </row>
    <row r="20" spans="1:9" ht="15.75" customHeight="1">
      <c r="A20" s="487" t="s">
        <v>345</v>
      </c>
      <c r="B20" s="489" t="s">
        <v>364</v>
      </c>
      <c r="C20" s="489">
        <v>987</v>
      </c>
      <c r="D20" s="487" t="s">
        <v>346</v>
      </c>
      <c r="E20" s="489">
        <v>2.8778965E-2</v>
      </c>
      <c r="F20" s="499"/>
      <c r="G20" s="499"/>
      <c r="H20" s="499"/>
      <c r="I20" s="499"/>
    </row>
    <row r="21" spans="1:9" ht="15.75" customHeight="1">
      <c r="A21" s="487" t="s">
        <v>345</v>
      </c>
      <c r="B21" s="488">
        <v>42006</v>
      </c>
      <c r="C21" s="489">
        <v>991</v>
      </c>
      <c r="D21" s="487" t="s">
        <v>348</v>
      </c>
      <c r="E21" s="490"/>
      <c r="F21" s="499"/>
      <c r="G21" s="499"/>
      <c r="H21" s="499"/>
      <c r="I21" s="499"/>
    </row>
    <row r="22" spans="1:9" ht="15.75" customHeight="1">
      <c r="A22" s="487" t="s">
        <v>345</v>
      </c>
      <c r="B22" s="488">
        <v>42037</v>
      </c>
      <c r="C22" s="489">
        <v>991</v>
      </c>
      <c r="D22" s="487" t="s">
        <v>350</v>
      </c>
      <c r="E22" s="490"/>
      <c r="F22" s="499"/>
      <c r="G22" s="499"/>
      <c r="H22" s="499"/>
      <c r="I22" s="499"/>
    </row>
    <row r="23" spans="1:9" ht="15.75" customHeight="1">
      <c r="A23" s="487" t="s">
        <v>345</v>
      </c>
      <c r="B23" s="488">
        <v>42065</v>
      </c>
      <c r="C23" s="489">
        <v>988</v>
      </c>
      <c r="D23" s="487" t="s">
        <v>351</v>
      </c>
      <c r="E23" s="490"/>
      <c r="F23" s="499"/>
      <c r="G23" s="499"/>
      <c r="H23" s="499"/>
      <c r="I23" s="499"/>
    </row>
    <row r="24" spans="1:9" ht="15.75" customHeight="1">
      <c r="A24" s="487" t="s">
        <v>345</v>
      </c>
      <c r="B24" s="488">
        <v>42096</v>
      </c>
      <c r="C24" s="489">
        <v>987</v>
      </c>
      <c r="D24" s="487" t="s">
        <v>353</v>
      </c>
      <c r="E24" s="490"/>
      <c r="F24" s="499"/>
      <c r="G24" s="499"/>
      <c r="H24" s="499"/>
      <c r="I24" s="499"/>
    </row>
    <row r="25" spans="1:9" ht="15.75" customHeight="1">
      <c r="A25" s="487" t="s">
        <v>345</v>
      </c>
      <c r="B25" s="488">
        <v>42126</v>
      </c>
      <c r="C25" s="489">
        <v>984</v>
      </c>
      <c r="D25" s="487" t="s">
        <v>346</v>
      </c>
      <c r="E25" s="489">
        <v>-3.0441420000000001E-3</v>
      </c>
      <c r="F25" s="499"/>
      <c r="G25" s="499"/>
      <c r="H25" s="499"/>
      <c r="I25" s="499"/>
    </row>
    <row r="26" spans="1:9" ht="15.75" customHeight="1">
      <c r="A26" s="487" t="s">
        <v>345</v>
      </c>
      <c r="B26" s="488">
        <v>42218</v>
      </c>
      <c r="C26" s="489">
        <v>986</v>
      </c>
      <c r="D26" s="487" t="s">
        <v>348</v>
      </c>
      <c r="E26" s="490"/>
      <c r="F26" s="499"/>
      <c r="G26" s="499"/>
      <c r="H26" s="499"/>
      <c r="I26" s="499"/>
    </row>
    <row r="27" spans="1:9" ht="15.75" customHeight="1">
      <c r="A27" s="487" t="s">
        <v>345</v>
      </c>
      <c r="B27" s="488">
        <v>42249</v>
      </c>
      <c r="C27" s="489">
        <v>981</v>
      </c>
      <c r="D27" s="487" t="s">
        <v>350</v>
      </c>
      <c r="E27" s="490"/>
      <c r="F27" s="499"/>
      <c r="G27" s="499"/>
      <c r="H27" s="499"/>
      <c r="I27" s="499"/>
    </row>
    <row r="28" spans="1:9" ht="15.75" customHeight="1">
      <c r="A28" s="487" t="s">
        <v>345</v>
      </c>
      <c r="B28" s="488">
        <v>42279</v>
      </c>
      <c r="C28" s="489">
        <v>981</v>
      </c>
      <c r="D28" s="487" t="s">
        <v>351</v>
      </c>
      <c r="E28" s="490"/>
      <c r="F28" s="499"/>
      <c r="G28" s="499"/>
      <c r="H28" s="499"/>
      <c r="I28" s="499"/>
    </row>
    <row r="29" spans="1:9" ht="14.4">
      <c r="A29" s="487" t="s">
        <v>345</v>
      </c>
      <c r="B29" s="488">
        <v>42310</v>
      </c>
      <c r="C29" s="489">
        <v>981</v>
      </c>
      <c r="D29" s="487" t="s">
        <v>353</v>
      </c>
      <c r="E29" s="490"/>
      <c r="F29" s="499"/>
      <c r="G29" s="499"/>
      <c r="H29" s="499"/>
      <c r="I29" s="499"/>
    </row>
    <row r="30" spans="1:9" ht="14.4">
      <c r="A30" s="487" t="s">
        <v>345</v>
      </c>
      <c r="B30" s="488">
        <v>42340</v>
      </c>
      <c r="C30" s="489">
        <v>985</v>
      </c>
      <c r="D30" s="487" t="s">
        <v>346</v>
      </c>
      <c r="E30" s="489">
        <v>1.0157440000000001E-3</v>
      </c>
      <c r="F30" s="499"/>
      <c r="G30" s="499"/>
      <c r="H30" s="499"/>
      <c r="I30" s="499"/>
    </row>
    <row r="31" spans="1:9" ht="14.4">
      <c r="A31" s="487" t="s">
        <v>345</v>
      </c>
      <c r="B31" s="489" t="s">
        <v>365</v>
      </c>
      <c r="C31" s="489">
        <v>990</v>
      </c>
      <c r="D31" s="487" t="s">
        <v>348</v>
      </c>
      <c r="E31" s="490"/>
      <c r="F31" s="499"/>
      <c r="G31" s="499"/>
      <c r="H31" s="499"/>
      <c r="I31" s="499"/>
    </row>
    <row r="32" spans="1:9" ht="14.4">
      <c r="A32" s="487" t="s">
        <v>345</v>
      </c>
      <c r="B32" s="489" t="s">
        <v>366</v>
      </c>
      <c r="C32" s="489">
        <v>987</v>
      </c>
      <c r="D32" s="487" t="s">
        <v>350</v>
      </c>
      <c r="E32" s="490"/>
      <c r="F32" s="499"/>
      <c r="G32" s="499"/>
      <c r="H32" s="499"/>
      <c r="I32" s="499"/>
    </row>
    <row r="33" spans="1:9" ht="14.4">
      <c r="A33" s="487" t="s">
        <v>345</v>
      </c>
      <c r="B33" s="489" t="s">
        <v>367</v>
      </c>
      <c r="C33" s="489">
        <v>983</v>
      </c>
      <c r="D33" s="487" t="s">
        <v>353</v>
      </c>
      <c r="E33" s="490"/>
      <c r="F33" s="499"/>
      <c r="G33" s="499"/>
      <c r="H33" s="499"/>
      <c r="I33" s="499"/>
    </row>
    <row r="34" spans="1:9" ht="14.4">
      <c r="A34" s="487" t="s">
        <v>345</v>
      </c>
      <c r="B34" s="489" t="s">
        <v>368</v>
      </c>
      <c r="C34" s="489">
        <v>971</v>
      </c>
      <c r="D34" s="487" t="s">
        <v>348</v>
      </c>
      <c r="E34" s="490"/>
      <c r="F34" s="499"/>
      <c r="G34" s="499"/>
      <c r="H34" s="499"/>
      <c r="I34" s="499"/>
    </row>
    <row r="35" spans="1:9" ht="14.4">
      <c r="A35" s="487" t="s">
        <v>345</v>
      </c>
      <c r="B35" s="489" t="s">
        <v>369</v>
      </c>
      <c r="C35" s="489">
        <v>974</v>
      </c>
      <c r="D35" s="487" t="s">
        <v>350</v>
      </c>
      <c r="E35" s="490"/>
      <c r="F35" s="499"/>
      <c r="G35" s="499"/>
      <c r="H35" s="499"/>
      <c r="I35" s="499"/>
    </row>
    <row r="36" spans="1:9" ht="14.4">
      <c r="A36" s="487" t="s">
        <v>345</v>
      </c>
      <c r="B36" s="489" t="s">
        <v>370</v>
      </c>
      <c r="C36" s="489">
        <v>971</v>
      </c>
      <c r="D36" s="487" t="s">
        <v>351</v>
      </c>
      <c r="E36" s="490"/>
      <c r="F36" s="499"/>
      <c r="G36" s="499"/>
      <c r="H36" s="499"/>
      <c r="I36" s="499"/>
    </row>
    <row r="37" spans="1:9" ht="14.4">
      <c r="A37" s="487" t="s">
        <v>345</v>
      </c>
      <c r="B37" s="489" t="s">
        <v>371</v>
      </c>
      <c r="C37" s="489">
        <v>971</v>
      </c>
      <c r="D37" s="487" t="s">
        <v>353</v>
      </c>
      <c r="E37" s="490"/>
      <c r="F37" s="499"/>
      <c r="G37" s="499"/>
      <c r="H37" s="499"/>
      <c r="I37" s="499"/>
    </row>
    <row r="38" spans="1:9" ht="14.4">
      <c r="A38" s="487" t="s">
        <v>345</v>
      </c>
      <c r="B38" s="489" t="s">
        <v>372</v>
      </c>
      <c r="C38" s="489">
        <v>979</v>
      </c>
      <c r="D38" s="487" t="s">
        <v>346</v>
      </c>
      <c r="E38" s="489">
        <v>-4.0774779999999998E-3</v>
      </c>
      <c r="F38" s="499"/>
      <c r="G38" s="499"/>
      <c r="H38" s="499"/>
      <c r="I38" s="499"/>
    </row>
    <row r="39" spans="1:9" ht="14.4">
      <c r="A39" s="487" t="s">
        <v>345</v>
      </c>
      <c r="B39" s="488">
        <v>42007</v>
      </c>
      <c r="C39" s="489">
        <v>976</v>
      </c>
      <c r="D39" s="487" t="s">
        <v>348</v>
      </c>
      <c r="E39" s="490"/>
      <c r="F39" s="499"/>
      <c r="G39" s="499"/>
      <c r="H39" s="499"/>
      <c r="I39" s="499"/>
    </row>
    <row r="40" spans="1:9" ht="14.4">
      <c r="A40" s="487" t="s">
        <v>345</v>
      </c>
      <c r="B40" s="488">
        <v>42038</v>
      </c>
      <c r="C40" s="489">
        <v>985</v>
      </c>
      <c r="D40" s="487" t="s">
        <v>350</v>
      </c>
      <c r="E40" s="490"/>
      <c r="F40" s="499"/>
      <c r="G40" s="499"/>
      <c r="H40" s="499"/>
      <c r="I40" s="499"/>
    </row>
    <row r="41" spans="1:9" ht="14.4">
      <c r="A41" s="487" t="s">
        <v>345</v>
      </c>
      <c r="B41" s="488">
        <v>42066</v>
      </c>
      <c r="C41" s="489">
        <v>981</v>
      </c>
      <c r="D41" s="487" t="s">
        <v>351</v>
      </c>
      <c r="E41" s="490"/>
      <c r="F41" s="499"/>
      <c r="G41" s="499"/>
      <c r="H41" s="499"/>
      <c r="I41" s="499"/>
    </row>
    <row r="42" spans="1:9" ht="14.4">
      <c r="A42" s="487" t="s">
        <v>345</v>
      </c>
      <c r="B42" s="488">
        <v>42097</v>
      </c>
      <c r="C42" s="489">
        <v>983</v>
      </c>
      <c r="D42" s="487" t="s">
        <v>353</v>
      </c>
      <c r="E42" s="490"/>
      <c r="F42" s="499"/>
      <c r="G42" s="499"/>
      <c r="H42" s="499"/>
      <c r="I42" s="499"/>
    </row>
    <row r="43" spans="1:9" ht="14.4">
      <c r="A43" s="487" t="s">
        <v>345</v>
      </c>
      <c r="B43" s="488">
        <v>42250</v>
      </c>
      <c r="C43" s="489">
        <v>989</v>
      </c>
      <c r="D43" s="487" t="s">
        <v>350</v>
      </c>
      <c r="E43" s="490"/>
      <c r="F43" s="499"/>
      <c r="G43" s="499"/>
      <c r="H43" s="499"/>
      <c r="I43" s="499"/>
    </row>
    <row r="44" spans="1:9" ht="14.4">
      <c r="A44" s="487" t="s">
        <v>345</v>
      </c>
      <c r="B44" s="488">
        <v>42280</v>
      </c>
      <c r="C44" s="489">
        <v>984</v>
      </c>
      <c r="D44" s="487" t="s">
        <v>351</v>
      </c>
      <c r="E44" s="490"/>
      <c r="F44" s="499"/>
      <c r="G44" s="499"/>
      <c r="H44" s="499"/>
      <c r="I44" s="499"/>
    </row>
    <row r="45" spans="1:9" ht="14.4">
      <c r="A45" s="487" t="s">
        <v>345</v>
      </c>
      <c r="B45" s="488">
        <v>42311</v>
      </c>
      <c r="C45" s="489">
        <v>984</v>
      </c>
      <c r="D45" s="487" t="s">
        <v>353</v>
      </c>
      <c r="E45" s="490"/>
      <c r="F45" s="499"/>
      <c r="G45" s="499"/>
      <c r="H45" s="499"/>
      <c r="I45" s="499"/>
    </row>
    <row r="46" spans="1:9" ht="14.4">
      <c r="A46" s="487" t="s">
        <v>345</v>
      </c>
      <c r="B46" s="488">
        <v>42341</v>
      </c>
      <c r="C46" s="489">
        <v>978</v>
      </c>
      <c r="D46" s="487" t="s">
        <v>346</v>
      </c>
      <c r="E46" s="489">
        <v>-3.0627900000000001E-3</v>
      </c>
      <c r="F46" s="499"/>
      <c r="G46" s="499"/>
      <c r="H46" s="499"/>
      <c r="I46" s="499"/>
    </row>
    <row r="47" spans="1:9" ht="14.4">
      <c r="A47" s="487" t="s">
        <v>345</v>
      </c>
      <c r="B47" s="489" t="s">
        <v>373</v>
      </c>
      <c r="C47" s="489">
        <v>971</v>
      </c>
      <c r="D47" s="487" t="s">
        <v>348</v>
      </c>
      <c r="E47" s="490"/>
      <c r="F47" s="499"/>
      <c r="G47" s="499"/>
      <c r="H47" s="499"/>
      <c r="I47" s="499"/>
    </row>
    <row r="48" spans="1:9" ht="14.4">
      <c r="A48" s="487" t="s">
        <v>345</v>
      </c>
      <c r="B48" s="489" t="s">
        <v>374</v>
      </c>
      <c r="C48" s="489">
        <v>959</v>
      </c>
      <c r="D48" s="487" t="s">
        <v>350</v>
      </c>
      <c r="E48" s="490"/>
      <c r="F48" s="499"/>
      <c r="G48" s="499"/>
      <c r="H48" s="499"/>
      <c r="I48" s="499"/>
    </row>
    <row r="49" spans="1:9" ht="14.4">
      <c r="A49" s="487" t="s">
        <v>345</v>
      </c>
      <c r="B49" s="489" t="s">
        <v>375</v>
      </c>
      <c r="C49" s="489">
        <v>963</v>
      </c>
      <c r="D49" s="487" t="s">
        <v>351</v>
      </c>
      <c r="E49" s="490"/>
      <c r="F49" s="499"/>
      <c r="G49" s="499"/>
      <c r="H49" s="499"/>
      <c r="I49" s="499"/>
    </row>
    <row r="50" spans="1:9" ht="14.4">
      <c r="A50" s="487" t="s">
        <v>345</v>
      </c>
      <c r="B50" s="489" t="s">
        <v>376</v>
      </c>
      <c r="C50" s="489">
        <v>964</v>
      </c>
      <c r="D50" s="487" t="s">
        <v>353</v>
      </c>
      <c r="E50" s="490"/>
      <c r="F50" s="499"/>
      <c r="G50" s="499"/>
      <c r="H50" s="499"/>
      <c r="I50" s="499"/>
    </row>
    <row r="51" spans="1:9" ht="14.4">
      <c r="A51" s="487" t="s">
        <v>345</v>
      </c>
      <c r="B51" s="489" t="s">
        <v>377</v>
      </c>
      <c r="C51" s="489">
        <v>968</v>
      </c>
      <c r="D51" s="487" t="s">
        <v>346</v>
      </c>
      <c r="E51" s="489">
        <v>-1.0277583E-2</v>
      </c>
      <c r="F51" s="499"/>
      <c r="G51" s="499"/>
      <c r="H51" s="499"/>
      <c r="I51" s="499"/>
    </row>
    <row r="52" spans="1:9" ht="14.4">
      <c r="A52" s="487" t="s">
        <v>345</v>
      </c>
      <c r="B52" s="489" t="s">
        <v>378</v>
      </c>
      <c r="C52" s="489">
        <v>964</v>
      </c>
      <c r="D52" s="487" t="s">
        <v>348</v>
      </c>
      <c r="E52" s="490"/>
      <c r="F52" s="499"/>
      <c r="G52" s="499"/>
      <c r="H52" s="499"/>
      <c r="I52" s="499"/>
    </row>
    <row r="53" spans="1:9" ht="14.4">
      <c r="A53" s="487" t="s">
        <v>345</v>
      </c>
      <c r="B53" s="489" t="s">
        <v>379</v>
      </c>
      <c r="C53" s="489">
        <v>957</v>
      </c>
      <c r="D53" s="487" t="s">
        <v>350</v>
      </c>
      <c r="E53" s="490"/>
      <c r="F53" s="499"/>
      <c r="G53" s="499"/>
      <c r="H53" s="499"/>
      <c r="I53" s="499"/>
    </row>
    <row r="54" spans="1:9" ht="14.4">
      <c r="A54" s="487" t="s">
        <v>345</v>
      </c>
      <c r="B54" s="489" t="s">
        <v>380</v>
      </c>
      <c r="C54" s="489">
        <v>954</v>
      </c>
      <c r="D54" s="487" t="s">
        <v>351</v>
      </c>
      <c r="E54" s="490"/>
      <c r="F54" s="499"/>
      <c r="G54" s="499"/>
      <c r="H54" s="499"/>
      <c r="I54" s="499"/>
    </row>
    <row r="55" spans="1:9" ht="14.4">
      <c r="A55" s="487" t="s">
        <v>345</v>
      </c>
      <c r="B55" s="489" t="s">
        <v>381</v>
      </c>
      <c r="C55" s="489">
        <v>951</v>
      </c>
      <c r="D55" s="487" t="s">
        <v>353</v>
      </c>
      <c r="E55" s="490"/>
      <c r="F55" s="499"/>
      <c r="G55" s="499"/>
      <c r="H55" s="499"/>
      <c r="I55" s="499"/>
    </row>
    <row r="56" spans="1:9" ht="14.4">
      <c r="A56" s="487" t="s">
        <v>345</v>
      </c>
      <c r="B56" s="489" t="s">
        <v>382</v>
      </c>
      <c r="C56" s="489">
        <v>942</v>
      </c>
      <c r="D56" s="487" t="s">
        <v>346</v>
      </c>
      <c r="E56" s="489">
        <v>-2.7226812999999999E-2</v>
      </c>
      <c r="F56" s="499"/>
      <c r="G56" s="499"/>
      <c r="H56" s="499"/>
      <c r="I56" s="499"/>
    </row>
    <row r="57" spans="1:9" ht="14.4">
      <c r="A57" s="487" t="s">
        <v>345</v>
      </c>
      <c r="B57" s="489" t="s">
        <v>383</v>
      </c>
      <c r="C57" s="489">
        <v>942</v>
      </c>
      <c r="D57" s="487" t="s">
        <v>348</v>
      </c>
      <c r="E57" s="490"/>
      <c r="F57" s="499"/>
      <c r="G57" s="499"/>
      <c r="H57" s="499"/>
      <c r="I57" s="499"/>
    </row>
    <row r="58" spans="1:9" ht="14.4">
      <c r="A58" s="487" t="s">
        <v>345</v>
      </c>
      <c r="B58" s="489" t="s">
        <v>384</v>
      </c>
      <c r="C58" s="489">
        <v>939</v>
      </c>
      <c r="D58" s="487" t="s">
        <v>350</v>
      </c>
      <c r="E58" s="490"/>
      <c r="F58" s="499"/>
      <c r="G58" s="499"/>
      <c r="H58" s="499"/>
      <c r="I58" s="499"/>
    </row>
    <row r="59" spans="1:9" ht="14.4">
      <c r="A59" s="487" t="s">
        <v>345</v>
      </c>
      <c r="B59" s="489" t="s">
        <v>385</v>
      </c>
      <c r="C59" s="489">
        <v>946</v>
      </c>
      <c r="D59" s="487" t="s">
        <v>351</v>
      </c>
      <c r="E59" s="490"/>
      <c r="F59" s="499"/>
      <c r="G59" s="499"/>
      <c r="H59" s="499"/>
      <c r="I59" s="499"/>
    </row>
    <row r="60" spans="1:9" ht="14.4">
      <c r="A60" s="487" t="s">
        <v>345</v>
      </c>
      <c r="B60" s="488">
        <v>42008</v>
      </c>
      <c r="C60" s="489">
        <v>940</v>
      </c>
      <c r="D60" s="487" t="s">
        <v>353</v>
      </c>
      <c r="E60" s="490"/>
      <c r="F60" s="499"/>
      <c r="G60" s="499"/>
      <c r="H60" s="499"/>
      <c r="I60" s="499"/>
    </row>
    <row r="61" spans="1:9" ht="14.4">
      <c r="A61" s="487" t="s">
        <v>345</v>
      </c>
      <c r="B61" s="488">
        <v>42039</v>
      </c>
      <c r="C61" s="489">
        <v>940</v>
      </c>
      <c r="D61" s="487" t="s">
        <v>346</v>
      </c>
      <c r="E61" s="489">
        <v>-2.125399E-3</v>
      </c>
      <c r="F61" s="499"/>
      <c r="G61" s="499"/>
      <c r="H61" s="499"/>
      <c r="I61" s="499"/>
    </row>
    <row r="62" spans="1:9" ht="14.4">
      <c r="A62" s="487" t="s">
        <v>345</v>
      </c>
      <c r="B62" s="488">
        <v>42128</v>
      </c>
      <c r="C62" s="489">
        <v>934</v>
      </c>
      <c r="D62" s="487" t="s">
        <v>348</v>
      </c>
      <c r="E62" s="490"/>
      <c r="F62" s="499"/>
      <c r="G62" s="499"/>
      <c r="H62" s="499"/>
      <c r="I62" s="499"/>
    </row>
    <row r="63" spans="1:9" ht="14.4">
      <c r="A63" s="487" t="s">
        <v>345</v>
      </c>
      <c r="B63" s="488">
        <v>42159</v>
      </c>
      <c r="C63" s="489">
        <v>938</v>
      </c>
      <c r="D63" s="487" t="s">
        <v>350</v>
      </c>
      <c r="E63" s="490"/>
      <c r="F63" s="499"/>
      <c r="G63" s="499"/>
      <c r="H63" s="499"/>
      <c r="I63" s="499"/>
    </row>
    <row r="64" spans="1:9" ht="14.4">
      <c r="A64" s="487" t="s">
        <v>345</v>
      </c>
      <c r="B64" s="488">
        <v>42189</v>
      </c>
      <c r="C64" s="489">
        <v>936</v>
      </c>
      <c r="D64" s="487" t="s">
        <v>351</v>
      </c>
      <c r="E64" s="490"/>
      <c r="F64" s="499"/>
      <c r="G64" s="499"/>
      <c r="H64" s="499"/>
      <c r="I64" s="499"/>
    </row>
    <row r="65" spans="1:9" ht="14.4">
      <c r="A65" s="487" t="s">
        <v>345</v>
      </c>
      <c r="B65" s="488">
        <v>42220</v>
      </c>
      <c r="C65" s="489">
        <v>942</v>
      </c>
      <c r="D65" s="487" t="s">
        <v>353</v>
      </c>
      <c r="E65" s="490"/>
      <c r="F65" s="499"/>
      <c r="G65" s="499"/>
      <c r="H65" s="499"/>
      <c r="I65" s="499"/>
    </row>
    <row r="66" spans="1:9" ht="14.4">
      <c r="A66" s="487" t="s">
        <v>345</v>
      </c>
      <c r="B66" s="488">
        <v>42251</v>
      </c>
      <c r="C66" s="489">
        <v>947</v>
      </c>
      <c r="D66" s="487" t="s">
        <v>346</v>
      </c>
      <c r="E66" s="489">
        <v>7.419218E-3</v>
      </c>
      <c r="F66" s="499"/>
      <c r="G66" s="499"/>
      <c r="H66" s="499"/>
      <c r="I66" s="499"/>
    </row>
    <row r="67" spans="1:9" ht="14.4">
      <c r="A67" s="487" t="s">
        <v>345</v>
      </c>
      <c r="B67" s="488">
        <v>42342</v>
      </c>
      <c r="C67" s="489">
        <v>952</v>
      </c>
      <c r="D67" s="487" t="s">
        <v>348</v>
      </c>
      <c r="E67" s="490"/>
      <c r="F67" s="499"/>
      <c r="G67" s="499"/>
      <c r="H67" s="499"/>
      <c r="I67" s="499"/>
    </row>
    <row r="68" spans="1:9" ht="14.4">
      <c r="A68" s="487" t="s">
        <v>345</v>
      </c>
      <c r="B68" s="489" t="s">
        <v>386</v>
      </c>
      <c r="C68" s="489">
        <v>948</v>
      </c>
      <c r="D68" s="487" t="s">
        <v>350</v>
      </c>
      <c r="E68" s="490"/>
      <c r="F68" s="499"/>
      <c r="G68" s="499"/>
      <c r="H68" s="499"/>
      <c r="I68" s="499"/>
    </row>
    <row r="69" spans="1:9" ht="14.4">
      <c r="A69" s="487" t="s">
        <v>345</v>
      </c>
      <c r="B69" s="489" t="s">
        <v>387</v>
      </c>
      <c r="C69" s="489">
        <v>944</v>
      </c>
      <c r="D69" s="487" t="s">
        <v>353</v>
      </c>
      <c r="E69" s="490"/>
      <c r="F69" s="499"/>
      <c r="G69" s="499"/>
      <c r="H69" s="499"/>
      <c r="I69" s="499"/>
    </row>
    <row r="70" spans="1:9" ht="14.4">
      <c r="A70" s="487" t="s">
        <v>345</v>
      </c>
      <c r="B70" s="489" t="s">
        <v>388</v>
      </c>
      <c r="C70" s="489">
        <v>950</v>
      </c>
      <c r="D70" s="487" t="s">
        <v>346</v>
      </c>
      <c r="E70" s="489">
        <v>8.4567099999999992E-3</v>
      </c>
      <c r="F70" s="499"/>
      <c r="G70" s="499"/>
      <c r="H70" s="499"/>
      <c r="I70" s="499"/>
    </row>
    <row r="71" spans="1:9" ht="14.4">
      <c r="A71" s="487" t="s">
        <v>345</v>
      </c>
      <c r="B71" s="489" t="s">
        <v>389</v>
      </c>
      <c r="C71" s="489">
        <v>946</v>
      </c>
      <c r="D71" s="487" t="s">
        <v>348</v>
      </c>
      <c r="E71" s="490"/>
      <c r="F71" s="499"/>
      <c r="G71" s="499"/>
      <c r="H71" s="499"/>
      <c r="I71" s="499"/>
    </row>
    <row r="72" spans="1:9" ht="14.4">
      <c r="A72" s="487" t="s">
        <v>345</v>
      </c>
      <c r="B72" s="489" t="s">
        <v>390</v>
      </c>
      <c r="C72" s="489">
        <v>945</v>
      </c>
      <c r="D72" s="487" t="s">
        <v>350</v>
      </c>
      <c r="E72" s="490"/>
      <c r="F72" s="499"/>
      <c r="G72" s="499"/>
      <c r="H72" s="499"/>
      <c r="I72" s="499"/>
    </row>
    <row r="73" spans="1:9" ht="14.4">
      <c r="A73" s="487" t="s">
        <v>345</v>
      </c>
      <c r="B73" s="489" t="s">
        <v>391</v>
      </c>
      <c r="C73" s="489">
        <v>945</v>
      </c>
      <c r="D73" s="487" t="s">
        <v>351</v>
      </c>
      <c r="E73" s="490"/>
      <c r="F73" s="499"/>
      <c r="G73" s="499"/>
      <c r="H73" s="499"/>
      <c r="I73" s="499"/>
    </row>
    <row r="74" spans="1:9" ht="14.4">
      <c r="A74" s="487" t="s">
        <v>345</v>
      </c>
      <c r="B74" s="489" t="s">
        <v>392</v>
      </c>
      <c r="C74" s="489">
        <v>942</v>
      </c>
      <c r="D74" s="487" t="s">
        <v>353</v>
      </c>
      <c r="E74" s="490"/>
      <c r="F74" s="499"/>
      <c r="G74" s="499"/>
      <c r="H74" s="499"/>
      <c r="I74" s="499"/>
    </row>
    <row r="75" spans="1:9" ht="14.4">
      <c r="A75" s="487" t="s">
        <v>345</v>
      </c>
      <c r="B75" s="489" t="s">
        <v>393</v>
      </c>
      <c r="C75" s="489">
        <v>938</v>
      </c>
      <c r="D75" s="487" t="s">
        <v>346</v>
      </c>
      <c r="E75" s="489">
        <v>-1.2712035999999999E-2</v>
      </c>
      <c r="F75" s="499"/>
      <c r="G75" s="499"/>
      <c r="H75" s="499"/>
      <c r="I75" s="499"/>
    </row>
    <row r="76" spans="1:9" ht="14.4">
      <c r="A76" s="487" t="s">
        <v>345</v>
      </c>
      <c r="B76" s="489" t="s">
        <v>394</v>
      </c>
      <c r="C76" s="489">
        <v>910</v>
      </c>
      <c r="D76" s="487" t="s">
        <v>348</v>
      </c>
      <c r="E76" s="490"/>
      <c r="F76" s="499"/>
      <c r="G76" s="499"/>
      <c r="H76" s="499"/>
      <c r="I76" s="499"/>
    </row>
    <row r="77" spans="1:9" ht="14.4">
      <c r="A77" s="487" t="s">
        <v>345</v>
      </c>
      <c r="B77" s="489" t="s">
        <v>395</v>
      </c>
      <c r="C77" s="489">
        <v>881</v>
      </c>
      <c r="D77" s="487" t="s">
        <v>350</v>
      </c>
      <c r="E77" s="490"/>
      <c r="F77" s="499"/>
      <c r="G77" s="499"/>
      <c r="H77" s="499"/>
      <c r="I77" s="499"/>
    </row>
    <row r="78" spans="1:9" ht="14.4">
      <c r="A78" s="487" t="s">
        <v>345</v>
      </c>
      <c r="B78" s="489" t="s">
        <v>396</v>
      </c>
      <c r="C78" s="489">
        <v>860</v>
      </c>
      <c r="D78" s="487" t="s">
        <v>351</v>
      </c>
      <c r="E78" s="490"/>
      <c r="F78" s="499"/>
      <c r="G78" s="499"/>
      <c r="H78" s="499"/>
      <c r="I78" s="499"/>
    </row>
    <row r="79" spans="1:9" ht="14.4">
      <c r="A79" s="487" t="s">
        <v>345</v>
      </c>
      <c r="B79" s="489" t="s">
        <v>397</v>
      </c>
      <c r="C79" s="489">
        <v>838</v>
      </c>
      <c r="D79" s="487" t="s">
        <v>353</v>
      </c>
      <c r="E79" s="490"/>
      <c r="F79" s="499"/>
      <c r="G79" s="499"/>
      <c r="H79" s="499"/>
      <c r="I79" s="499"/>
    </row>
    <row r="80" spans="1:9" ht="14.4">
      <c r="A80" s="487" t="s">
        <v>345</v>
      </c>
      <c r="B80" s="489" t="s">
        <v>398</v>
      </c>
      <c r="C80" s="489">
        <v>842</v>
      </c>
      <c r="D80" s="487" t="s">
        <v>346</v>
      </c>
      <c r="E80" s="489">
        <v>-0.107969935</v>
      </c>
      <c r="F80" s="499"/>
      <c r="G80" s="499"/>
      <c r="H80" s="499"/>
      <c r="I80" s="499"/>
    </row>
    <row r="81" spans="1:9" ht="14.4">
      <c r="A81" s="487" t="s">
        <v>345</v>
      </c>
      <c r="B81" s="489" t="s">
        <v>399</v>
      </c>
      <c r="C81" s="489">
        <v>872</v>
      </c>
      <c r="D81" s="487" t="s">
        <v>348</v>
      </c>
      <c r="E81" s="490"/>
      <c r="F81" s="499"/>
      <c r="G81" s="499"/>
      <c r="H81" s="499"/>
      <c r="I81" s="499"/>
    </row>
    <row r="82" spans="1:9" ht="14.4">
      <c r="A82" s="487" t="s">
        <v>345</v>
      </c>
      <c r="B82" s="488">
        <v>42010</v>
      </c>
      <c r="C82" s="489">
        <v>890</v>
      </c>
      <c r="D82" s="487" t="s">
        <v>350</v>
      </c>
      <c r="E82" s="490"/>
      <c r="F82" s="499"/>
      <c r="G82" s="499"/>
      <c r="H82" s="499"/>
      <c r="I82" s="499"/>
    </row>
    <row r="83" spans="1:9" ht="14.4">
      <c r="A83" s="487" t="s">
        <v>345</v>
      </c>
      <c r="B83" s="488">
        <v>42041</v>
      </c>
      <c r="C83" s="489">
        <v>902</v>
      </c>
      <c r="D83" s="487" t="s">
        <v>351</v>
      </c>
      <c r="E83" s="490"/>
      <c r="F83" s="499"/>
      <c r="G83" s="499"/>
      <c r="H83" s="499"/>
      <c r="I83" s="499"/>
    </row>
    <row r="84" spans="1:9" ht="14.4">
      <c r="A84" s="487" t="s">
        <v>345</v>
      </c>
      <c r="B84" s="488">
        <v>42069</v>
      </c>
      <c r="C84" s="489">
        <v>925</v>
      </c>
      <c r="D84" s="487" t="s">
        <v>353</v>
      </c>
      <c r="E84" s="490"/>
      <c r="F84" s="499"/>
      <c r="G84" s="499"/>
      <c r="H84" s="499"/>
      <c r="I84" s="499"/>
    </row>
    <row r="85" spans="1:9" ht="14.4">
      <c r="A85" s="487" t="s">
        <v>345</v>
      </c>
      <c r="B85" s="488">
        <v>42100</v>
      </c>
      <c r="C85" s="489">
        <v>927</v>
      </c>
      <c r="D85" s="487" t="s">
        <v>346</v>
      </c>
      <c r="E85" s="489">
        <v>9.6173550999999996E-2</v>
      </c>
      <c r="F85" s="499"/>
      <c r="G85" s="499"/>
      <c r="H85" s="499"/>
      <c r="I85" s="499"/>
    </row>
    <row r="86" spans="1:9" ht="14.4">
      <c r="A86" s="487" t="s">
        <v>345</v>
      </c>
      <c r="B86" s="488">
        <v>42191</v>
      </c>
      <c r="C86" s="489">
        <v>931</v>
      </c>
      <c r="D86" s="487" t="s">
        <v>348</v>
      </c>
      <c r="E86" s="490"/>
      <c r="F86" s="499"/>
      <c r="G86" s="499"/>
      <c r="H86" s="499"/>
      <c r="I86" s="499"/>
    </row>
    <row r="87" spans="1:9" ht="14.4">
      <c r="A87" s="487" t="s">
        <v>345</v>
      </c>
      <c r="B87" s="488">
        <v>42222</v>
      </c>
      <c r="C87" s="489">
        <v>945</v>
      </c>
      <c r="D87" s="487" t="s">
        <v>350</v>
      </c>
      <c r="E87" s="490"/>
      <c r="F87" s="499"/>
      <c r="G87" s="499"/>
      <c r="H87" s="499"/>
      <c r="I87" s="499"/>
    </row>
    <row r="88" spans="1:9" ht="14.4">
      <c r="A88" s="487" t="s">
        <v>345</v>
      </c>
      <c r="B88" s="488">
        <v>42253</v>
      </c>
      <c r="C88" s="489">
        <v>967</v>
      </c>
      <c r="D88" s="487" t="s">
        <v>351</v>
      </c>
      <c r="E88" s="490"/>
      <c r="F88" s="499"/>
      <c r="G88" s="499"/>
      <c r="H88" s="499"/>
      <c r="I88" s="499"/>
    </row>
    <row r="89" spans="1:9" ht="14.4">
      <c r="A89" s="487" t="s">
        <v>345</v>
      </c>
      <c r="B89" s="488">
        <v>42283</v>
      </c>
      <c r="C89" s="489">
        <v>956</v>
      </c>
      <c r="D89" s="487" t="s">
        <v>353</v>
      </c>
      <c r="E89" s="490"/>
      <c r="F89" s="499"/>
      <c r="G89" s="499"/>
      <c r="H89" s="499"/>
      <c r="I89" s="499"/>
    </row>
    <row r="90" spans="1:9" ht="14.4">
      <c r="A90" s="487" t="s">
        <v>345</v>
      </c>
      <c r="B90" s="488">
        <v>42314</v>
      </c>
      <c r="C90" s="489">
        <v>938</v>
      </c>
      <c r="D90" s="487" t="s">
        <v>346</v>
      </c>
      <c r="E90" s="489">
        <v>1.1796383000000001E-2</v>
      </c>
      <c r="F90" s="499"/>
      <c r="G90" s="499"/>
      <c r="H90" s="499"/>
      <c r="I90" s="499"/>
    </row>
    <row r="91" spans="1:9" ht="14.4">
      <c r="A91" s="487" t="s">
        <v>345</v>
      </c>
      <c r="B91" s="489" t="s">
        <v>400</v>
      </c>
      <c r="C91" s="489">
        <v>928</v>
      </c>
      <c r="D91" s="487" t="s">
        <v>348</v>
      </c>
      <c r="E91" s="490"/>
      <c r="F91" s="499"/>
      <c r="G91" s="499"/>
      <c r="H91" s="499"/>
      <c r="I91" s="499"/>
    </row>
    <row r="92" spans="1:9" ht="14.4">
      <c r="A92" s="487" t="s">
        <v>345</v>
      </c>
      <c r="B92" s="489" t="s">
        <v>401</v>
      </c>
      <c r="C92" s="489">
        <v>934</v>
      </c>
      <c r="D92" s="487" t="s">
        <v>350</v>
      </c>
      <c r="E92" s="490"/>
      <c r="F92" s="499"/>
      <c r="G92" s="499"/>
      <c r="H92" s="499"/>
      <c r="I92" s="499"/>
    </row>
    <row r="93" spans="1:9" ht="14.4">
      <c r="A93" s="487" t="s">
        <v>345</v>
      </c>
      <c r="B93" s="489" t="s">
        <v>402</v>
      </c>
      <c r="C93" s="489">
        <v>931</v>
      </c>
      <c r="D93" s="487" t="s">
        <v>351</v>
      </c>
      <c r="E93" s="490"/>
      <c r="F93" s="499"/>
      <c r="G93" s="499"/>
      <c r="H93" s="499"/>
      <c r="I93" s="499"/>
    </row>
    <row r="94" spans="1:9" ht="14.4">
      <c r="A94" s="487" t="s">
        <v>345</v>
      </c>
      <c r="B94" s="489" t="s">
        <v>403</v>
      </c>
      <c r="C94" s="489">
        <v>928</v>
      </c>
      <c r="D94" s="487" t="s">
        <v>353</v>
      </c>
      <c r="E94" s="490"/>
      <c r="F94" s="499"/>
      <c r="G94" s="499"/>
      <c r="H94" s="499"/>
      <c r="I94" s="499"/>
    </row>
    <row r="95" spans="1:9" ht="14.4">
      <c r="A95" s="487" t="s">
        <v>345</v>
      </c>
      <c r="B95" s="489" t="s">
        <v>404</v>
      </c>
      <c r="C95" s="489">
        <v>925</v>
      </c>
      <c r="D95" s="487" t="s">
        <v>346</v>
      </c>
      <c r="E95" s="489">
        <v>-1.3956211E-2</v>
      </c>
      <c r="F95" s="499"/>
      <c r="G95" s="499"/>
      <c r="H95" s="499"/>
      <c r="I95" s="499"/>
    </row>
    <row r="96" spans="1:9" ht="14.4">
      <c r="A96" s="487" t="s">
        <v>345</v>
      </c>
      <c r="B96" s="489" t="s">
        <v>405</v>
      </c>
      <c r="C96" s="489">
        <v>918</v>
      </c>
      <c r="D96" s="487" t="s">
        <v>348</v>
      </c>
      <c r="E96" s="490"/>
      <c r="F96" s="499"/>
      <c r="G96" s="499"/>
      <c r="H96" s="499"/>
      <c r="I96" s="499"/>
    </row>
    <row r="97" spans="1:9" ht="14.4">
      <c r="A97" s="487" t="s">
        <v>345</v>
      </c>
      <c r="B97" s="489" t="s">
        <v>406</v>
      </c>
      <c r="C97" s="489">
        <v>922</v>
      </c>
      <c r="D97" s="487" t="s">
        <v>350</v>
      </c>
      <c r="E97" s="490"/>
      <c r="F97" s="499"/>
      <c r="G97" s="499"/>
      <c r="H97" s="499"/>
      <c r="I97" s="499"/>
    </row>
    <row r="98" spans="1:9" ht="14.4">
      <c r="A98" s="487" t="s">
        <v>345</v>
      </c>
      <c r="B98" s="489" t="s">
        <v>407</v>
      </c>
      <c r="C98" s="489">
        <v>926</v>
      </c>
      <c r="D98" s="487" t="s">
        <v>351</v>
      </c>
      <c r="E98" s="490"/>
      <c r="F98" s="499"/>
      <c r="G98" s="499"/>
      <c r="H98" s="499"/>
      <c r="I98" s="499"/>
    </row>
    <row r="99" spans="1:9" ht="14.4">
      <c r="A99" s="487" t="s">
        <v>345</v>
      </c>
      <c r="B99" s="489" t="s">
        <v>408</v>
      </c>
      <c r="C99" s="489">
        <v>928</v>
      </c>
      <c r="D99" s="487" t="s">
        <v>353</v>
      </c>
      <c r="E99" s="490"/>
      <c r="F99" s="499"/>
      <c r="G99" s="499"/>
      <c r="H99" s="499"/>
      <c r="I99" s="499"/>
    </row>
    <row r="100" spans="1:9" ht="14.4">
      <c r="A100" s="487" t="s">
        <v>345</v>
      </c>
      <c r="B100" s="489" t="s">
        <v>409</v>
      </c>
      <c r="C100" s="489">
        <v>930</v>
      </c>
      <c r="D100" s="487" t="s">
        <v>346</v>
      </c>
      <c r="E100" s="489">
        <v>5.3908489999999996E-3</v>
      </c>
      <c r="F100" s="499"/>
      <c r="G100" s="499"/>
      <c r="H100" s="499"/>
      <c r="I100" s="499"/>
    </row>
    <row r="101" spans="1:9" ht="14.4">
      <c r="A101" s="487" t="s">
        <v>345</v>
      </c>
      <c r="B101" s="489" t="s">
        <v>410</v>
      </c>
      <c r="C101" s="489">
        <v>938</v>
      </c>
      <c r="D101" s="487" t="s">
        <v>348</v>
      </c>
      <c r="E101" s="490"/>
      <c r="F101" s="499"/>
      <c r="G101" s="499"/>
      <c r="H101" s="499"/>
      <c r="I101" s="499"/>
    </row>
    <row r="102" spans="1:9" ht="14.4">
      <c r="A102" s="487" t="s">
        <v>345</v>
      </c>
      <c r="B102" s="489" t="s">
        <v>411</v>
      </c>
      <c r="C102" s="489">
        <v>946</v>
      </c>
      <c r="D102" s="487" t="s">
        <v>350</v>
      </c>
      <c r="E102" s="490"/>
      <c r="F102" s="499"/>
      <c r="G102" s="499"/>
      <c r="H102" s="499"/>
      <c r="I102" s="499"/>
    </row>
    <row r="103" spans="1:9" ht="14.4">
      <c r="A103" s="487" t="s">
        <v>345</v>
      </c>
      <c r="B103" s="489" t="s">
        <v>412</v>
      </c>
      <c r="C103" s="489">
        <v>949</v>
      </c>
      <c r="D103" s="487" t="s">
        <v>351</v>
      </c>
      <c r="E103" s="490"/>
      <c r="F103" s="499"/>
      <c r="G103" s="499"/>
      <c r="H103" s="499"/>
      <c r="I103" s="499"/>
    </row>
    <row r="104" spans="1:9" ht="14.4">
      <c r="A104" s="487" t="s">
        <v>345</v>
      </c>
      <c r="B104" s="488">
        <v>42011</v>
      </c>
      <c r="C104" s="489">
        <v>946</v>
      </c>
      <c r="D104" s="487" t="s">
        <v>353</v>
      </c>
      <c r="E104" s="490"/>
      <c r="F104" s="499"/>
      <c r="G104" s="499"/>
      <c r="H104" s="499"/>
      <c r="I104" s="499"/>
    </row>
    <row r="105" spans="1:9" ht="14.4">
      <c r="A105" s="487" t="s">
        <v>345</v>
      </c>
      <c r="B105" s="488">
        <v>42042</v>
      </c>
      <c r="C105" s="489">
        <v>939</v>
      </c>
      <c r="D105" s="487" t="s">
        <v>346</v>
      </c>
      <c r="E105" s="489">
        <v>9.6308929999999997E-3</v>
      </c>
      <c r="F105" s="499"/>
      <c r="G105" s="499"/>
      <c r="H105" s="499"/>
      <c r="I105" s="499"/>
    </row>
    <row r="106" spans="1:9" ht="14.4">
      <c r="A106" s="487" t="s">
        <v>345</v>
      </c>
      <c r="B106" s="488">
        <v>42131</v>
      </c>
      <c r="C106" s="489">
        <v>938</v>
      </c>
      <c r="D106" s="487" t="s">
        <v>348</v>
      </c>
      <c r="E106" s="490"/>
      <c r="F106" s="499"/>
      <c r="G106" s="499"/>
      <c r="H106" s="499"/>
      <c r="I106" s="499"/>
    </row>
    <row r="107" spans="1:9" ht="14.4">
      <c r="A107" s="487" t="s">
        <v>345</v>
      </c>
      <c r="B107" s="488">
        <v>42162</v>
      </c>
      <c r="C107" s="489">
        <v>937</v>
      </c>
      <c r="D107" s="487" t="s">
        <v>350</v>
      </c>
      <c r="E107" s="490"/>
      <c r="F107" s="499"/>
      <c r="G107" s="499"/>
      <c r="H107" s="499"/>
      <c r="I107" s="499"/>
    </row>
    <row r="108" spans="1:9" ht="14.4">
      <c r="A108" s="487" t="s">
        <v>345</v>
      </c>
      <c r="B108" s="488">
        <v>42192</v>
      </c>
      <c r="C108" s="489">
        <v>941</v>
      </c>
      <c r="D108" s="487" t="s">
        <v>351</v>
      </c>
      <c r="E108" s="490"/>
      <c r="F108" s="499"/>
      <c r="G108" s="499"/>
      <c r="H108" s="499"/>
      <c r="I108" s="499"/>
    </row>
    <row r="109" spans="1:9" ht="14.4">
      <c r="A109" s="487" t="s">
        <v>345</v>
      </c>
      <c r="B109" s="488">
        <v>42223</v>
      </c>
      <c r="C109" s="489">
        <v>943</v>
      </c>
      <c r="D109" s="487" t="s">
        <v>353</v>
      </c>
      <c r="E109" s="490"/>
      <c r="F109" s="499"/>
      <c r="G109" s="499"/>
      <c r="H109" s="499"/>
      <c r="I109" s="499"/>
    </row>
    <row r="110" spans="1:9" ht="14.4">
      <c r="A110" s="487" t="s">
        <v>345</v>
      </c>
      <c r="B110" s="488">
        <v>42254</v>
      </c>
      <c r="C110" s="489">
        <v>943</v>
      </c>
      <c r="D110" s="487" t="s">
        <v>346</v>
      </c>
      <c r="E110" s="489">
        <v>4.250803E-3</v>
      </c>
      <c r="F110" s="499"/>
      <c r="G110" s="499"/>
      <c r="H110" s="499"/>
      <c r="I110" s="499"/>
    </row>
    <row r="111" spans="1:9" ht="14.4">
      <c r="A111" s="487" t="s">
        <v>345</v>
      </c>
      <c r="B111" s="488">
        <v>42345</v>
      </c>
      <c r="C111" s="489">
        <v>945</v>
      </c>
      <c r="D111" s="487" t="s">
        <v>348</v>
      </c>
      <c r="E111" s="490"/>
      <c r="F111" s="499"/>
      <c r="G111" s="499"/>
      <c r="H111" s="499"/>
      <c r="I111" s="499"/>
    </row>
    <row r="112" spans="1:9" ht="14.4">
      <c r="A112" s="487" t="s">
        <v>345</v>
      </c>
      <c r="B112" s="489" t="s">
        <v>413</v>
      </c>
      <c r="C112" s="489">
        <v>944</v>
      </c>
      <c r="D112" s="487" t="s">
        <v>350</v>
      </c>
      <c r="E112" s="490"/>
      <c r="F112" s="499"/>
      <c r="G112" s="499"/>
      <c r="H112" s="499"/>
      <c r="I112" s="499"/>
    </row>
    <row r="113" spans="1:9" ht="14.4">
      <c r="A113" s="487" t="s">
        <v>345</v>
      </c>
      <c r="B113" s="489" t="s">
        <v>414</v>
      </c>
      <c r="C113" s="489">
        <v>946</v>
      </c>
      <c r="D113" s="487" t="s">
        <v>351</v>
      </c>
      <c r="E113" s="490"/>
      <c r="F113" s="499"/>
      <c r="G113" s="499"/>
      <c r="H113" s="499"/>
      <c r="I113" s="499"/>
    </row>
    <row r="114" spans="1:9" ht="14.4">
      <c r="A114" s="487" t="s">
        <v>345</v>
      </c>
      <c r="B114" s="489" t="s">
        <v>415</v>
      </c>
      <c r="C114" s="489">
        <v>951</v>
      </c>
      <c r="D114" s="487" t="s">
        <v>353</v>
      </c>
      <c r="E114" s="490"/>
      <c r="F114" s="499"/>
      <c r="G114" s="499"/>
      <c r="H114" s="499"/>
      <c r="I114" s="499"/>
    </row>
    <row r="115" spans="1:9" ht="14.4">
      <c r="A115" s="487" t="s">
        <v>345</v>
      </c>
      <c r="B115" s="489" t="s">
        <v>416</v>
      </c>
      <c r="C115" s="489">
        <v>961</v>
      </c>
      <c r="D115" s="487" t="s">
        <v>346</v>
      </c>
      <c r="E115" s="489">
        <v>1.8908126000000001E-2</v>
      </c>
      <c r="F115" s="499"/>
      <c r="G115" s="499"/>
      <c r="H115" s="499"/>
      <c r="I115" s="499"/>
    </row>
    <row r="116" spans="1:9" ht="14.4">
      <c r="A116" s="487" t="s">
        <v>345</v>
      </c>
      <c r="B116" s="489" t="s">
        <v>417</v>
      </c>
      <c r="C116" s="489">
        <v>963</v>
      </c>
      <c r="D116" s="487" t="s">
        <v>353</v>
      </c>
      <c r="E116" s="490"/>
      <c r="F116" s="499"/>
      <c r="G116" s="499"/>
      <c r="H116" s="499"/>
      <c r="I116" s="499"/>
    </row>
    <row r="117" spans="1:9" ht="14.4">
      <c r="A117" s="487" t="s">
        <v>345</v>
      </c>
      <c r="B117" s="489" t="s">
        <v>418</v>
      </c>
      <c r="C117" s="489">
        <v>1003</v>
      </c>
      <c r="D117" s="487" t="s">
        <v>346</v>
      </c>
      <c r="E117" s="489">
        <v>6.0624622000000003E-2</v>
      </c>
      <c r="F117" s="499"/>
      <c r="G117" s="499"/>
      <c r="H117" s="499"/>
      <c r="I117" s="499"/>
    </row>
    <row r="118" spans="1:9" ht="14.4">
      <c r="A118" s="487" t="s">
        <v>345</v>
      </c>
      <c r="B118" s="489" t="s">
        <v>419</v>
      </c>
      <c r="C118" s="489">
        <v>1054</v>
      </c>
      <c r="D118" s="487" t="s">
        <v>348</v>
      </c>
      <c r="E118" s="490"/>
      <c r="F118" s="499"/>
      <c r="G118" s="499"/>
      <c r="H118" s="499"/>
      <c r="I118" s="499"/>
    </row>
    <row r="119" spans="1:9" ht="14.4">
      <c r="A119" s="487" t="s">
        <v>345</v>
      </c>
      <c r="B119" s="489" t="s">
        <v>420</v>
      </c>
      <c r="C119" s="489">
        <v>1046</v>
      </c>
      <c r="D119" s="487" t="s">
        <v>350</v>
      </c>
      <c r="E119" s="490"/>
      <c r="F119" s="499"/>
      <c r="G119" s="499"/>
      <c r="H119" s="499"/>
      <c r="I119" s="499"/>
    </row>
    <row r="120" spans="1:9" ht="14.4">
      <c r="A120" s="487" t="s">
        <v>345</v>
      </c>
      <c r="B120" s="489" t="s">
        <v>421</v>
      </c>
      <c r="C120" s="489">
        <v>1028</v>
      </c>
      <c r="D120" s="487" t="s">
        <v>351</v>
      </c>
      <c r="E120" s="490"/>
      <c r="F120" s="499"/>
      <c r="G120" s="499"/>
      <c r="H120" s="499"/>
      <c r="I120" s="499"/>
    </row>
    <row r="121" spans="1:9" ht="14.4">
      <c r="A121" s="487" t="s">
        <v>345</v>
      </c>
      <c r="B121" s="489" t="s">
        <v>422</v>
      </c>
      <c r="C121" s="489">
        <v>1021</v>
      </c>
      <c r="D121" s="487" t="s">
        <v>353</v>
      </c>
      <c r="E121" s="490"/>
      <c r="F121" s="499"/>
      <c r="G121" s="499"/>
      <c r="H121" s="499"/>
      <c r="I121" s="499"/>
    </row>
    <row r="122" spans="1:9" ht="14.4">
      <c r="A122" s="487" t="s">
        <v>345</v>
      </c>
      <c r="B122" s="489" t="s">
        <v>423</v>
      </c>
      <c r="C122" s="489">
        <v>1028</v>
      </c>
      <c r="D122" s="487" t="s">
        <v>346</v>
      </c>
      <c r="E122" s="489">
        <v>2.4619657999999999E-2</v>
      </c>
      <c r="F122" s="499"/>
      <c r="G122" s="499"/>
      <c r="H122" s="499"/>
      <c r="I122" s="499"/>
    </row>
    <row r="123" spans="1:9" ht="14.4">
      <c r="A123" s="487" t="s">
        <v>345</v>
      </c>
      <c r="B123" s="488">
        <v>42043</v>
      </c>
      <c r="C123" s="489">
        <v>1034</v>
      </c>
      <c r="D123" s="487" t="s">
        <v>348</v>
      </c>
      <c r="E123" s="490"/>
      <c r="F123" s="499"/>
      <c r="G123" s="499"/>
      <c r="H123" s="499"/>
      <c r="I123" s="499"/>
    </row>
    <row r="124" spans="1:9" ht="14.4">
      <c r="A124" s="487" t="s">
        <v>345</v>
      </c>
      <c r="B124" s="488">
        <v>42071</v>
      </c>
      <c r="C124" s="489">
        <v>1030</v>
      </c>
      <c r="D124" s="487" t="s">
        <v>350</v>
      </c>
      <c r="E124" s="490"/>
      <c r="F124" s="499"/>
      <c r="G124" s="499"/>
      <c r="H124" s="499"/>
      <c r="I124" s="499"/>
    </row>
    <row r="125" spans="1:9" ht="14.4">
      <c r="A125" s="487" t="s">
        <v>345</v>
      </c>
      <c r="B125" s="488">
        <v>42102</v>
      </c>
      <c r="C125" s="489">
        <v>1030</v>
      </c>
      <c r="D125" s="487" t="s">
        <v>351</v>
      </c>
      <c r="E125" s="490"/>
      <c r="F125" s="499"/>
      <c r="G125" s="499"/>
      <c r="H125" s="499"/>
      <c r="I125" s="499"/>
    </row>
    <row r="126" spans="1:9" ht="14.4">
      <c r="A126" s="487" t="s">
        <v>345</v>
      </c>
      <c r="B126" s="488">
        <v>42132</v>
      </c>
      <c r="C126" s="489">
        <v>1034</v>
      </c>
      <c r="D126" s="487" t="s">
        <v>353</v>
      </c>
      <c r="E126" s="490"/>
      <c r="F126" s="499"/>
      <c r="G126" s="499"/>
      <c r="H126" s="499"/>
      <c r="I126" s="499"/>
    </row>
    <row r="127" spans="1:9" ht="14.4">
      <c r="A127" s="487" t="s">
        <v>345</v>
      </c>
      <c r="B127" s="488">
        <v>42163</v>
      </c>
      <c r="C127" s="489">
        <v>1040</v>
      </c>
      <c r="D127" s="487" t="s">
        <v>346</v>
      </c>
      <c r="E127" s="489">
        <v>1.1605546E-2</v>
      </c>
      <c r="F127" s="499"/>
      <c r="G127" s="499"/>
      <c r="H127" s="499"/>
      <c r="I127" s="499"/>
    </row>
    <row r="128" spans="1:9" ht="14.4">
      <c r="A128" s="487" t="s">
        <v>345</v>
      </c>
      <c r="B128" s="488">
        <v>42255</v>
      </c>
      <c r="C128" s="489">
        <v>1063</v>
      </c>
      <c r="D128" s="487" t="s">
        <v>348</v>
      </c>
      <c r="E128" s="490"/>
      <c r="F128" s="499"/>
      <c r="G128" s="499"/>
      <c r="H128" s="499"/>
      <c r="I128" s="499"/>
    </row>
    <row r="129" spans="1:9" ht="14.4">
      <c r="A129" s="487" t="s">
        <v>345</v>
      </c>
      <c r="B129" s="488">
        <v>42285</v>
      </c>
      <c r="C129" s="489">
        <v>1081</v>
      </c>
      <c r="D129" s="487" t="s">
        <v>350</v>
      </c>
      <c r="E129" s="490"/>
      <c r="F129" s="499"/>
      <c r="G129" s="499"/>
      <c r="H129" s="499"/>
      <c r="I129" s="499"/>
    </row>
    <row r="130" spans="1:9" ht="14.4">
      <c r="A130" s="487" t="s">
        <v>345</v>
      </c>
      <c r="B130" s="488">
        <v>42316</v>
      </c>
      <c r="C130" s="489">
        <v>1078</v>
      </c>
      <c r="D130" s="487" t="s">
        <v>351</v>
      </c>
      <c r="E130" s="490"/>
      <c r="F130" s="499"/>
      <c r="G130" s="499"/>
      <c r="H130" s="499"/>
      <c r="I130" s="499"/>
    </row>
    <row r="131" spans="1:9" ht="14.4">
      <c r="A131" s="487" t="s">
        <v>345</v>
      </c>
      <c r="B131" s="488">
        <v>42346</v>
      </c>
      <c r="C131" s="489">
        <v>1077</v>
      </c>
      <c r="D131" s="487" t="s">
        <v>353</v>
      </c>
      <c r="E131" s="490"/>
      <c r="F131" s="499"/>
      <c r="G131" s="499"/>
      <c r="H131" s="499"/>
      <c r="I131" s="499"/>
    </row>
    <row r="132" spans="1:9" ht="14.4">
      <c r="A132" s="487" t="s">
        <v>345</v>
      </c>
      <c r="B132" s="489" t="s">
        <v>424</v>
      </c>
      <c r="C132" s="489">
        <v>1088</v>
      </c>
      <c r="D132" s="487" t="s">
        <v>346</v>
      </c>
      <c r="E132" s="489">
        <v>4.5120435E-2</v>
      </c>
      <c r="F132" s="499"/>
      <c r="G132" s="499"/>
      <c r="H132" s="499"/>
      <c r="I132" s="499"/>
    </row>
    <row r="133" spans="1:9" ht="14.4">
      <c r="A133" s="487" t="s">
        <v>345</v>
      </c>
      <c r="B133" s="489" t="s">
        <v>425</v>
      </c>
      <c r="C133" s="489">
        <v>1112</v>
      </c>
      <c r="D133" s="487" t="s">
        <v>348</v>
      </c>
      <c r="E133" s="490"/>
      <c r="F133" s="499"/>
      <c r="G133" s="499"/>
      <c r="H133" s="499"/>
      <c r="I133" s="499"/>
    </row>
    <row r="134" spans="1:9" ht="14.4">
      <c r="A134" s="487" t="s">
        <v>345</v>
      </c>
      <c r="B134" s="489" t="s">
        <v>426</v>
      </c>
      <c r="C134" s="489">
        <v>1158</v>
      </c>
      <c r="D134" s="487" t="s">
        <v>350</v>
      </c>
      <c r="E134" s="490"/>
      <c r="F134" s="499"/>
      <c r="G134" s="499"/>
      <c r="H134" s="499"/>
      <c r="I134" s="499"/>
    </row>
    <row r="135" spans="1:9" ht="14.4">
      <c r="A135" s="487" t="s">
        <v>345</v>
      </c>
      <c r="B135" s="489" t="s">
        <v>427</v>
      </c>
      <c r="C135" s="489">
        <v>1160</v>
      </c>
      <c r="D135" s="487" t="s">
        <v>351</v>
      </c>
      <c r="E135" s="490"/>
      <c r="F135" s="499"/>
      <c r="G135" s="499"/>
      <c r="H135" s="499"/>
      <c r="I135" s="499"/>
    </row>
    <row r="136" spans="1:9" ht="14.4">
      <c r="A136" s="487" t="s">
        <v>345</v>
      </c>
      <c r="B136" s="489" t="s">
        <v>428</v>
      </c>
      <c r="C136" s="489">
        <v>1192</v>
      </c>
      <c r="D136" s="487" t="s">
        <v>353</v>
      </c>
      <c r="E136" s="490"/>
      <c r="F136" s="499"/>
      <c r="G136" s="499"/>
      <c r="H136" s="499"/>
      <c r="I136" s="499"/>
    </row>
    <row r="137" spans="1:9" ht="14.4">
      <c r="A137" s="487" t="s">
        <v>345</v>
      </c>
      <c r="B137" s="489" t="s">
        <v>429</v>
      </c>
      <c r="C137" s="489">
        <v>1201</v>
      </c>
      <c r="D137" s="487" t="s">
        <v>346</v>
      </c>
      <c r="E137" s="489">
        <v>9.8813394999999998E-2</v>
      </c>
      <c r="F137" s="499"/>
      <c r="G137" s="499"/>
      <c r="H137" s="499"/>
      <c r="I137" s="499"/>
    </row>
    <row r="138" spans="1:9" ht="14.4">
      <c r="A138" s="487" t="s">
        <v>345</v>
      </c>
      <c r="B138" s="489" t="s">
        <v>430</v>
      </c>
      <c r="C138" s="489">
        <v>1185</v>
      </c>
      <c r="D138" s="487" t="s">
        <v>348</v>
      </c>
      <c r="E138" s="490"/>
      <c r="F138" s="499"/>
      <c r="G138" s="499"/>
      <c r="H138" s="499"/>
      <c r="I138" s="499"/>
    </row>
    <row r="139" spans="1:9" ht="14.4">
      <c r="A139" s="487" t="s">
        <v>345</v>
      </c>
      <c r="B139" s="489" t="s">
        <v>431</v>
      </c>
      <c r="C139" s="489">
        <v>1182</v>
      </c>
      <c r="D139" s="487" t="s">
        <v>350</v>
      </c>
      <c r="E139" s="490"/>
      <c r="F139" s="499"/>
      <c r="G139" s="499"/>
      <c r="H139" s="499"/>
      <c r="I139" s="499"/>
    </row>
    <row r="140" spans="1:9" ht="14.4">
      <c r="A140" s="487" t="s">
        <v>345</v>
      </c>
      <c r="B140" s="489" t="s">
        <v>432</v>
      </c>
      <c r="C140" s="489">
        <v>1181</v>
      </c>
      <c r="D140" s="487" t="s">
        <v>351</v>
      </c>
      <c r="E140" s="490"/>
      <c r="F140" s="499"/>
      <c r="G140" s="499"/>
      <c r="H140" s="499"/>
      <c r="I140" s="499"/>
    </row>
    <row r="141" spans="1:9" ht="14.4">
      <c r="A141" s="487" t="s">
        <v>345</v>
      </c>
      <c r="B141" s="489" t="s">
        <v>433</v>
      </c>
      <c r="C141" s="489">
        <v>1176</v>
      </c>
      <c r="D141" s="487" t="s">
        <v>353</v>
      </c>
      <c r="E141" s="490"/>
      <c r="F141" s="499"/>
      <c r="G141" s="499"/>
      <c r="H141" s="499"/>
      <c r="I141" s="499"/>
    </row>
    <row r="142" spans="1:9" ht="14.4">
      <c r="A142" s="487" t="s">
        <v>345</v>
      </c>
      <c r="B142" s="489" t="s">
        <v>434</v>
      </c>
      <c r="C142" s="489">
        <v>1184</v>
      </c>
      <c r="D142" s="487" t="s">
        <v>346</v>
      </c>
      <c r="E142" s="489">
        <v>-1.4256006999999999E-2</v>
      </c>
      <c r="F142" s="499"/>
      <c r="G142" s="499"/>
      <c r="H142" s="499"/>
      <c r="I142" s="499"/>
    </row>
    <row r="143" spans="1:9" ht="14.4">
      <c r="A143" s="487" t="s">
        <v>345</v>
      </c>
      <c r="B143" s="489" t="s">
        <v>435</v>
      </c>
      <c r="C143" s="489">
        <v>1200</v>
      </c>
      <c r="D143" s="487" t="s">
        <v>350</v>
      </c>
      <c r="E143" s="490"/>
      <c r="F143" s="499"/>
      <c r="G143" s="499"/>
      <c r="H143" s="499"/>
      <c r="I143" s="499"/>
    </row>
    <row r="144" spans="1:9" ht="14.4">
      <c r="A144" s="487" t="s">
        <v>345</v>
      </c>
      <c r="B144" s="488">
        <v>42013</v>
      </c>
      <c r="C144" s="489">
        <v>1191</v>
      </c>
      <c r="D144" s="487" t="s">
        <v>351</v>
      </c>
      <c r="E144" s="490"/>
      <c r="F144" s="499"/>
      <c r="G144" s="499"/>
      <c r="H144" s="499"/>
      <c r="I144" s="499"/>
    </row>
    <row r="145" spans="1:9" ht="14.4">
      <c r="A145" s="487" t="s">
        <v>345</v>
      </c>
      <c r="B145" s="488">
        <v>42044</v>
      </c>
      <c r="C145" s="489">
        <v>1176</v>
      </c>
      <c r="D145" s="487" t="s">
        <v>353</v>
      </c>
      <c r="E145" s="490"/>
      <c r="F145" s="499"/>
      <c r="G145" s="499"/>
      <c r="H145" s="499"/>
      <c r="I145" s="499"/>
    </row>
    <row r="146" spans="1:9" ht="14.4">
      <c r="A146" s="487" t="s">
        <v>345</v>
      </c>
      <c r="B146" s="488">
        <v>42072</v>
      </c>
      <c r="C146" s="489">
        <v>1169</v>
      </c>
      <c r="D146" s="487" t="s">
        <v>346</v>
      </c>
      <c r="E146" s="489">
        <v>-5.9701670000000002E-3</v>
      </c>
      <c r="F146" s="499"/>
      <c r="G146" s="499"/>
      <c r="H146" s="499"/>
      <c r="I146" s="499"/>
    </row>
    <row r="147" spans="1:9" ht="14.4">
      <c r="A147" s="487" t="s">
        <v>345</v>
      </c>
      <c r="B147" s="488">
        <v>42164</v>
      </c>
      <c r="C147" s="489">
        <v>1167</v>
      </c>
      <c r="D147" s="487" t="s">
        <v>348</v>
      </c>
      <c r="E147" s="490"/>
      <c r="F147" s="499"/>
      <c r="G147" s="499"/>
      <c r="H147" s="499"/>
      <c r="I147" s="499"/>
    </row>
    <row r="148" spans="1:9" ht="14.4">
      <c r="A148" s="487" t="s">
        <v>345</v>
      </c>
      <c r="B148" s="488">
        <v>42194</v>
      </c>
      <c r="C148" s="489">
        <v>1171</v>
      </c>
      <c r="D148" s="487" t="s">
        <v>350</v>
      </c>
      <c r="E148" s="490"/>
      <c r="F148" s="499"/>
      <c r="G148" s="499"/>
      <c r="H148" s="499"/>
      <c r="I148" s="499"/>
    </row>
    <row r="149" spans="1:9" ht="14.4">
      <c r="A149" s="487" t="s">
        <v>345</v>
      </c>
      <c r="B149" s="488">
        <v>42225</v>
      </c>
      <c r="C149" s="489">
        <v>1175</v>
      </c>
      <c r="D149" s="487" t="s">
        <v>351</v>
      </c>
      <c r="E149" s="490"/>
      <c r="F149" s="499"/>
      <c r="G149" s="499"/>
      <c r="H149" s="499"/>
      <c r="I149" s="499"/>
    </row>
    <row r="150" spans="1:9" ht="14.4">
      <c r="A150" s="487" t="s">
        <v>345</v>
      </c>
      <c r="B150" s="488">
        <v>42256</v>
      </c>
      <c r="C150" s="489">
        <v>1173</v>
      </c>
      <c r="D150" s="487" t="s">
        <v>353</v>
      </c>
      <c r="E150" s="490"/>
      <c r="F150" s="499"/>
      <c r="G150" s="499"/>
      <c r="H150" s="499"/>
      <c r="I150" s="499"/>
    </row>
    <row r="151" spans="1:9" ht="14.4">
      <c r="A151" s="487" t="s">
        <v>345</v>
      </c>
      <c r="B151" s="488">
        <v>42286</v>
      </c>
      <c r="C151" s="489">
        <v>1169</v>
      </c>
      <c r="D151" s="487" t="s">
        <v>346</v>
      </c>
      <c r="E151" s="489">
        <v>0</v>
      </c>
      <c r="F151" s="499"/>
      <c r="G151" s="499"/>
      <c r="H151" s="499"/>
      <c r="I151" s="499"/>
    </row>
    <row r="152" spans="1:9" ht="14.4">
      <c r="A152" s="487" t="s">
        <v>345</v>
      </c>
      <c r="B152" s="489" t="s">
        <v>436</v>
      </c>
      <c r="C152" s="489">
        <v>1184</v>
      </c>
      <c r="D152" s="487" t="s">
        <v>348</v>
      </c>
      <c r="E152" s="490"/>
      <c r="F152" s="499"/>
      <c r="G152" s="499"/>
      <c r="H152" s="499"/>
      <c r="I152" s="499"/>
    </row>
    <row r="153" spans="1:9" ht="14.4">
      <c r="A153" s="487" t="s">
        <v>345</v>
      </c>
      <c r="B153" s="489" t="s">
        <v>437</v>
      </c>
      <c r="C153" s="489">
        <v>1194</v>
      </c>
      <c r="D153" s="487" t="s">
        <v>350</v>
      </c>
      <c r="E153" s="490"/>
      <c r="F153" s="499"/>
      <c r="G153" s="499"/>
      <c r="H153" s="499"/>
      <c r="I153" s="499"/>
    </row>
    <row r="154" spans="1:9" ht="14.4">
      <c r="A154" s="487" t="s">
        <v>345</v>
      </c>
      <c r="B154" s="489" t="s">
        <v>438</v>
      </c>
      <c r="C154" s="489">
        <v>1205.8399999999999</v>
      </c>
      <c r="D154" s="487" t="s">
        <v>351</v>
      </c>
      <c r="E154" s="490"/>
      <c r="F154" s="499"/>
      <c r="G154" s="499"/>
      <c r="H154" s="499"/>
      <c r="I154" s="499"/>
    </row>
    <row r="155" spans="1:9" ht="14.4">
      <c r="A155" s="487" t="s">
        <v>345</v>
      </c>
      <c r="B155" s="489" t="s">
        <v>439</v>
      </c>
      <c r="C155" s="489">
        <v>1202.81</v>
      </c>
      <c r="D155" s="487" t="s">
        <v>353</v>
      </c>
      <c r="E155" s="490"/>
      <c r="F155" s="499"/>
      <c r="G155" s="499"/>
      <c r="H155" s="499"/>
      <c r="I155" s="499"/>
    </row>
    <row r="156" spans="1:9" ht="14.4">
      <c r="A156" s="487" t="s">
        <v>345</v>
      </c>
      <c r="B156" s="489" t="s">
        <v>440</v>
      </c>
      <c r="C156" s="489">
        <v>1196.02</v>
      </c>
      <c r="D156" s="487" t="s">
        <v>346</v>
      </c>
      <c r="E156" s="489">
        <v>2.2850695000000001E-2</v>
      </c>
      <c r="F156" s="499"/>
      <c r="G156" s="499"/>
      <c r="H156" s="499"/>
      <c r="I156" s="499"/>
    </row>
    <row r="157" spans="1:9" ht="14.4">
      <c r="A157" s="487" t="s">
        <v>345</v>
      </c>
      <c r="B157" s="489" t="s">
        <v>441</v>
      </c>
      <c r="C157" s="489">
        <v>1156.08</v>
      </c>
      <c r="D157" s="487" t="s">
        <v>351</v>
      </c>
      <c r="E157" s="490"/>
      <c r="F157" s="499"/>
      <c r="G157" s="499"/>
      <c r="H157" s="499"/>
      <c r="I157" s="499"/>
    </row>
    <row r="158" spans="1:9" ht="14.4">
      <c r="A158" s="487" t="s">
        <v>345</v>
      </c>
      <c r="B158" s="489" t="s">
        <v>442</v>
      </c>
      <c r="C158" s="489">
        <v>1183.3599999999999</v>
      </c>
      <c r="D158" s="487" t="s">
        <v>353</v>
      </c>
      <c r="E158" s="490"/>
      <c r="F158" s="499"/>
      <c r="G158" s="499"/>
      <c r="H158" s="499"/>
      <c r="I158" s="499"/>
    </row>
    <row r="159" spans="1:9" ht="14.4">
      <c r="A159" s="487" t="s">
        <v>345</v>
      </c>
      <c r="B159" s="489" t="s">
        <v>443</v>
      </c>
      <c r="C159" s="489">
        <v>1176.8599999999999</v>
      </c>
      <c r="D159" s="487" t="s">
        <v>346</v>
      </c>
      <c r="E159" s="489">
        <v>-2.4326545000000002E-2</v>
      </c>
      <c r="F159" s="499"/>
      <c r="G159" s="499"/>
      <c r="H159" s="499"/>
      <c r="I159" s="499"/>
    </row>
    <row r="160" spans="1:9" ht="14.4">
      <c r="A160" s="487" t="s">
        <v>345</v>
      </c>
      <c r="B160" s="489" t="s">
        <v>444</v>
      </c>
      <c r="C160" s="489">
        <v>1160.0899999999999</v>
      </c>
      <c r="D160" s="487" t="s">
        <v>350</v>
      </c>
      <c r="E160" s="490"/>
      <c r="F160" s="499"/>
      <c r="G160" s="499"/>
      <c r="H160" s="499"/>
      <c r="I160" s="499"/>
    </row>
    <row r="161" spans="1:9" ht="14.4">
      <c r="A161" s="487" t="s">
        <v>345</v>
      </c>
      <c r="B161" s="489" t="s">
        <v>445</v>
      </c>
      <c r="C161" s="489">
        <v>1169.3</v>
      </c>
      <c r="D161" s="487" t="s">
        <v>351</v>
      </c>
      <c r="E161" s="490"/>
      <c r="F161" s="499"/>
      <c r="G161" s="499"/>
      <c r="H161" s="499"/>
      <c r="I161" s="499"/>
    </row>
    <row r="162" spans="1:9" ht="14.4">
      <c r="A162" s="487" t="s">
        <v>345</v>
      </c>
      <c r="B162" s="489" t="s">
        <v>446</v>
      </c>
      <c r="C162" s="489">
        <v>1181.28</v>
      </c>
      <c r="D162" s="487" t="s">
        <v>353</v>
      </c>
      <c r="E162" s="490"/>
      <c r="F162" s="499"/>
      <c r="G162" s="499"/>
      <c r="H162" s="499"/>
      <c r="I162" s="499"/>
    </row>
    <row r="163" spans="1:9" ht="14.4">
      <c r="A163" s="487" t="s">
        <v>345</v>
      </c>
      <c r="B163" s="488">
        <v>42014</v>
      </c>
      <c r="C163" s="489">
        <v>1178.74</v>
      </c>
      <c r="D163" s="487" t="s">
        <v>346</v>
      </c>
      <c r="E163" s="489">
        <v>-3.9117780000000003E-3</v>
      </c>
      <c r="F163" s="499"/>
      <c r="G163" s="499"/>
      <c r="H163" s="499"/>
      <c r="I163" s="499"/>
    </row>
    <row r="164" spans="1:9" ht="14.4">
      <c r="A164" s="487" t="s">
        <v>345</v>
      </c>
      <c r="B164" s="488">
        <v>42104</v>
      </c>
      <c r="C164" s="489">
        <v>1183.48</v>
      </c>
      <c r="D164" s="487" t="s">
        <v>348</v>
      </c>
      <c r="E164" s="490"/>
      <c r="F164" s="499"/>
      <c r="G164" s="499"/>
      <c r="H164" s="499"/>
      <c r="I164" s="499"/>
    </row>
    <row r="165" spans="1:9" ht="14.4">
      <c r="A165" s="487" t="s">
        <v>345</v>
      </c>
      <c r="B165" s="488">
        <v>42134</v>
      </c>
      <c r="C165" s="489">
        <v>1171.27</v>
      </c>
      <c r="D165" s="487" t="s">
        <v>350</v>
      </c>
      <c r="E165" s="490"/>
      <c r="F165" s="499"/>
      <c r="G165" s="499"/>
      <c r="H165" s="499"/>
      <c r="I165" s="499"/>
    </row>
    <row r="166" spans="1:9" ht="14.4">
      <c r="A166" s="487" t="s">
        <v>345</v>
      </c>
      <c r="B166" s="488">
        <v>42165</v>
      </c>
      <c r="C166" s="489">
        <v>1158.79</v>
      </c>
      <c r="D166" s="487" t="s">
        <v>351</v>
      </c>
      <c r="E166" s="490"/>
      <c r="F166" s="499"/>
      <c r="G166" s="499"/>
      <c r="H166" s="499"/>
      <c r="I166" s="499"/>
    </row>
    <row r="167" spans="1:9" ht="14.4">
      <c r="A167" s="487" t="s">
        <v>345</v>
      </c>
      <c r="B167" s="488">
        <v>42195</v>
      </c>
      <c r="C167" s="489">
        <v>1149.45</v>
      </c>
      <c r="D167" s="487" t="s">
        <v>353</v>
      </c>
      <c r="E167" s="490"/>
      <c r="F167" s="499"/>
      <c r="G167" s="499"/>
      <c r="H167" s="499"/>
      <c r="I167" s="499"/>
    </row>
    <row r="168" spans="1:9" ht="14.4">
      <c r="A168" s="487" t="s">
        <v>345</v>
      </c>
      <c r="B168" s="488">
        <v>42226</v>
      </c>
      <c r="C168" s="489">
        <v>1162.06</v>
      </c>
      <c r="D168" s="487" t="s">
        <v>346</v>
      </c>
      <c r="E168" s="489">
        <v>-1.4251778999999999E-2</v>
      </c>
      <c r="F168" s="499"/>
      <c r="G168" s="499"/>
      <c r="H168" s="499"/>
      <c r="I168" s="499"/>
    </row>
    <row r="169" spans="1:9" ht="14.4">
      <c r="A169" s="487" t="s">
        <v>345</v>
      </c>
      <c r="B169" s="500">
        <v>42318</v>
      </c>
      <c r="C169" s="489">
        <v>1143.8800000000001</v>
      </c>
      <c r="D169" s="487" t="s">
        <v>348</v>
      </c>
      <c r="E169" s="490"/>
      <c r="F169" s="499"/>
      <c r="G169" s="499"/>
      <c r="H169" s="499"/>
      <c r="I169" s="499"/>
    </row>
    <row r="170" spans="1:9" ht="14.4">
      <c r="A170" s="487" t="s">
        <v>345</v>
      </c>
      <c r="B170" s="489" t="s">
        <v>447</v>
      </c>
      <c r="C170" s="489">
        <v>1135.0899999999999</v>
      </c>
      <c r="D170" s="487" t="s">
        <v>353</v>
      </c>
      <c r="E170" s="490"/>
      <c r="F170" s="499"/>
      <c r="G170" s="499"/>
      <c r="H170" s="499"/>
      <c r="I170" s="499"/>
    </row>
    <row r="171" spans="1:9" ht="14.4">
      <c r="A171" s="487" t="s">
        <v>345</v>
      </c>
      <c r="B171" s="489" t="s">
        <v>448</v>
      </c>
      <c r="C171" s="489">
        <v>1134.47</v>
      </c>
      <c r="D171" s="487" t="s">
        <v>346</v>
      </c>
      <c r="E171" s="489">
        <v>-2.1210776000000001E-2</v>
      </c>
      <c r="F171" s="499"/>
      <c r="G171" s="499"/>
      <c r="H171" s="499"/>
      <c r="I171" s="499"/>
    </row>
    <row r="172" spans="1:9" ht="14.4">
      <c r="A172" s="487" t="s">
        <v>345</v>
      </c>
      <c r="B172" s="489" t="s">
        <v>449</v>
      </c>
      <c r="C172" s="489">
        <v>1119.83</v>
      </c>
      <c r="D172" s="487" t="s">
        <v>348</v>
      </c>
      <c r="E172" s="490"/>
      <c r="F172" s="499"/>
      <c r="G172" s="499"/>
      <c r="H172" s="499"/>
      <c r="I172" s="499"/>
    </row>
    <row r="173" spans="1:9" ht="14.4">
      <c r="A173" s="487" t="s">
        <v>345</v>
      </c>
      <c r="B173" s="489" t="s">
        <v>450</v>
      </c>
      <c r="C173" s="489">
        <v>1127.42</v>
      </c>
      <c r="D173" s="487" t="s">
        <v>350</v>
      </c>
      <c r="E173" s="490"/>
      <c r="F173" s="499"/>
      <c r="G173" s="499"/>
      <c r="H173" s="499"/>
      <c r="I173" s="499"/>
    </row>
    <row r="174" spans="1:9" ht="14.4">
      <c r="A174" s="487" t="s">
        <v>345</v>
      </c>
      <c r="B174" s="489" t="s">
        <v>451</v>
      </c>
      <c r="C174" s="489">
        <v>1121.05</v>
      </c>
      <c r="D174" s="487" t="s">
        <v>348</v>
      </c>
      <c r="E174" s="490"/>
      <c r="F174" s="499"/>
      <c r="G174" s="499"/>
      <c r="H174" s="499"/>
      <c r="I174" s="499"/>
    </row>
    <row r="175" spans="1:9" ht="14.4">
      <c r="A175" s="487" t="s">
        <v>345</v>
      </c>
      <c r="B175" s="489" t="s">
        <v>452</v>
      </c>
      <c r="C175" s="489">
        <v>1091.73</v>
      </c>
      <c r="D175" s="487" t="s">
        <v>351</v>
      </c>
      <c r="E175" s="490"/>
      <c r="F175" s="499"/>
      <c r="G175" s="499"/>
      <c r="H175" s="499"/>
      <c r="I175" s="499"/>
    </row>
    <row r="176" spans="1:9" ht="14.4">
      <c r="A176" s="487" t="s">
        <v>345</v>
      </c>
      <c r="B176" s="489" t="s">
        <v>453</v>
      </c>
      <c r="C176" s="489">
        <v>1084.3699999999999</v>
      </c>
      <c r="D176" s="487" t="s">
        <v>353</v>
      </c>
      <c r="E176" s="490"/>
      <c r="F176" s="499"/>
      <c r="G176" s="499"/>
      <c r="H176" s="499"/>
      <c r="I176" s="499"/>
    </row>
    <row r="177" spans="1:9" ht="14.4">
      <c r="A177" s="487" t="s">
        <v>345</v>
      </c>
      <c r="B177" s="489" t="s">
        <v>454</v>
      </c>
      <c r="C177" s="489">
        <v>1092.04</v>
      </c>
      <c r="D177" s="487" t="s">
        <v>346</v>
      </c>
      <c r="E177" s="489">
        <v>-2.5129380999999999E-2</v>
      </c>
      <c r="F177" s="499"/>
      <c r="G177" s="499"/>
      <c r="H177" s="499"/>
      <c r="I177" s="499"/>
    </row>
    <row r="178" spans="1:9" ht="14.4">
      <c r="A178" s="487" t="s">
        <v>345</v>
      </c>
      <c r="B178" s="488">
        <v>42015</v>
      </c>
      <c r="C178" s="489">
        <v>1088.3</v>
      </c>
      <c r="D178" s="487" t="s">
        <v>348</v>
      </c>
      <c r="E178" s="490"/>
      <c r="F178" s="499"/>
      <c r="G178" s="499"/>
      <c r="H178" s="499"/>
      <c r="I178" s="499"/>
    </row>
    <row r="179" spans="1:9" ht="14.4">
      <c r="A179" s="487" t="s">
        <v>345</v>
      </c>
      <c r="B179" s="488">
        <v>42046</v>
      </c>
      <c r="C179" s="489">
        <v>1091.83</v>
      </c>
      <c r="D179" s="487" t="s">
        <v>350</v>
      </c>
      <c r="E179" s="490"/>
      <c r="F179" s="499"/>
      <c r="G179" s="499"/>
      <c r="H179" s="499"/>
      <c r="I179" s="499"/>
    </row>
    <row r="180" spans="1:9" ht="14.4">
      <c r="A180" s="487" t="s">
        <v>345</v>
      </c>
      <c r="B180" s="488">
        <v>42074</v>
      </c>
      <c r="C180" s="489">
        <v>1085.8699999999999</v>
      </c>
      <c r="D180" s="487" t="s">
        <v>351</v>
      </c>
      <c r="E180" s="490"/>
      <c r="F180" s="499"/>
      <c r="G180" s="499"/>
      <c r="H180" s="499"/>
      <c r="I180" s="499"/>
    </row>
    <row r="181" spans="1:9" ht="14.4">
      <c r="A181" s="487" t="s">
        <v>345</v>
      </c>
      <c r="B181" s="488">
        <v>42105</v>
      </c>
      <c r="C181" s="489">
        <v>1092.3</v>
      </c>
      <c r="D181" s="487" t="s">
        <v>353</v>
      </c>
      <c r="E181" s="490"/>
      <c r="F181" s="499"/>
      <c r="G181" s="499"/>
      <c r="H181" s="499"/>
      <c r="I181" s="499"/>
    </row>
    <row r="182" spans="1:9" ht="14.4">
      <c r="A182" s="487" t="s">
        <v>345</v>
      </c>
      <c r="B182" s="488">
        <v>42135</v>
      </c>
      <c r="C182" s="489">
        <v>1090.68</v>
      </c>
      <c r="D182" s="487" t="s">
        <v>346</v>
      </c>
      <c r="E182" s="489">
        <v>-1.2461519999999999E-3</v>
      </c>
      <c r="F182" s="499"/>
      <c r="G182" s="499"/>
      <c r="H182" s="499"/>
      <c r="I182" s="499"/>
    </row>
    <row r="183" spans="1:9" ht="14.4">
      <c r="A183" s="487" t="s">
        <v>345</v>
      </c>
      <c r="B183" s="488">
        <v>42227</v>
      </c>
      <c r="C183" s="489">
        <v>1086.57</v>
      </c>
      <c r="D183" s="487" t="s">
        <v>348</v>
      </c>
      <c r="E183" s="490"/>
      <c r="F183" s="499"/>
      <c r="G183" s="499"/>
      <c r="H183" s="499"/>
      <c r="I183" s="499"/>
    </row>
    <row r="184" spans="1:9" ht="14.4">
      <c r="A184" s="487" t="s">
        <v>345</v>
      </c>
      <c r="B184" s="488">
        <v>42258</v>
      </c>
      <c r="C184" s="489">
        <v>1107.43</v>
      </c>
      <c r="D184" s="487" t="s">
        <v>350</v>
      </c>
      <c r="E184" s="490"/>
      <c r="F184" s="499"/>
      <c r="G184" s="499"/>
      <c r="H184" s="499"/>
      <c r="I184" s="499"/>
    </row>
    <row r="185" spans="1:9" ht="14.4">
      <c r="A185" s="487" t="s">
        <v>345</v>
      </c>
      <c r="B185" s="500">
        <v>42288</v>
      </c>
      <c r="C185" s="489">
        <v>1109.29</v>
      </c>
      <c r="D185" s="487" t="s">
        <v>351</v>
      </c>
      <c r="E185" s="490"/>
      <c r="F185" s="499"/>
      <c r="G185" s="499"/>
      <c r="H185" s="499"/>
      <c r="I185" s="499"/>
    </row>
    <row r="186" spans="1:9" ht="14.4">
      <c r="A186" s="487" t="s">
        <v>345</v>
      </c>
      <c r="B186" s="489" t="s">
        <v>455</v>
      </c>
      <c r="C186" s="489">
        <v>1100.0899999999999</v>
      </c>
      <c r="D186" s="487" t="s">
        <v>348</v>
      </c>
      <c r="E186" s="490"/>
      <c r="F186" s="499"/>
      <c r="G186" s="499"/>
      <c r="H186" s="499"/>
      <c r="I186" s="499"/>
    </row>
    <row r="187" spans="1:9" ht="14.4">
      <c r="A187" s="487" t="s">
        <v>345</v>
      </c>
      <c r="B187" s="489" t="s">
        <v>456</v>
      </c>
      <c r="C187" s="489">
        <v>1094.18</v>
      </c>
      <c r="D187" s="487" t="s">
        <v>350</v>
      </c>
      <c r="E187" s="490"/>
      <c r="F187" s="499"/>
      <c r="G187" s="499"/>
      <c r="H187" s="499"/>
      <c r="I187" s="499"/>
    </row>
    <row r="188" spans="1:9" ht="14.4">
      <c r="A188" s="487" t="s">
        <v>345</v>
      </c>
      <c r="B188" s="489" t="s">
        <v>457</v>
      </c>
      <c r="C188" s="489">
        <v>1099.25</v>
      </c>
      <c r="D188" s="487" t="s">
        <v>353</v>
      </c>
      <c r="E188" s="490"/>
      <c r="F188" s="499"/>
      <c r="G188" s="499"/>
      <c r="H188" s="499"/>
      <c r="I188" s="499"/>
    </row>
    <row r="189" spans="1:9" ht="14.4">
      <c r="A189" s="487" t="s">
        <v>345</v>
      </c>
      <c r="B189" s="489" t="s">
        <v>458</v>
      </c>
      <c r="C189" s="489">
        <v>1094.57</v>
      </c>
      <c r="D189" s="487" t="s">
        <v>346</v>
      </c>
      <c r="E189" s="489">
        <v>-1.1680423000000001E-2</v>
      </c>
      <c r="F189" s="499"/>
      <c r="G189" s="499"/>
      <c r="H189" s="499"/>
      <c r="I189" s="499"/>
    </row>
    <row r="190" spans="1:9" ht="14.4">
      <c r="A190" s="487" t="s">
        <v>345</v>
      </c>
      <c r="B190" s="489" t="s">
        <v>459</v>
      </c>
      <c r="C190" s="489">
        <v>1071.3800000000001</v>
      </c>
      <c r="D190" s="487" t="s">
        <v>348</v>
      </c>
      <c r="E190" s="490"/>
      <c r="F190" s="499"/>
      <c r="G190" s="499"/>
      <c r="H190" s="499"/>
      <c r="I190" s="499"/>
    </row>
    <row r="191" spans="1:9" ht="14.4">
      <c r="A191" s="487" t="s">
        <v>345</v>
      </c>
      <c r="B191" s="489" t="s">
        <v>460</v>
      </c>
      <c r="C191" s="489">
        <v>1075.8</v>
      </c>
      <c r="D191" s="487" t="s">
        <v>350</v>
      </c>
      <c r="E191" s="490"/>
      <c r="F191" s="499"/>
      <c r="G191" s="499"/>
      <c r="H191" s="499"/>
      <c r="I191" s="499"/>
    </row>
    <row r="192" spans="1:9" ht="14.4">
      <c r="A192" s="487" t="s">
        <v>345</v>
      </c>
      <c r="B192" s="489" t="s">
        <v>461</v>
      </c>
      <c r="C192" s="489">
        <v>1066.69</v>
      </c>
      <c r="D192" s="487" t="s">
        <v>351</v>
      </c>
      <c r="E192" s="490"/>
      <c r="F192" s="499"/>
      <c r="G192" s="499"/>
      <c r="H192" s="499"/>
      <c r="I192" s="499"/>
    </row>
    <row r="193" spans="1:9" ht="14.4">
      <c r="A193" s="487" t="s">
        <v>345</v>
      </c>
      <c r="B193" s="489" t="s">
        <v>462</v>
      </c>
      <c r="C193" s="489">
        <v>1056.42</v>
      </c>
      <c r="D193" s="487" t="s">
        <v>353</v>
      </c>
      <c r="E193" s="490"/>
      <c r="F193" s="499"/>
      <c r="G193" s="499"/>
      <c r="H193" s="499"/>
      <c r="I193" s="499"/>
    </row>
    <row r="194" spans="1:9" ht="14.4">
      <c r="A194" s="487" t="s">
        <v>345</v>
      </c>
      <c r="B194" s="489" t="s">
        <v>463</v>
      </c>
      <c r="C194" s="489">
        <v>1044.01</v>
      </c>
      <c r="D194" s="487" t="s">
        <v>346</v>
      </c>
      <c r="E194" s="489">
        <v>-4.7292524000000002E-2</v>
      </c>
      <c r="F194" s="499"/>
      <c r="G194" s="499"/>
      <c r="H194" s="499"/>
      <c r="I194" s="499"/>
    </row>
    <row r="195" spans="1:9" ht="14.4">
      <c r="A195" s="487" t="s">
        <v>345</v>
      </c>
      <c r="B195" s="489" t="s">
        <v>464</v>
      </c>
      <c r="C195" s="489">
        <v>1022.77</v>
      </c>
      <c r="D195" s="487" t="s">
        <v>348</v>
      </c>
      <c r="E195" s="490"/>
      <c r="F195" s="499"/>
      <c r="G195" s="499"/>
      <c r="H195" s="499"/>
      <c r="I195" s="499"/>
    </row>
    <row r="196" spans="1:9" ht="14.4">
      <c r="A196" s="487" t="s">
        <v>345</v>
      </c>
      <c r="B196" s="489" t="s">
        <v>465</v>
      </c>
      <c r="C196" s="489">
        <v>1034.1199999999999</v>
      </c>
      <c r="D196" s="487" t="s">
        <v>350</v>
      </c>
      <c r="E196" s="490"/>
      <c r="F196" s="499"/>
      <c r="G196" s="499"/>
      <c r="H196" s="499"/>
      <c r="I196" s="499"/>
    </row>
    <row r="197" spans="1:9" ht="14.4">
      <c r="A197" s="487" t="s">
        <v>345</v>
      </c>
      <c r="B197" s="488">
        <v>42016</v>
      </c>
      <c r="C197" s="489">
        <v>1066.3800000000001</v>
      </c>
      <c r="D197" s="487" t="s">
        <v>351</v>
      </c>
      <c r="E197" s="490"/>
      <c r="F197" s="499"/>
      <c r="G197" s="499"/>
      <c r="H197" s="499"/>
      <c r="I197" s="499"/>
    </row>
    <row r="198" spans="1:9" ht="14.4">
      <c r="A198" s="487" t="s">
        <v>345</v>
      </c>
      <c r="B198" s="488">
        <v>42047</v>
      </c>
      <c r="C198" s="489">
        <v>1062.78</v>
      </c>
      <c r="D198" s="487" t="s">
        <v>353</v>
      </c>
      <c r="E198" s="490"/>
      <c r="F198" s="499"/>
      <c r="G198" s="499"/>
      <c r="H198" s="499"/>
      <c r="I198" s="499"/>
    </row>
    <row r="199" spans="1:9" ht="14.4">
      <c r="A199" s="487" t="s">
        <v>345</v>
      </c>
      <c r="B199" s="488">
        <v>42075</v>
      </c>
      <c r="C199" s="489">
        <v>1072.94</v>
      </c>
      <c r="D199" s="487" t="s">
        <v>346</v>
      </c>
      <c r="E199" s="489">
        <v>2.7333475999999999E-2</v>
      </c>
      <c r="F199" s="499"/>
      <c r="G199" s="499"/>
      <c r="H199" s="499"/>
      <c r="I199" s="499"/>
    </row>
    <row r="200" spans="1:9" ht="14.4">
      <c r="A200" s="487" t="s">
        <v>345</v>
      </c>
      <c r="B200" s="488">
        <v>42167</v>
      </c>
      <c r="C200" s="489">
        <v>1102.8399999999999</v>
      </c>
      <c r="D200" s="487" t="s">
        <v>348</v>
      </c>
      <c r="E200" s="490"/>
      <c r="F200" s="499"/>
      <c r="G200" s="499"/>
      <c r="H200" s="499"/>
      <c r="I200" s="499"/>
    </row>
    <row r="201" spans="1:9" ht="14.4">
      <c r="A201" s="487" t="s">
        <v>345</v>
      </c>
      <c r="B201" s="488">
        <v>42197</v>
      </c>
      <c r="C201" s="489">
        <v>1107.94</v>
      </c>
      <c r="D201" s="487" t="s">
        <v>350</v>
      </c>
      <c r="E201" s="490"/>
      <c r="F201" s="499"/>
      <c r="G201" s="499"/>
      <c r="H201" s="499"/>
      <c r="I201" s="499"/>
    </row>
    <row r="202" spans="1:9" ht="14.4">
      <c r="A202" s="487" t="s">
        <v>345</v>
      </c>
      <c r="B202" s="488">
        <v>42228</v>
      </c>
      <c r="C202" s="489">
        <v>1107.23</v>
      </c>
      <c r="D202" s="487" t="s">
        <v>351</v>
      </c>
      <c r="E202" s="490"/>
      <c r="F202" s="499"/>
      <c r="G202" s="499"/>
      <c r="H202" s="499"/>
      <c r="I202" s="499"/>
    </row>
    <row r="203" spans="1:9" ht="14.4">
      <c r="A203" s="487" t="s">
        <v>345</v>
      </c>
      <c r="B203" s="488">
        <v>42259</v>
      </c>
      <c r="C203" s="489">
        <v>1122.79</v>
      </c>
      <c r="D203" s="487" t="s">
        <v>353</v>
      </c>
      <c r="E203" s="490"/>
      <c r="F203" s="499"/>
      <c r="G203" s="499"/>
      <c r="H203" s="499"/>
      <c r="I203" s="499"/>
    </row>
    <row r="204" spans="1:9" ht="14.4">
      <c r="A204" s="487" t="s">
        <v>345</v>
      </c>
      <c r="B204" s="500">
        <v>42289</v>
      </c>
      <c r="C204" s="489">
        <v>1119.3499999999999</v>
      </c>
      <c r="D204" s="487" t="s">
        <v>346</v>
      </c>
      <c r="E204" s="489">
        <v>4.2345616000000003E-2</v>
      </c>
      <c r="F204" s="499"/>
      <c r="G204" s="499"/>
      <c r="H204" s="499"/>
      <c r="I204" s="499"/>
    </row>
    <row r="205" spans="1:9" ht="14.4">
      <c r="A205" s="487" t="s">
        <v>345</v>
      </c>
      <c r="B205" s="489" t="s">
        <v>466</v>
      </c>
      <c r="C205" s="489">
        <v>1118.57</v>
      </c>
      <c r="D205" s="487" t="s">
        <v>348</v>
      </c>
      <c r="E205" s="490"/>
      <c r="F205" s="499"/>
      <c r="G205" s="499"/>
      <c r="H205" s="499"/>
      <c r="I205" s="499"/>
    </row>
    <row r="206" spans="1:9" ht="14.4">
      <c r="A206" s="487" t="s">
        <v>345</v>
      </c>
      <c r="B206" s="489" t="s">
        <v>467</v>
      </c>
      <c r="C206" s="489">
        <v>1120.18</v>
      </c>
      <c r="D206" s="487" t="s">
        <v>350</v>
      </c>
      <c r="E206" s="490"/>
      <c r="F206" s="499"/>
      <c r="G206" s="499"/>
      <c r="H206" s="499"/>
      <c r="I206" s="499"/>
    </row>
    <row r="207" spans="1:9" ht="14.4">
      <c r="A207" s="487" t="s">
        <v>345</v>
      </c>
      <c r="B207" s="489" t="s">
        <v>468</v>
      </c>
      <c r="C207" s="489">
        <v>1121.02</v>
      </c>
      <c r="D207" s="487" t="s">
        <v>351</v>
      </c>
      <c r="E207" s="490"/>
      <c r="F207" s="499"/>
      <c r="G207" s="499"/>
      <c r="H207" s="499"/>
      <c r="I207" s="499"/>
    </row>
    <row r="208" spans="1:9" ht="14.4">
      <c r="A208" s="487" t="s">
        <v>345</v>
      </c>
      <c r="B208" s="489" t="s">
        <v>469</v>
      </c>
      <c r="C208" s="489">
        <v>1116.19</v>
      </c>
      <c r="D208" s="487" t="s">
        <v>353</v>
      </c>
      <c r="E208" s="490"/>
      <c r="F208" s="499"/>
      <c r="G208" s="499"/>
      <c r="H208" s="499"/>
      <c r="I208" s="499"/>
    </row>
    <row r="209" spans="1:9" ht="14.4">
      <c r="A209" s="487" t="s">
        <v>345</v>
      </c>
      <c r="B209" s="489" t="s">
        <v>470</v>
      </c>
      <c r="C209" s="489">
        <v>1110.68</v>
      </c>
      <c r="D209" s="487" t="s">
        <v>346</v>
      </c>
      <c r="E209" s="489">
        <v>-7.7757190000000004E-3</v>
      </c>
      <c r="F209" s="499"/>
      <c r="G209" s="499"/>
      <c r="H209" s="499"/>
      <c r="I209" s="499"/>
    </row>
    <row r="210" spans="1:9" ht="14.4">
      <c r="A210" s="487" t="s">
        <v>345</v>
      </c>
      <c r="B210" s="489" t="s">
        <v>471</v>
      </c>
      <c r="C210" s="489">
        <v>1118.81</v>
      </c>
      <c r="D210" s="487" t="s">
        <v>348</v>
      </c>
      <c r="E210" s="490"/>
      <c r="F210" s="499"/>
      <c r="G210" s="499"/>
      <c r="H210" s="499"/>
      <c r="I210" s="499"/>
    </row>
    <row r="211" spans="1:9" ht="14.4">
      <c r="A211" s="487" t="s">
        <v>345</v>
      </c>
      <c r="B211" s="489" t="s">
        <v>472</v>
      </c>
      <c r="C211" s="489">
        <v>1131.52</v>
      </c>
      <c r="D211" s="487" t="s">
        <v>350</v>
      </c>
      <c r="E211" s="490"/>
      <c r="F211" s="499"/>
      <c r="G211" s="499"/>
      <c r="H211" s="499"/>
      <c r="I211" s="499"/>
    </row>
    <row r="212" spans="1:9" ht="14.4">
      <c r="A212" s="487" t="s">
        <v>345</v>
      </c>
      <c r="B212" s="489" t="s">
        <v>473</v>
      </c>
      <c r="C212" s="489">
        <v>1138.18</v>
      </c>
      <c r="D212" s="487" t="s">
        <v>351</v>
      </c>
      <c r="E212" s="490"/>
      <c r="F212" s="499"/>
      <c r="G212" s="499"/>
      <c r="H212" s="499"/>
      <c r="I212" s="499"/>
    </row>
    <row r="213" spans="1:9" ht="14.4">
      <c r="A213" s="487" t="s">
        <v>345</v>
      </c>
      <c r="B213" s="489" t="s">
        <v>474</v>
      </c>
      <c r="C213" s="489">
        <v>1133.3399999999999</v>
      </c>
      <c r="D213" s="487" t="s">
        <v>353</v>
      </c>
      <c r="E213" s="490"/>
      <c r="F213" s="499"/>
      <c r="G213" s="499"/>
      <c r="H213" s="499"/>
      <c r="I213" s="499"/>
    </row>
    <row r="214" spans="1:9" ht="14.4">
      <c r="A214" s="487" t="s">
        <v>345</v>
      </c>
      <c r="B214" s="489" t="s">
        <v>475</v>
      </c>
      <c r="C214" s="489">
        <v>1137.03</v>
      </c>
      <c r="D214" s="487" t="s">
        <v>346</v>
      </c>
      <c r="E214" s="489">
        <v>2.3447158999999999E-2</v>
      </c>
      <c r="F214" s="499"/>
      <c r="G214" s="499"/>
      <c r="H214" s="499"/>
      <c r="I214" s="499"/>
    </row>
    <row r="215" spans="1:9" ht="14.4">
      <c r="A215" s="487" t="s">
        <v>345</v>
      </c>
      <c r="B215" s="489" t="s">
        <v>476</v>
      </c>
      <c r="C215" s="489">
        <v>1135.47</v>
      </c>
      <c r="D215" s="487" t="s">
        <v>348</v>
      </c>
      <c r="E215" s="490"/>
      <c r="F215" s="499"/>
      <c r="G215" s="499"/>
      <c r="H215" s="499"/>
      <c r="I215" s="499"/>
    </row>
    <row r="216" spans="1:9" ht="14.4">
      <c r="A216" s="487" t="s">
        <v>345</v>
      </c>
      <c r="B216" s="489" t="s">
        <v>477</v>
      </c>
      <c r="C216" s="489">
        <v>1131.95</v>
      </c>
      <c r="D216" s="487" t="s">
        <v>350</v>
      </c>
      <c r="E216" s="490"/>
      <c r="F216" s="499"/>
      <c r="G216" s="499"/>
      <c r="H216" s="499"/>
      <c r="I216" s="499"/>
    </row>
    <row r="217" spans="1:9" ht="14.4">
      <c r="A217" s="487" t="s">
        <v>345</v>
      </c>
      <c r="B217" s="489" t="s">
        <v>478</v>
      </c>
      <c r="C217" s="489">
        <v>1142.17</v>
      </c>
      <c r="D217" s="487" t="s">
        <v>351</v>
      </c>
      <c r="E217" s="490"/>
      <c r="F217" s="499"/>
      <c r="G217" s="499"/>
      <c r="H217" s="499"/>
      <c r="I217" s="499"/>
    </row>
    <row r="218" spans="1:9" ht="14.4">
      <c r="A218" s="487" t="s">
        <v>345</v>
      </c>
      <c r="B218" s="489" t="s">
        <v>479</v>
      </c>
      <c r="C218" s="489">
        <v>1151.3800000000001</v>
      </c>
      <c r="D218" s="487" t="s">
        <v>346</v>
      </c>
      <c r="E218" s="489">
        <v>1.5792198E-2</v>
      </c>
      <c r="F218" s="499"/>
      <c r="G218" s="499"/>
      <c r="H218" s="499"/>
      <c r="I218" s="499"/>
    </row>
    <row r="219" spans="1:9" ht="14.4">
      <c r="A219" s="487" t="s">
        <v>345</v>
      </c>
      <c r="B219" s="488">
        <v>42461</v>
      </c>
      <c r="C219" s="489">
        <v>1154.6199999999999</v>
      </c>
      <c r="D219" s="487" t="s">
        <v>350</v>
      </c>
      <c r="E219" s="490"/>
      <c r="F219" s="499"/>
      <c r="G219" s="499"/>
      <c r="H219" s="499"/>
      <c r="I219" s="499"/>
    </row>
    <row r="220" spans="1:9" ht="14.4">
      <c r="A220" s="487" t="s">
        <v>345</v>
      </c>
      <c r="B220" s="488">
        <v>42491</v>
      </c>
      <c r="C220" s="489">
        <v>1146.1099999999999</v>
      </c>
      <c r="D220" s="487" t="s">
        <v>351</v>
      </c>
      <c r="E220" s="490"/>
      <c r="F220" s="499"/>
      <c r="G220" s="499"/>
      <c r="H220" s="499"/>
      <c r="I220" s="499"/>
    </row>
    <row r="221" spans="1:9" ht="14.4">
      <c r="A221" s="487" t="s">
        <v>345</v>
      </c>
      <c r="B221" s="488">
        <v>42522</v>
      </c>
      <c r="C221" s="489">
        <v>1149.8900000000001</v>
      </c>
      <c r="D221" s="487" t="s">
        <v>353</v>
      </c>
      <c r="E221" s="490"/>
      <c r="F221" s="499"/>
      <c r="G221" s="499"/>
      <c r="H221" s="499"/>
      <c r="I221" s="499"/>
    </row>
    <row r="222" spans="1:9" ht="14.4">
      <c r="A222" s="487" t="s">
        <v>345</v>
      </c>
      <c r="B222" s="488">
        <v>42552</v>
      </c>
      <c r="C222" s="489">
        <v>1164.1400000000001</v>
      </c>
      <c r="D222" s="487" t="s">
        <v>346</v>
      </c>
      <c r="E222" s="489">
        <v>1.9052655000000002E-2</v>
      </c>
      <c r="F222" s="499"/>
      <c r="G222" s="499"/>
      <c r="H222" s="499"/>
      <c r="I222" s="499"/>
    </row>
    <row r="223" spans="1:9" ht="14.4">
      <c r="A223" s="487" t="s">
        <v>345</v>
      </c>
      <c r="B223" s="488">
        <v>42644</v>
      </c>
      <c r="C223" s="489">
        <v>1167.18</v>
      </c>
      <c r="D223" s="487" t="s">
        <v>348</v>
      </c>
      <c r="E223" s="490"/>
      <c r="F223" s="499"/>
      <c r="G223" s="499"/>
      <c r="H223" s="499"/>
      <c r="I223" s="499"/>
    </row>
    <row r="224" spans="1:9" ht="14.4">
      <c r="A224" s="487" t="s">
        <v>345</v>
      </c>
      <c r="B224" s="488">
        <v>42675</v>
      </c>
      <c r="C224" s="489">
        <v>1168.81</v>
      </c>
      <c r="D224" s="487" t="s">
        <v>350</v>
      </c>
      <c r="E224" s="490"/>
      <c r="F224" s="499"/>
      <c r="G224" s="499"/>
      <c r="H224" s="499"/>
      <c r="I224" s="499"/>
    </row>
    <row r="225" spans="1:9" ht="14.4">
      <c r="A225" s="487" t="s">
        <v>345</v>
      </c>
      <c r="B225" s="488">
        <v>42705</v>
      </c>
      <c r="C225" s="489">
        <v>1173.5999999999999</v>
      </c>
      <c r="D225" s="487" t="s">
        <v>351</v>
      </c>
      <c r="E225" s="490"/>
      <c r="F225" s="499"/>
      <c r="G225" s="499"/>
      <c r="H225" s="499"/>
      <c r="I225" s="499"/>
    </row>
    <row r="226" spans="1:9" ht="14.4">
      <c r="A226" s="487" t="s">
        <v>345</v>
      </c>
      <c r="B226" s="489" t="s">
        <v>480</v>
      </c>
      <c r="C226" s="489">
        <v>1180.98</v>
      </c>
      <c r="D226" s="487" t="s">
        <v>353</v>
      </c>
      <c r="E226" s="490"/>
      <c r="F226" s="499"/>
      <c r="G226" s="499"/>
      <c r="H226" s="499"/>
      <c r="I226" s="499"/>
    </row>
    <row r="227" spans="1:9" ht="14.4">
      <c r="A227" s="487" t="s">
        <v>345</v>
      </c>
      <c r="B227" s="489" t="s">
        <v>481</v>
      </c>
      <c r="C227" s="489">
        <v>1190.1600000000001</v>
      </c>
      <c r="D227" s="487" t="s">
        <v>346</v>
      </c>
      <c r="E227" s="489">
        <v>2.2105135000000001E-2</v>
      </c>
      <c r="F227" s="499"/>
      <c r="G227" s="499"/>
      <c r="H227" s="499"/>
      <c r="I227" s="499"/>
    </row>
    <row r="228" spans="1:9" ht="14.4">
      <c r="A228" s="487" t="s">
        <v>345</v>
      </c>
      <c r="B228" s="489" t="s">
        <v>482</v>
      </c>
      <c r="C228" s="489">
        <v>1212</v>
      </c>
      <c r="D228" s="487" t="s">
        <v>348</v>
      </c>
      <c r="E228" s="490"/>
      <c r="F228" s="499"/>
      <c r="G228" s="499"/>
      <c r="H228" s="499"/>
      <c r="I228" s="499"/>
    </row>
    <row r="229" spans="1:9" ht="14.4">
      <c r="A229" s="487" t="s">
        <v>345</v>
      </c>
      <c r="B229" s="489" t="s">
        <v>483</v>
      </c>
      <c r="C229" s="489">
        <v>1214.31</v>
      </c>
      <c r="D229" s="487" t="s">
        <v>350</v>
      </c>
      <c r="E229" s="490"/>
      <c r="F229" s="499"/>
      <c r="G229" s="499"/>
      <c r="H229" s="499"/>
      <c r="I229" s="499"/>
    </row>
    <row r="230" spans="1:9" ht="14.4">
      <c r="A230" s="487" t="s">
        <v>345</v>
      </c>
      <c r="B230" s="489" t="s">
        <v>484</v>
      </c>
      <c r="C230" s="489">
        <v>1213.71</v>
      </c>
      <c r="D230" s="487" t="s">
        <v>351</v>
      </c>
      <c r="E230" s="490"/>
      <c r="F230" s="499"/>
      <c r="G230" s="499"/>
      <c r="H230" s="499"/>
      <c r="I230" s="499"/>
    </row>
    <row r="231" spans="1:9" ht="14.4">
      <c r="A231" s="487" t="s">
        <v>345</v>
      </c>
      <c r="B231" s="489" t="s">
        <v>485</v>
      </c>
      <c r="C231" s="489">
        <v>1213.57</v>
      </c>
      <c r="D231" s="487" t="s">
        <v>353</v>
      </c>
      <c r="E231" s="490"/>
      <c r="F231" s="499"/>
      <c r="G231" s="499"/>
      <c r="H231" s="499"/>
      <c r="I231" s="499"/>
    </row>
    <row r="232" spans="1:9" ht="14.4">
      <c r="A232" s="487" t="s">
        <v>345</v>
      </c>
      <c r="B232" s="489" t="s">
        <v>486</v>
      </c>
      <c r="C232" s="489">
        <v>1212.32</v>
      </c>
      <c r="D232" s="487" t="s">
        <v>346</v>
      </c>
      <c r="E232" s="489">
        <v>1.8448127000000002E-2</v>
      </c>
      <c r="F232" s="499"/>
      <c r="G232" s="499"/>
      <c r="H232" s="499"/>
      <c r="I232" s="499"/>
    </row>
    <row r="233" spans="1:9" ht="14.4">
      <c r="A233" s="487" t="s">
        <v>345</v>
      </c>
      <c r="B233" s="489" t="s">
        <v>487</v>
      </c>
      <c r="C233" s="489">
        <v>1219.6199999999999</v>
      </c>
      <c r="D233" s="487" t="s">
        <v>348</v>
      </c>
      <c r="E233" s="490"/>
      <c r="F233" s="499"/>
      <c r="G233" s="499"/>
      <c r="H233" s="499"/>
      <c r="I233" s="499"/>
    </row>
    <row r="234" spans="1:9" ht="14.4">
      <c r="A234" s="487" t="s">
        <v>345</v>
      </c>
      <c r="B234" s="489" t="s">
        <v>488</v>
      </c>
      <c r="C234" s="489">
        <v>1222.43</v>
      </c>
      <c r="D234" s="487" t="s">
        <v>350</v>
      </c>
      <c r="E234" s="490"/>
      <c r="F234" s="499"/>
      <c r="G234" s="499"/>
      <c r="H234" s="499"/>
      <c r="I234" s="499"/>
    </row>
    <row r="235" spans="1:9" ht="14.4">
      <c r="A235" s="487" t="s">
        <v>345</v>
      </c>
      <c r="B235" s="489" t="s">
        <v>489</v>
      </c>
      <c r="C235" s="489">
        <v>1218.3900000000001</v>
      </c>
      <c r="D235" s="487" t="s">
        <v>351</v>
      </c>
      <c r="E235" s="490"/>
      <c r="F235" s="499"/>
      <c r="G235" s="499"/>
      <c r="H235" s="499"/>
      <c r="I235" s="499"/>
    </row>
    <row r="236" spans="1:9" ht="14.4">
      <c r="A236" s="487" t="s">
        <v>345</v>
      </c>
      <c r="B236" s="489" t="s">
        <v>490</v>
      </c>
      <c r="C236" s="489">
        <v>1216.96</v>
      </c>
      <c r="D236" s="487" t="s">
        <v>353</v>
      </c>
      <c r="E236" s="490"/>
      <c r="F236" s="499"/>
      <c r="G236" s="499"/>
      <c r="H236" s="499"/>
      <c r="I236" s="499"/>
    </row>
    <row r="237" spans="1:9" ht="14.4">
      <c r="A237" s="487" t="s">
        <v>345</v>
      </c>
      <c r="B237" s="489" t="s">
        <v>491</v>
      </c>
      <c r="C237" s="489">
        <v>1216.1099999999999</v>
      </c>
      <c r="D237" s="487" t="s">
        <v>346</v>
      </c>
      <c r="E237" s="489">
        <v>3.121361E-3</v>
      </c>
      <c r="F237" s="499"/>
      <c r="G237" s="499"/>
      <c r="H237" s="499"/>
      <c r="I237" s="499"/>
    </row>
    <row r="238" spans="1:9" ht="14.4">
      <c r="A238" s="487" t="s">
        <v>345</v>
      </c>
      <c r="B238" s="489" t="s">
        <v>492</v>
      </c>
      <c r="C238" s="489">
        <v>1220.7</v>
      </c>
      <c r="D238" s="487" t="s">
        <v>348</v>
      </c>
      <c r="E238" s="490"/>
      <c r="F238" s="499"/>
      <c r="G238" s="499"/>
      <c r="H238" s="499"/>
      <c r="I238" s="499"/>
    </row>
    <row r="239" spans="1:9" ht="14.4">
      <c r="A239" s="487" t="s">
        <v>345</v>
      </c>
      <c r="B239" s="488">
        <v>42371</v>
      </c>
      <c r="C239" s="489">
        <v>1238.02</v>
      </c>
      <c r="D239" s="487" t="s">
        <v>350</v>
      </c>
      <c r="E239" s="490"/>
      <c r="F239" s="499"/>
      <c r="G239" s="499"/>
      <c r="H239" s="499"/>
      <c r="I239" s="499"/>
    </row>
    <row r="240" spans="1:9" ht="14.4">
      <c r="A240" s="487" t="s">
        <v>345</v>
      </c>
      <c r="B240" s="488">
        <v>42402</v>
      </c>
      <c r="C240" s="489">
        <v>1240.07</v>
      </c>
      <c r="D240" s="487" t="s">
        <v>351</v>
      </c>
      <c r="E240" s="490"/>
      <c r="F240" s="499"/>
      <c r="G240" s="499"/>
      <c r="H240" s="499"/>
      <c r="I240" s="499"/>
    </row>
    <row r="241" spans="1:9" ht="14.4">
      <c r="A241" s="487" t="s">
        <v>345</v>
      </c>
      <c r="B241" s="488">
        <v>42431</v>
      </c>
      <c r="C241" s="489">
        <v>1242.1300000000001</v>
      </c>
      <c r="D241" s="487" t="s">
        <v>353</v>
      </c>
      <c r="E241" s="490"/>
      <c r="F241" s="499"/>
      <c r="G241" s="499"/>
      <c r="H241" s="499"/>
      <c r="I241" s="499"/>
    </row>
    <row r="242" spans="1:9" ht="14.4">
      <c r="A242" s="487" t="s">
        <v>345</v>
      </c>
      <c r="B242" s="488">
        <v>42462</v>
      </c>
      <c r="C242" s="489">
        <v>1251.42</v>
      </c>
      <c r="D242" s="487" t="s">
        <v>346</v>
      </c>
      <c r="E242" s="489">
        <v>2.8621667E-2</v>
      </c>
      <c r="F242" s="499"/>
      <c r="G242" s="499"/>
      <c r="H242" s="499"/>
      <c r="I242" s="499"/>
    </row>
    <row r="243" spans="1:9" ht="14.4">
      <c r="A243" s="487" t="s">
        <v>345</v>
      </c>
      <c r="B243" s="488">
        <v>42553</v>
      </c>
      <c r="C243" s="489">
        <v>1262.82</v>
      </c>
      <c r="D243" s="487" t="s">
        <v>348</v>
      </c>
      <c r="E243" s="490"/>
      <c r="F243" s="499"/>
      <c r="G243" s="499"/>
      <c r="H243" s="499"/>
      <c r="I243" s="499"/>
    </row>
    <row r="244" spans="1:9" ht="14.4">
      <c r="A244" s="487" t="s">
        <v>345</v>
      </c>
      <c r="B244" s="488">
        <v>42584</v>
      </c>
      <c r="C244" s="489">
        <v>1263.75</v>
      </c>
      <c r="D244" s="487" t="s">
        <v>350</v>
      </c>
      <c r="E244" s="490"/>
      <c r="F244" s="499"/>
      <c r="G244" s="499"/>
      <c r="H244" s="499"/>
      <c r="I244" s="499"/>
    </row>
    <row r="245" spans="1:9" ht="14.4">
      <c r="A245" s="487" t="s">
        <v>345</v>
      </c>
      <c r="B245" s="488">
        <v>42676</v>
      </c>
      <c r="C245" s="489">
        <v>1263.72</v>
      </c>
      <c r="D245" s="487" t="s">
        <v>346</v>
      </c>
      <c r="E245" s="489">
        <v>1.8891923000000001E-2</v>
      </c>
      <c r="F245" s="499"/>
      <c r="G245" s="499"/>
      <c r="H245" s="499"/>
      <c r="I245" s="499"/>
    </row>
    <row r="246" spans="1:9" ht="14.4">
      <c r="A246" s="487" t="s">
        <v>345</v>
      </c>
      <c r="B246" s="489" t="s">
        <v>493</v>
      </c>
      <c r="C246" s="489">
        <v>1259.3499999999999</v>
      </c>
      <c r="D246" s="487" t="s">
        <v>348</v>
      </c>
      <c r="E246" s="490"/>
      <c r="F246" s="499"/>
      <c r="G246" s="499"/>
      <c r="H246" s="499"/>
      <c r="I246" s="499"/>
    </row>
    <row r="247" spans="1:9" ht="14.4">
      <c r="A247" s="487" t="s">
        <v>345</v>
      </c>
      <c r="B247" s="489" t="s">
        <v>494</v>
      </c>
      <c r="C247" s="489">
        <v>1258.23</v>
      </c>
      <c r="D247" s="487" t="s">
        <v>350</v>
      </c>
      <c r="E247" s="490"/>
      <c r="F247" s="499"/>
      <c r="G247" s="499"/>
      <c r="H247" s="499"/>
      <c r="I247" s="499"/>
    </row>
    <row r="248" spans="1:9" ht="14.4">
      <c r="A248" s="487" t="s">
        <v>345</v>
      </c>
      <c r="B248" s="489" t="s">
        <v>495</v>
      </c>
      <c r="C248" s="489">
        <v>1257.3399999999999</v>
      </c>
      <c r="D248" s="487" t="s">
        <v>351</v>
      </c>
      <c r="E248" s="490"/>
      <c r="F248" s="499"/>
      <c r="G248" s="499"/>
      <c r="H248" s="499"/>
      <c r="I248" s="499"/>
    </row>
    <row r="249" spans="1:9" ht="14.4">
      <c r="A249" s="487" t="s">
        <v>345</v>
      </c>
      <c r="B249" s="489" t="s">
        <v>496</v>
      </c>
      <c r="C249" s="489">
        <v>1266.08</v>
      </c>
      <c r="D249" s="487" t="s">
        <v>353</v>
      </c>
      <c r="E249" s="490"/>
      <c r="F249" s="499"/>
      <c r="G249" s="499"/>
      <c r="H249" s="499"/>
      <c r="I249" s="499"/>
    </row>
    <row r="250" spans="1:9" ht="14.4">
      <c r="A250" s="487" t="s">
        <v>345</v>
      </c>
      <c r="B250" s="489" t="s">
        <v>497</v>
      </c>
      <c r="C250" s="489">
        <v>1273.28</v>
      </c>
      <c r="D250" s="487" t="s">
        <v>346</v>
      </c>
      <c r="E250" s="489">
        <v>7.5364960000000002E-3</v>
      </c>
      <c r="F250" s="499"/>
      <c r="G250" s="499"/>
      <c r="H250" s="499"/>
      <c r="I250" s="499"/>
    </row>
    <row r="251" spans="1:9" ht="14.4">
      <c r="A251" s="487" t="s">
        <v>345</v>
      </c>
      <c r="B251" s="489" t="s">
        <v>498</v>
      </c>
      <c r="C251" s="489">
        <v>1278.92</v>
      </c>
      <c r="D251" s="487" t="s">
        <v>348</v>
      </c>
      <c r="E251" s="490"/>
      <c r="F251" s="499"/>
      <c r="G251" s="499"/>
      <c r="H251" s="499"/>
      <c r="I251" s="499"/>
    </row>
    <row r="252" spans="1:9" ht="14.4">
      <c r="A252" s="487" t="s">
        <v>345</v>
      </c>
      <c r="B252" s="489" t="s">
        <v>499</v>
      </c>
      <c r="C252" s="489">
        <v>1291.81</v>
      </c>
      <c r="D252" s="487" t="s">
        <v>350</v>
      </c>
      <c r="E252" s="490"/>
      <c r="F252" s="499"/>
      <c r="G252" s="499"/>
      <c r="H252" s="499"/>
      <c r="I252" s="499"/>
    </row>
    <row r="253" spans="1:9" ht="14.4">
      <c r="A253" s="487" t="s">
        <v>345</v>
      </c>
      <c r="B253" s="489" t="s">
        <v>500</v>
      </c>
      <c r="C253" s="489">
        <v>1285.93</v>
      </c>
      <c r="D253" s="487" t="s">
        <v>351</v>
      </c>
      <c r="E253" s="490"/>
      <c r="F253" s="499"/>
      <c r="G253" s="499"/>
      <c r="H253" s="499"/>
      <c r="I253" s="499"/>
    </row>
    <row r="254" spans="1:9" ht="14.4">
      <c r="A254" s="487" t="s">
        <v>345</v>
      </c>
      <c r="B254" s="489" t="s">
        <v>501</v>
      </c>
      <c r="C254" s="489">
        <v>1279.9000000000001</v>
      </c>
      <c r="D254" s="487" t="s">
        <v>353</v>
      </c>
      <c r="E254" s="490"/>
      <c r="F254" s="499"/>
      <c r="G254" s="499"/>
      <c r="H254" s="499"/>
      <c r="I254" s="499"/>
    </row>
    <row r="255" spans="1:9" ht="14.4">
      <c r="A255" s="487" t="s">
        <v>345</v>
      </c>
      <c r="B255" s="489" t="s">
        <v>502</v>
      </c>
      <c r="C255" s="489">
        <v>1283.52</v>
      </c>
      <c r="D255" s="487" t="s">
        <v>346</v>
      </c>
      <c r="E255" s="489">
        <v>8.0100550000000003E-3</v>
      </c>
      <c r="F255" s="499"/>
      <c r="G255" s="499"/>
      <c r="H255" s="499"/>
      <c r="I255" s="499"/>
    </row>
    <row r="256" spans="1:9" ht="14.4">
      <c r="A256" s="487" t="s">
        <v>345</v>
      </c>
      <c r="B256" s="489" t="s">
        <v>503</v>
      </c>
      <c r="C256" s="489">
        <v>1283.67</v>
      </c>
      <c r="D256" s="487" t="s">
        <v>348</v>
      </c>
      <c r="E256" s="490"/>
      <c r="F256" s="499"/>
      <c r="G256" s="499"/>
      <c r="H256" s="499"/>
      <c r="I256" s="499"/>
    </row>
    <row r="257" spans="1:9" ht="14.4">
      <c r="A257" s="487" t="s">
        <v>345</v>
      </c>
      <c r="B257" s="489" t="s">
        <v>504</v>
      </c>
      <c r="C257" s="489">
        <v>1283.94</v>
      </c>
      <c r="D257" s="487" t="s">
        <v>350</v>
      </c>
      <c r="E257" s="490"/>
      <c r="F257" s="499"/>
      <c r="G257" s="499"/>
      <c r="H257" s="499"/>
      <c r="I257" s="499"/>
    </row>
    <row r="258" spans="1:9" ht="14.4">
      <c r="A258" s="487" t="s">
        <v>345</v>
      </c>
      <c r="B258" s="488">
        <v>42372</v>
      </c>
      <c r="C258" s="489">
        <v>1289.52</v>
      </c>
      <c r="D258" s="487" t="s">
        <v>351</v>
      </c>
      <c r="E258" s="490"/>
      <c r="F258" s="499"/>
      <c r="G258" s="499"/>
      <c r="H258" s="499"/>
      <c r="I258" s="499"/>
    </row>
    <row r="259" spans="1:9" ht="14.4">
      <c r="A259" s="487" t="s">
        <v>345</v>
      </c>
      <c r="B259" s="488">
        <v>42403</v>
      </c>
      <c r="C259" s="489">
        <v>1295.78</v>
      </c>
      <c r="D259" s="487" t="s">
        <v>353</v>
      </c>
      <c r="E259" s="490"/>
      <c r="F259" s="499"/>
      <c r="G259" s="499"/>
      <c r="H259" s="499"/>
      <c r="I259" s="499"/>
    </row>
    <row r="260" spans="1:9" ht="14.4">
      <c r="A260" s="487" t="s">
        <v>345</v>
      </c>
      <c r="B260" s="488">
        <v>42432</v>
      </c>
      <c r="C260" s="489">
        <v>1300.76</v>
      </c>
      <c r="D260" s="487" t="s">
        <v>346</v>
      </c>
      <c r="E260" s="489">
        <v>1.3342405E-2</v>
      </c>
      <c r="F260" s="499"/>
      <c r="G260" s="499"/>
      <c r="H260" s="499"/>
      <c r="I260" s="499"/>
    </row>
    <row r="261" spans="1:9" ht="14.4">
      <c r="A261" s="487" t="s">
        <v>345</v>
      </c>
      <c r="B261" s="488">
        <v>42524</v>
      </c>
      <c r="C261" s="489">
        <v>1306.54</v>
      </c>
      <c r="D261" s="487" t="s">
        <v>348</v>
      </c>
      <c r="E261" s="490"/>
      <c r="F261" s="499"/>
      <c r="G261" s="499"/>
      <c r="H261" s="499"/>
      <c r="I261" s="499"/>
    </row>
    <row r="262" spans="1:9" ht="14.4">
      <c r="A262" s="487" t="s">
        <v>345</v>
      </c>
      <c r="B262" s="488">
        <v>42646</v>
      </c>
      <c r="C262" s="489">
        <v>1318.03</v>
      </c>
      <c r="D262" s="487" t="s">
        <v>346</v>
      </c>
      <c r="E262" s="489">
        <v>2.6204722E-2</v>
      </c>
      <c r="F262" s="499"/>
      <c r="G262" s="499"/>
      <c r="H262" s="499"/>
      <c r="I262" s="499"/>
    </row>
    <row r="263" spans="1:9" ht="14.4">
      <c r="A263" s="487" t="s">
        <v>345</v>
      </c>
      <c r="B263" s="489" t="s">
        <v>505</v>
      </c>
      <c r="C263" s="489">
        <v>1318.88</v>
      </c>
      <c r="D263" s="487" t="s">
        <v>348</v>
      </c>
      <c r="E263" s="490"/>
      <c r="F263" s="499"/>
      <c r="G263" s="499"/>
      <c r="H263" s="499"/>
      <c r="I263" s="499"/>
    </row>
    <row r="264" spans="1:9" ht="14.4">
      <c r="A264" s="487" t="s">
        <v>345</v>
      </c>
      <c r="B264" s="489" t="s">
        <v>506</v>
      </c>
      <c r="C264" s="489">
        <v>1312.2</v>
      </c>
      <c r="D264" s="487" t="s">
        <v>350</v>
      </c>
      <c r="E264" s="490"/>
      <c r="F264" s="499"/>
      <c r="G264" s="499"/>
      <c r="H264" s="499"/>
      <c r="I264" s="499"/>
    </row>
    <row r="265" spans="1:9" ht="14.4">
      <c r="A265" s="487" t="s">
        <v>345</v>
      </c>
      <c r="B265" s="489" t="s">
        <v>507</v>
      </c>
      <c r="C265" s="489">
        <v>1312.85</v>
      </c>
      <c r="D265" s="487" t="s">
        <v>351</v>
      </c>
      <c r="E265" s="490"/>
      <c r="F265" s="499"/>
      <c r="G265" s="499"/>
      <c r="H265" s="499"/>
      <c r="I265" s="499"/>
    </row>
    <row r="266" spans="1:9" ht="14.4">
      <c r="A266" s="487" t="s">
        <v>345</v>
      </c>
      <c r="B266" s="489" t="s">
        <v>508</v>
      </c>
      <c r="C266" s="489">
        <v>1315.77</v>
      </c>
      <c r="D266" s="487" t="s">
        <v>353</v>
      </c>
      <c r="E266" s="490"/>
      <c r="F266" s="499"/>
      <c r="G266" s="499"/>
      <c r="H266" s="499"/>
      <c r="I266" s="499"/>
    </row>
    <row r="267" spans="1:9" ht="14.4">
      <c r="A267" s="487" t="s">
        <v>345</v>
      </c>
      <c r="B267" s="489" t="s">
        <v>509</v>
      </c>
      <c r="C267" s="489">
        <v>1326.53</v>
      </c>
      <c r="D267" s="487" t="s">
        <v>346</v>
      </c>
      <c r="E267" s="489">
        <v>6.4283129999999997E-3</v>
      </c>
      <c r="F267" s="499"/>
      <c r="G267" s="499"/>
      <c r="H267" s="499"/>
      <c r="I267" s="499"/>
    </row>
    <row r="268" spans="1:9" ht="14.4">
      <c r="A268" s="487" t="s">
        <v>345</v>
      </c>
      <c r="B268" s="489" t="s">
        <v>510</v>
      </c>
      <c r="C268" s="489">
        <v>1343.93</v>
      </c>
      <c r="D268" s="487" t="s">
        <v>348</v>
      </c>
      <c r="E268" s="490"/>
      <c r="F268" s="499"/>
      <c r="G268" s="499"/>
      <c r="H268" s="499"/>
      <c r="I268" s="499"/>
    </row>
    <row r="269" spans="1:9" ht="14.4">
      <c r="A269" s="487" t="s">
        <v>345</v>
      </c>
      <c r="B269" s="489" t="s">
        <v>511</v>
      </c>
      <c r="C269" s="489">
        <v>1342.07</v>
      </c>
      <c r="D269" s="487" t="s">
        <v>350</v>
      </c>
      <c r="E269" s="490"/>
      <c r="F269" s="499"/>
      <c r="G269" s="499"/>
      <c r="H269" s="499"/>
      <c r="I269" s="499"/>
    </row>
    <row r="270" spans="1:9" ht="14.4">
      <c r="A270" s="487" t="s">
        <v>345</v>
      </c>
      <c r="B270" s="489" t="s">
        <v>512</v>
      </c>
      <c r="C270" s="489">
        <v>1345.53</v>
      </c>
      <c r="D270" s="487" t="s">
        <v>353</v>
      </c>
      <c r="E270" s="490"/>
      <c r="F270" s="499"/>
      <c r="G270" s="499"/>
      <c r="H270" s="499"/>
      <c r="I270" s="499"/>
    </row>
    <row r="271" spans="1:9" ht="14.4">
      <c r="A271" s="487" t="s">
        <v>345</v>
      </c>
      <c r="B271" s="489" t="s">
        <v>513</v>
      </c>
      <c r="C271" s="489">
        <v>1357.14</v>
      </c>
      <c r="D271" s="487" t="s">
        <v>346</v>
      </c>
      <c r="E271" s="489">
        <v>3.0957498999999999E-2</v>
      </c>
      <c r="F271" s="499"/>
      <c r="G271" s="499"/>
      <c r="H271" s="499"/>
      <c r="I271" s="499"/>
    </row>
    <row r="272" spans="1:9" ht="14.4">
      <c r="A272" s="487" t="s">
        <v>345</v>
      </c>
      <c r="B272" s="489" t="s">
        <v>514</v>
      </c>
      <c r="C272" s="489">
        <v>1377.33</v>
      </c>
      <c r="D272" s="487" t="s">
        <v>348</v>
      </c>
      <c r="E272" s="490"/>
      <c r="F272" s="499"/>
      <c r="G272" s="499"/>
      <c r="H272" s="499"/>
      <c r="I272" s="499"/>
    </row>
    <row r="273" spans="1:9" ht="14.4">
      <c r="A273" s="487" t="s">
        <v>345</v>
      </c>
      <c r="B273" s="489" t="s">
        <v>515</v>
      </c>
      <c r="C273" s="489">
        <v>1374.75</v>
      </c>
      <c r="D273" s="487" t="s">
        <v>350</v>
      </c>
      <c r="E273" s="490"/>
      <c r="F273" s="499"/>
      <c r="G273" s="499"/>
      <c r="H273" s="499"/>
      <c r="I273" s="499"/>
    </row>
    <row r="274" spans="1:9" ht="14.4">
      <c r="A274" s="487" t="s">
        <v>345</v>
      </c>
      <c r="B274" s="489" t="s">
        <v>516</v>
      </c>
      <c r="C274" s="489">
        <v>1370.04</v>
      </c>
      <c r="D274" s="487" t="s">
        <v>351</v>
      </c>
      <c r="E274" s="490"/>
      <c r="F274" s="499"/>
      <c r="G274" s="499"/>
      <c r="H274" s="499"/>
      <c r="I274" s="499"/>
    </row>
    <row r="275" spans="1:9" ht="14.4">
      <c r="A275" s="487" t="s">
        <v>345</v>
      </c>
      <c r="B275" s="489" t="s">
        <v>517</v>
      </c>
      <c r="C275" s="489">
        <v>1362.98</v>
      </c>
      <c r="D275" s="487" t="s">
        <v>353</v>
      </c>
      <c r="E275" s="490"/>
      <c r="F275" s="499"/>
      <c r="G275" s="499"/>
      <c r="H275" s="499"/>
      <c r="I275" s="499"/>
    </row>
    <row r="276" spans="1:9" ht="14.4">
      <c r="A276" s="487" t="s">
        <v>345</v>
      </c>
      <c r="B276" s="489" t="s">
        <v>518</v>
      </c>
      <c r="C276" s="489">
        <v>1355.48</v>
      </c>
      <c r="D276" s="487" t="s">
        <v>346</v>
      </c>
      <c r="E276" s="489">
        <v>-1.223909E-3</v>
      </c>
      <c r="F276" s="499"/>
      <c r="G276" s="499"/>
      <c r="H276" s="499"/>
      <c r="I276" s="499"/>
    </row>
    <row r="277" spans="1:9" ht="14.4">
      <c r="A277" s="487" t="s">
        <v>345</v>
      </c>
      <c r="B277" s="488">
        <v>42433</v>
      </c>
      <c r="C277" s="489">
        <v>1351.54</v>
      </c>
      <c r="D277" s="487" t="s">
        <v>348</v>
      </c>
      <c r="E277" s="490"/>
      <c r="F277" s="499"/>
      <c r="G277" s="499"/>
      <c r="H277" s="499"/>
      <c r="I277" s="499"/>
    </row>
    <row r="278" spans="1:9" ht="14.4">
      <c r="A278" s="487" t="s">
        <v>345</v>
      </c>
      <c r="B278" s="488">
        <v>42464</v>
      </c>
      <c r="C278" s="489">
        <v>1362.53</v>
      </c>
      <c r="D278" s="487" t="s">
        <v>350</v>
      </c>
      <c r="E278" s="490"/>
      <c r="F278" s="499"/>
      <c r="G278" s="499"/>
      <c r="H278" s="499"/>
      <c r="I278" s="499"/>
    </row>
    <row r="279" spans="1:9" ht="14.4">
      <c r="A279" s="487" t="s">
        <v>345</v>
      </c>
      <c r="B279" s="488">
        <v>42494</v>
      </c>
      <c r="C279" s="489">
        <v>1375.26</v>
      </c>
      <c r="D279" s="487" t="s">
        <v>351</v>
      </c>
      <c r="E279" s="490"/>
      <c r="F279" s="499"/>
      <c r="G279" s="499"/>
      <c r="H279" s="499"/>
      <c r="I279" s="499"/>
    </row>
    <row r="280" spans="1:9" ht="14.4">
      <c r="A280" s="487" t="s">
        <v>345</v>
      </c>
      <c r="B280" s="488">
        <v>42525</v>
      </c>
      <c r="C280" s="489">
        <v>1377.42</v>
      </c>
      <c r="D280" s="487" t="s">
        <v>353</v>
      </c>
      <c r="E280" s="490"/>
      <c r="F280" s="499"/>
      <c r="G280" s="499"/>
      <c r="H280" s="499"/>
      <c r="I280" s="499"/>
    </row>
    <row r="281" spans="1:9" ht="14.4">
      <c r="A281" s="487" t="s">
        <v>345</v>
      </c>
      <c r="B281" s="488">
        <v>42647</v>
      </c>
      <c r="C281" s="489">
        <v>1382.42</v>
      </c>
      <c r="D281" s="487" t="s">
        <v>348</v>
      </c>
      <c r="E281" s="490"/>
      <c r="F281" s="499"/>
      <c r="G281" s="499"/>
      <c r="H281" s="499"/>
      <c r="I281" s="499"/>
    </row>
    <row r="282" spans="1:9" ht="14.4">
      <c r="A282" s="487" t="s">
        <v>345</v>
      </c>
      <c r="B282" s="488">
        <v>42678</v>
      </c>
      <c r="C282" s="489">
        <v>1383.85</v>
      </c>
      <c r="D282" s="487" t="s">
        <v>350</v>
      </c>
      <c r="E282" s="490"/>
      <c r="F282" s="499"/>
      <c r="G282" s="499"/>
      <c r="H282" s="499"/>
      <c r="I282" s="499"/>
    </row>
    <row r="283" spans="1:9" ht="14.4">
      <c r="A283" s="487" t="s">
        <v>345</v>
      </c>
      <c r="B283" s="488">
        <v>42708</v>
      </c>
      <c r="C283" s="489">
        <v>1388.63</v>
      </c>
      <c r="D283" s="487" t="s">
        <v>351</v>
      </c>
      <c r="E283" s="490"/>
      <c r="F283" s="499"/>
      <c r="G283" s="499"/>
      <c r="H283" s="499"/>
      <c r="I283" s="499"/>
    </row>
    <row r="284" spans="1:9" ht="14.4">
      <c r="A284" s="487" t="s">
        <v>345</v>
      </c>
      <c r="B284" s="489" t="s">
        <v>519</v>
      </c>
      <c r="C284" s="489">
        <v>1405.78</v>
      </c>
      <c r="D284" s="487" t="s">
        <v>346</v>
      </c>
      <c r="E284" s="489">
        <v>2.1949505000000001E-2</v>
      </c>
      <c r="F284" s="499"/>
      <c r="G284" s="499"/>
      <c r="H284" s="499"/>
      <c r="I284" s="499"/>
    </row>
    <row r="285" spans="1:9" ht="14.4">
      <c r="A285" s="487" t="s">
        <v>345</v>
      </c>
      <c r="B285" s="489" t="s">
        <v>520</v>
      </c>
      <c r="C285" s="489">
        <v>1409.43</v>
      </c>
      <c r="D285" s="487" t="s">
        <v>348</v>
      </c>
      <c r="E285" s="490"/>
      <c r="F285" s="499"/>
      <c r="G285" s="499"/>
      <c r="H285" s="499"/>
      <c r="I285" s="499"/>
    </row>
    <row r="286" spans="1:9" ht="14.4">
      <c r="A286" s="487" t="s">
        <v>345</v>
      </c>
      <c r="B286" s="489" t="s">
        <v>521</v>
      </c>
      <c r="C286" s="489">
        <v>1428.6</v>
      </c>
      <c r="D286" s="487" t="s">
        <v>350</v>
      </c>
      <c r="E286" s="490"/>
      <c r="F286" s="499"/>
      <c r="G286" s="499"/>
      <c r="H286" s="499"/>
      <c r="I286" s="499"/>
    </row>
    <row r="287" spans="1:9" ht="14.4">
      <c r="A287" s="487" t="s">
        <v>345</v>
      </c>
      <c r="B287" s="489" t="s">
        <v>522</v>
      </c>
      <c r="C287" s="489">
        <v>1430.81</v>
      </c>
      <c r="D287" s="487" t="s">
        <v>351</v>
      </c>
      <c r="E287" s="490"/>
      <c r="F287" s="499"/>
      <c r="G287" s="499"/>
      <c r="H287" s="499"/>
      <c r="I287" s="499"/>
    </row>
    <row r="288" spans="1:9" ht="14.4">
      <c r="A288" s="487" t="s">
        <v>345</v>
      </c>
      <c r="B288" s="489" t="s">
        <v>523</v>
      </c>
      <c r="C288" s="489">
        <v>1440.69</v>
      </c>
      <c r="D288" s="487" t="s">
        <v>353</v>
      </c>
      <c r="E288" s="490"/>
      <c r="F288" s="499"/>
      <c r="G288" s="499"/>
      <c r="H288" s="499"/>
      <c r="I288" s="499"/>
    </row>
    <row r="289" spans="1:9" ht="14.4">
      <c r="A289" s="487" t="s">
        <v>345</v>
      </c>
      <c r="B289" s="489" t="s">
        <v>524</v>
      </c>
      <c r="C289" s="489">
        <v>1441.67</v>
      </c>
      <c r="D289" s="487" t="s">
        <v>346</v>
      </c>
      <c r="E289" s="489">
        <v>2.5209855E-2</v>
      </c>
      <c r="F289" s="499"/>
      <c r="G289" s="499"/>
      <c r="H289" s="499"/>
      <c r="I289" s="499"/>
    </row>
    <row r="290" spans="1:9" ht="14.4">
      <c r="A290" s="487" t="s">
        <v>345</v>
      </c>
      <c r="B290" s="489" t="s">
        <v>525</v>
      </c>
      <c r="C290" s="489">
        <v>1454.35</v>
      </c>
      <c r="D290" s="487" t="s">
        <v>348</v>
      </c>
      <c r="E290" s="490"/>
      <c r="F290" s="499"/>
      <c r="G290" s="499"/>
      <c r="H290" s="499"/>
      <c r="I290" s="499"/>
    </row>
    <row r="291" spans="1:9" ht="14.4">
      <c r="A291" s="487" t="s">
        <v>345</v>
      </c>
      <c r="B291" s="489" t="s">
        <v>526</v>
      </c>
      <c r="C291" s="489">
        <v>1461.75</v>
      </c>
      <c r="D291" s="487" t="s">
        <v>350</v>
      </c>
      <c r="E291" s="490"/>
      <c r="F291" s="499"/>
      <c r="G291" s="499"/>
      <c r="H291" s="499"/>
      <c r="I291" s="499"/>
    </row>
    <row r="292" spans="1:9" ht="14.4">
      <c r="A292" s="487" t="s">
        <v>345</v>
      </c>
      <c r="B292" s="489" t="s">
        <v>527</v>
      </c>
      <c r="C292" s="489">
        <v>1453.11</v>
      </c>
      <c r="D292" s="487" t="s">
        <v>351</v>
      </c>
      <c r="E292" s="490"/>
      <c r="F292" s="499"/>
      <c r="G292" s="499"/>
      <c r="H292" s="499"/>
      <c r="I292" s="499"/>
    </row>
    <row r="293" spans="1:9" ht="14.4">
      <c r="A293" s="487" t="s">
        <v>345</v>
      </c>
      <c r="B293" s="489" t="s">
        <v>528</v>
      </c>
      <c r="C293" s="489">
        <v>1458.38</v>
      </c>
      <c r="D293" s="487" t="s">
        <v>353</v>
      </c>
      <c r="E293" s="490"/>
      <c r="F293" s="499"/>
      <c r="G293" s="499"/>
      <c r="H293" s="499"/>
      <c r="I293" s="499"/>
    </row>
    <row r="294" spans="1:9" ht="14.4">
      <c r="A294" s="487" t="s">
        <v>345</v>
      </c>
      <c r="B294" s="489" t="s">
        <v>529</v>
      </c>
      <c r="C294" s="489">
        <v>1464.91</v>
      </c>
      <c r="D294" s="487" t="s">
        <v>346</v>
      </c>
      <c r="E294" s="489">
        <v>1.5991643E-2</v>
      </c>
      <c r="F294" s="499"/>
      <c r="G294" s="499"/>
      <c r="H294" s="499"/>
      <c r="I294" s="499"/>
    </row>
    <row r="295" spans="1:9" ht="14.4">
      <c r="A295" s="487" t="s">
        <v>345</v>
      </c>
      <c r="B295" s="488">
        <v>42405</v>
      </c>
      <c r="C295" s="489">
        <v>1474.47</v>
      </c>
      <c r="D295" s="487" t="s">
        <v>350</v>
      </c>
      <c r="E295" s="490"/>
      <c r="F295" s="499"/>
      <c r="G295" s="499"/>
      <c r="H295" s="499"/>
      <c r="I295" s="499"/>
    </row>
    <row r="296" spans="1:9" ht="14.4">
      <c r="A296" s="487" t="s">
        <v>345</v>
      </c>
      <c r="B296" s="488">
        <v>42434</v>
      </c>
      <c r="C296" s="489">
        <v>1471.95</v>
      </c>
      <c r="D296" s="487" t="s">
        <v>351</v>
      </c>
      <c r="E296" s="490"/>
      <c r="F296" s="499"/>
      <c r="G296" s="499"/>
      <c r="H296" s="499"/>
      <c r="I296" s="499"/>
    </row>
    <row r="297" spans="1:9" ht="14.4">
      <c r="A297" s="487" t="s">
        <v>345</v>
      </c>
      <c r="B297" s="488">
        <v>42465</v>
      </c>
      <c r="C297" s="489">
        <v>1468.11</v>
      </c>
      <c r="D297" s="487" t="s">
        <v>353</v>
      </c>
      <c r="E297" s="490"/>
      <c r="F297" s="499"/>
      <c r="G297" s="499"/>
      <c r="H297" s="499"/>
      <c r="I297" s="499"/>
    </row>
    <row r="298" spans="1:9" ht="14.4">
      <c r="A298" s="487" t="s">
        <v>345</v>
      </c>
      <c r="B298" s="488">
        <v>42495</v>
      </c>
      <c r="C298" s="489">
        <v>1463.13</v>
      </c>
      <c r="D298" s="487" t="s">
        <v>346</v>
      </c>
      <c r="E298" s="489">
        <v>3.2517459999999998E-3</v>
      </c>
      <c r="F298" s="499"/>
      <c r="G298" s="499"/>
      <c r="H298" s="499"/>
      <c r="I298" s="499"/>
    </row>
    <row r="299" spans="1:9" ht="14.4">
      <c r="A299" s="487" t="s">
        <v>345</v>
      </c>
      <c r="B299" s="488">
        <v>42587</v>
      </c>
      <c r="C299" s="489">
        <v>1472.69</v>
      </c>
      <c r="D299" s="487" t="s">
        <v>348</v>
      </c>
      <c r="E299" s="490"/>
      <c r="F299" s="499"/>
      <c r="G299" s="499"/>
      <c r="H299" s="499"/>
      <c r="I299" s="499"/>
    </row>
    <row r="300" spans="1:9" ht="14.4">
      <c r="A300" s="487" t="s">
        <v>345</v>
      </c>
      <c r="B300" s="488">
        <v>42618</v>
      </c>
      <c r="C300" s="489">
        <v>1482.9</v>
      </c>
      <c r="D300" s="487" t="s">
        <v>350</v>
      </c>
      <c r="E300" s="490"/>
      <c r="F300" s="499"/>
      <c r="G300" s="499"/>
      <c r="H300" s="499"/>
      <c r="I300" s="499"/>
    </row>
    <row r="301" spans="1:9" ht="14.4">
      <c r="A301" s="487" t="s">
        <v>345</v>
      </c>
      <c r="B301" s="488">
        <v>42648</v>
      </c>
      <c r="C301" s="489">
        <v>1484.04</v>
      </c>
      <c r="D301" s="487" t="s">
        <v>351</v>
      </c>
      <c r="E301" s="490"/>
      <c r="F301" s="499"/>
      <c r="G301" s="499"/>
      <c r="H301" s="499"/>
      <c r="I301" s="499"/>
    </row>
    <row r="302" spans="1:9" ht="14.4">
      <c r="A302" s="487" t="s">
        <v>345</v>
      </c>
      <c r="B302" s="488">
        <v>42679</v>
      </c>
      <c r="C302" s="489">
        <v>1481.18</v>
      </c>
      <c r="D302" s="487" t="s">
        <v>353</v>
      </c>
      <c r="E302" s="490"/>
      <c r="F302" s="499"/>
      <c r="G302" s="499"/>
      <c r="H302" s="499"/>
      <c r="I302" s="499"/>
    </row>
    <row r="303" spans="1:9" ht="14.4">
      <c r="A303" s="487" t="s">
        <v>345</v>
      </c>
      <c r="B303" s="488">
        <v>42709</v>
      </c>
      <c r="C303" s="489">
        <v>1481.94</v>
      </c>
      <c r="D303" s="487" t="s">
        <v>346</v>
      </c>
      <c r="E303" s="489">
        <v>1.2774064E-2</v>
      </c>
      <c r="F303" s="499"/>
      <c r="G303" s="499"/>
      <c r="H303" s="499"/>
      <c r="I303" s="499"/>
    </row>
    <row r="304" spans="1:9" ht="14.4">
      <c r="A304" s="487" t="s">
        <v>345</v>
      </c>
      <c r="B304" s="489" t="s">
        <v>530</v>
      </c>
      <c r="C304" s="489">
        <v>1477.38</v>
      </c>
      <c r="D304" s="487" t="s">
        <v>348</v>
      </c>
      <c r="E304" s="490"/>
      <c r="F304" s="499"/>
      <c r="G304" s="499"/>
      <c r="H304" s="499"/>
      <c r="I304" s="499"/>
    </row>
    <row r="305" spans="1:9" ht="14.4">
      <c r="A305" s="487" t="s">
        <v>345</v>
      </c>
      <c r="B305" s="489" t="s">
        <v>531</v>
      </c>
      <c r="C305" s="489">
        <v>1467.51</v>
      </c>
      <c r="D305" s="487" t="s">
        <v>350</v>
      </c>
      <c r="E305" s="490"/>
      <c r="F305" s="499"/>
      <c r="G305" s="499"/>
      <c r="H305" s="499"/>
      <c r="I305" s="499"/>
    </row>
    <row r="306" spans="1:9" ht="14.4">
      <c r="A306" s="487" t="s">
        <v>345</v>
      </c>
      <c r="B306" s="489" t="s">
        <v>532</v>
      </c>
      <c r="C306" s="489">
        <v>1483.68</v>
      </c>
      <c r="D306" s="487" t="s">
        <v>351</v>
      </c>
      <c r="E306" s="490"/>
      <c r="F306" s="499"/>
      <c r="G306" s="499"/>
      <c r="H306" s="499"/>
      <c r="I306" s="499"/>
    </row>
    <row r="307" spans="1:9" ht="14.4">
      <c r="A307" s="487" t="s">
        <v>345</v>
      </c>
      <c r="B307" s="489" t="s">
        <v>533</v>
      </c>
      <c r="C307" s="489">
        <v>1496.41</v>
      </c>
      <c r="D307" s="487" t="s">
        <v>353</v>
      </c>
      <c r="E307" s="490"/>
      <c r="F307" s="499"/>
      <c r="G307" s="499"/>
      <c r="H307" s="499"/>
      <c r="I307" s="499"/>
    </row>
    <row r="308" spans="1:9" ht="14.4">
      <c r="A308" s="487" t="s">
        <v>345</v>
      </c>
      <c r="B308" s="489" t="s">
        <v>534</v>
      </c>
      <c r="C308" s="489">
        <v>1499.32</v>
      </c>
      <c r="D308" s="487" t="s">
        <v>346</v>
      </c>
      <c r="E308" s="489">
        <v>1.1659632E-2</v>
      </c>
      <c r="F308" s="499"/>
      <c r="G308" s="499"/>
      <c r="H308" s="499"/>
      <c r="I308" s="499"/>
    </row>
    <row r="309" spans="1:9" ht="14.4">
      <c r="A309" s="487" t="s">
        <v>345</v>
      </c>
      <c r="B309" s="489" t="s">
        <v>535</v>
      </c>
      <c r="C309" s="489">
        <v>1509.39</v>
      </c>
      <c r="D309" s="487" t="s">
        <v>348</v>
      </c>
      <c r="E309" s="490"/>
      <c r="F309" s="499"/>
      <c r="G309" s="499"/>
      <c r="H309" s="499"/>
      <c r="I309" s="499"/>
    </row>
    <row r="310" spans="1:9" ht="14.4">
      <c r="A310" s="487" t="s">
        <v>345</v>
      </c>
      <c r="B310" s="489" t="s">
        <v>536</v>
      </c>
      <c r="C310" s="489">
        <v>1524.07</v>
      </c>
      <c r="D310" s="487" t="s">
        <v>350</v>
      </c>
      <c r="E310" s="490"/>
      <c r="F310" s="499"/>
      <c r="G310" s="499"/>
      <c r="H310" s="499"/>
      <c r="I310" s="499"/>
    </row>
    <row r="311" spans="1:9" ht="14.4">
      <c r="A311" s="487" t="s">
        <v>345</v>
      </c>
      <c r="B311" s="489" t="s">
        <v>537</v>
      </c>
      <c r="C311" s="489">
        <v>1544.53</v>
      </c>
      <c r="D311" s="487" t="s">
        <v>351</v>
      </c>
      <c r="E311" s="490"/>
      <c r="F311" s="499"/>
      <c r="G311" s="499"/>
      <c r="H311" s="499"/>
      <c r="I311" s="499"/>
    </row>
    <row r="312" spans="1:9" ht="14.4">
      <c r="A312" s="487" t="s">
        <v>345</v>
      </c>
      <c r="B312" s="489" t="s">
        <v>538</v>
      </c>
      <c r="C312" s="489">
        <v>1524.12</v>
      </c>
      <c r="D312" s="487" t="s">
        <v>353</v>
      </c>
      <c r="E312" s="490"/>
      <c r="F312" s="499"/>
      <c r="G312" s="499"/>
      <c r="H312" s="499"/>
      <c r="I312" s="499"/>
    </row>
    <row r="313" spans="1:9" ht="14.4">
      <c r="A313" s="487" t="s">
        <v>345</v>
      </c>
      <c r="B313" s="489" t="s">
        <v>539</v>
      </c>
      <c r="C313" s="489">
        <v>1525.09</v>
      </c>
      <c r="D313" s="487" t="s">
        <v>346</v>
      </c>
      <c r="E313" s="489">
        <v>1.7041753E-2</v>
      </c>
      <c r="F313" s="499"/>
      <c r="G313" s="499"/>
      <c r="H313" s="499"/>
      <c r="I313" s="499"/>
    </row>
    <row r="314" spans="1:9" ht="14.4">
      <c r="A314" s="487" t="s">
        <v>345</v>
      </c>
      <c r="B314" s="489" t="s">
        <v>540</v>
      </c>
      <c r="C314" s="489">
        <v>1522.25</v>
      </c>
      <c r="D314" s="487" t="s">
        <v>348</v>
      </c>
      <c r="E314" s="490"/>
      <c r="F314" s="499"/>
      <c r="G314" s="499"/>
      <c r="H314" s="499"/>
      <c r="I314" s="499"/>
    </row>
    <row r="315" spans="1:9" ht="14.4">
      <c r="A315" s="487" t="s">
        <v>345</v>
      </c>
      <c r="B315" s="489" t="s">
        <v>541</v>
      </c>
      <c r="C315" s="489">
        <v>1526.96</v>
      </c>
      <c r="D315" s="487" t="s">
        <v>350</v>
      </c>
      <c r="E315" s="490"/>
      <c r="F315" s="499"/>
      <c r="G315" s="499"/>
      <c r="H315" s="499"/>
      <c r="I315" s="499"/>
    </row>
    <row r="316" spans="1:9" ht="14.4">
      <c r="A316" s="487" t="s">
        <v>345</v>
      </c>
      <c r="B316" s="489" t="s">
        <v>542</v>
      </c>
      <c r="C316" s="489">
        <v>1532.12</v>
      </c>
      <c r="D316" s="487" t="s">
        <v>351</v>
      </c>
      <c r="E316" s="490"/>
      <c r="F316" s="499"/>
      <c r="G316" s="499"/>
      <c r="H316" s="499"/>
      <c r="I316" s="499"/>
    </row>
    <row r="317" spans="1:9" ht="14.4">
      <c r="A317" s="487" t="s">
        <v>345</v>
      </c>
      <c r="B317" s="488">
        <v>42375</v>
      </c>
      <c r="C317" s="489">
        <v>1523.56</v>
      </c>
      <c r="D317" s="487" t="s">
        <v>353</v>
      </c>
      <c r="E317" s="490"/>
      <c r="F317" s="499"/>
      <c r="G317" s="499"/>
      <c r="H317" s="499"/>
      <c r="I317" s="499"/>
    </row>
    <row r="318" spans="1:9" ht="14.4">
      <c r="A318" s="487" t="s">
        <v>345</v>
      </c>
      <c r="B318" s="488">
        <v>42406</v>
      </c>
      <c r="C318" s="489">
        <v>1518.12</v>
      </c>
      <c r="D318" s="487" t="s">
        <v>346</v>
      </c>
      <c r="E318" s="489">
        <v>-4.5806969999999999E-3</v>
      </c>
      <c r="F318" s="499"/>
      <c r="G318" s="499"/>
      <c r="H318" s="499"/>
      <c r="I318" s="499"/>
    </row>
    <row r="319" spans="1:9" ht="14.4">
      <c r="A319" s="487" t="s">
        <v>345</v>
      </c>
      <c r="B319" s="488">
        <v>42496</v>
      </c>
      <c r="C319" s="489">
        <v>1483.14</v>
      </c>
      <c r="D319" s="487" t="s">
        <v>348</v>
      </c>
      <c r="E319" s="490"/>
      <c r="F319" s="499"/>
      <c r="G319" s="499"/>
      <c r="H319" s="499"/>
      <c r="I319" s="499"/>
    </row>
    <row r="320" spans="1:9" ht="14.4">
      <c r="A320" s="487" t="s">
        <v>345</v>
      </c>
      <c r="B320" s="488">
        <v>42527</v>
      </c>
      <c r="C320" s="489">
        <v>1516.8</v>
      </c>
      <c r="D320" s="487" t="s">
        <v>350</v>
      </c>
      <c r="E320" s="490"/>
      <c r="F320" s="499"/>
      <c r="G320" s="499"/>
      <c r="H320" s="499"/>
      <c r="I320" s="499"/>
    </row>
    <row r="321" spans="1:9" ht="14.4">
      <c r="A321" s="487" t="s">
        <v>345</v>
      </c>
      <c r="B321" s="488">
        <v>42557</v>
      </c>
      <c r="C321" s="489">
        <v>1531.49</v>
      </c>
      <c r="D321" s="487" t="s">
        <v>351</v>
      </c>
      <c r="E321" s="490"/>
      <c r="F321" s="499"/>
      <c r="G321" s="499"/>
      <c r="H321" s="499"/>
      <c r="I321" s="499"/>
    </row>
    <row r="322" spans="1:9" ht="14.4">
      <c r="A322" s="487" t="s">
        <v>345</v>
      </c>
      <c r="B322" s="488">
        <v>42588</v>
      </c>
      <c r="C322" s="489">
        <v>1546.8</v>
      </c>
      <c r="D322" s="487" t="s">
        <v>353</v>
      </c>
      <c r="E322" s="490"/>
      <c r="F322" s="499"/>
      <c r="G322" s="499"/>
      <c r="H322" s="499"/>
      <c r="I322" s="499"/>
    </row>
    <row r="323" spans="1:9" ht="14.4">
      <c r="A323" s="487" t="s">
        <v>345</v>
      </c>
      <c r="B323" s="488">
        <v>42619</v>
      </c>
      <c r="C323" s="489">
        <v>1566.7</v>
      </c>
      <c r="D323" s="487" t="s">
        <v>346</v>
      </c>
      <c r="E323" s="489">
        <v>3.1498769000000003E-2</v>
      </c>
      <c r="F323" s="499"/>
      <c r="G323" s="499"/>
      <c r="H323" s="499"/>
      <c r="I323" s="499"/>
    </row>
    <row r="324" spans="1:9" ht="14.4">
      <c r="A324" s="487" t="s">
        <v>345</v>
      </c>
      <c r="B324" s="488">
        <v>42710</v>
      </c>
      <c r="C324" s="489">
        <v>1597.96</v>
      </c>
      <c r="D324" s="487" t="s">
        <v>348</v>
      </c>
      <c r="E324" s="490"/>
      <c r="F324" s="499"/>
      <c r="G324" s="499"/>
      <c r="H324" s="499"/>
      <c r="I324" s="499"/>
    </row>
    <row r="325" spans="1:9" ht="14.4">
      <c r="A325" s="487" t="s">
        <v>345</v>
      </c>
      <c r="B325" s="489" t="s">
        <v>543</v>
      </c>
      <c r="C325" s="489">
        <v>1609.59</v>
      </c>
      <c r="D325" s="487" t="s">
        <v>350</v>
      </c>
      <c r="E325" s="490"/>
      <c r="F325" s="499"/>
      <c r="G325" s="499"/>
      <c r="H325" s="499"/>
      <c r="I325" s="499"/>
    </row>
    <row r="326" spans="1:9" ht="14.4">
      <c r="A326" s="487" t="s">
        <v>345</v>
      </c>
      <c r="B326" s="489" t="s">
        <v>544</v>
      </c>
      <c r="C326" s="489">
        <v>1614.15</v>
      </c>
      <c r="D326" s="487" t="s">
        <v>351</v>
      </c>
      <c r="E326" s="490"/>
      <c r="F326" s="499"/>
      <c r="G326" s="499"/>
      <c r="H326" s="499"/>
      <c r="I326" s="499"/>
    </row>
    <row r="327" spans="1:9" ht="14.4">
      <c r="A327" s="487" t="s">
        <v>345</v>
      </c>
      <c r="B327" s="489" t="s">
        <v>545</v>
      </c>
      <c r="C327" s="489">
        <v>1620.47</v>
      </c>
      <c r="D327" s="487" t="s">
        <v>353</v>
      </c>
      <c r="E327" s="490"/>
      <c r="F327" s="499"/>
      <c r="G327" s="499"/>
      <c r="H327" s="499"/>
      <c r="I327" s="499"/>
    </row>
    <row r="328" spans="1:9" ht="14.4">
      <c r="A328" s="487" t="s">
        <v>345</v>
      </c>
      <c r="B328" s="489" t="s">
        <v>546</v>
      </c>
      <c r="C328" s="489">
        <v>1632.94</v>
      </c>
      <c r="D328" s="487" t="s">
        <v>346</v>
      </c>
      <c r="E328" s="489">
        <v>4.1410574999999998E-2</v>
      </c>
      <c r="F328" s="499"/>
      <c r="G328" s="499"/>
      <c r="H328" s="499"/>
      <c r="I328" s="499"/>
    </row>
    <row r="329" spans="1:9" ht="14.4">
      <c r="A329" s="487" t="s">
        <v>345</v>
      </c>
      <c r="B329" s="489" t="s">
        <v>547</v>
      </c>
      <c r="C329" s="489">
        <v>1622.27</v>
      </c>
      <c r="D329" s="487" t="s">
        <v>348</v>
      </c>
      <c r="E329" s="490"/>
      <c r="F329" s="499"/>
      <c r="G329" s="499"/>
      <c r="H329" s="499"/>
      <c r="I329" s="499"/>
    </row>
    <row r="330" spans="1:9" ht="14.4">
      <c r="A330" s="487" t="s">
        <v>345</v>
      </c>
      <c r="B330" s="489" t="s">
        <v>548</v>
      </c>
      <c r="C330" s="489">
        <v>1615.1</v>
      </c>
      <c r="D330" s="487" t="s">
        <v>350</v>
      </c>
      <c r="E330" s="490"/>
      <c r="F330" s="499"/>
      <c r="G330" s="499"/>
      <c r="H330" s="499"/>
      <c r="I330" s="499"/>
    </row>
    <row r="331" spans="1:9" ht="14.4">
      <c r="A331" s="487" t="s">
        <v>345</v>
      </c>
      <c r="B331" s="489" t="s">
        <v>549</v>
      </c>
      <c r="C331" s="489">
        <v>1628.81</v>
      </c>
      <c r="D331" s="487" t="s">
        <v>351</v>
      </c>
      <c r="E331" s="490"/>
      <c r="F331" s="499"/>
      <c r="G331" s="499"/>
      <c r="H331" s="499"/>
      <c r="I331" s="499"/>
    </row>
    <row r="332" spans="1:9" ht="14.4">
      <c r="A332" s="487" t="s">
        <v>345</v>
      </c>
      <c r="B332" s="489" t="s">
        <v>550</v>
      </c>
      <c r="C332" s="489">
        <v>1647.51</v>
      </c>
      <c r="D332" s="487" t="s">
        <v>353</v>
      </c>
      <c r="E332" s="490"/>
      <c r="F332" s="499"/>
      <c r="G332" s="499"/>
      <c r="H332" s="499"/>
      <c r="I332" s="499"/>
    </row>
    <row r="333" spans="1:9" ht="14.4">
      <c r="A333" s="487" t="s">
        <v>345</v>
      </c>
      <c r="B333" s="489" t="s">
        <v>551</v>
      </c>
      <c r="C333" s="489">
        <v>1666.29</v>
      </c>
      <c r="D333" s="487" t="s">
        <v>346</v>
      </c>
      <c r="E333" s="489">
        <v>2.0217526999999999E-2</v>
      </c>
      <c r="F333" s="499"/>
      <c r="G333" s="499"/>
      <c r="H333" s="499"/>
      <c r="I333" s="499"/>
    </row>
    <row r="334" spans="1:9" ht="14.4">
      <c r="A334" s="487" t="s">
        <v>345</v>
      </c>
      <c r="B334" s="489" t="s">
        <v>552</v>
      </c>
      <c r="C334" s="489">
        <v>1685.17</v>
      </c>
      <c r="D334" s="487" t="s">
        <v>348</v>
      </c>
      <c r="E334" s="490"/>
      <c r="F334" s="499"/>
      <c r="G334" s="499"/>
      <c r="H334" s="499"/>
      <c r="I334" s="499"/>
    </row>
    <row r="335" spans="1:9" ht="14.4">
      <c r="A335" s="487" t="s">
        <v>345</v>
      </c>
      <c r="B335" s="489" t="s">
        <v>553</v>
      </c>
      <c r="C335" s="489">
        <v>1721.77</v>
      </c>
      <c r="D335" s="487" t="s">
        <v>350</v>
      </c>
      <c r="E335" s="490"/>
      <c r="F335" s="499"/>
      <c r="G335" s="499"/>
      <c r="H335" s="499"/>
      <c r="I335" s="499"/>
    </row>
    <row r="336" spans="1:9" ht="14.4">
      <c r="A336" s="487" t="s">
        <v>345</v>
      </c>
      <c r="B336" s="489" t="s">
        <v>554</v>
      </c>
      <c r="C336" s="489">
        <v>1724.19</v>
      </c>
      <c r="D336" s="487" t="s">
        <v>351</v>
      </c>
      <c r="E336" s="490"/>
      <c r="F336" s="499"/>
      <c r="G336" s="499"/>
      <c r="H336" s="499"/>
      <c r="I336" s="499"/>
    </row>
    <row r="337" spans="1:9" ht="14.4">
      <c r="A337" s="487" t="s">
        <v>345</v>
      </c>
      <c r="B337" s="489" t="s">
        <v>555</v>
      </c>
      <c r="C337" s="489">
        <v>1724.59</v>
      </c>
      <c r="D337" s="487" t="s">
        <v>353</v>
      </c>
      <c r="E337" s="490"/>
      <c r="F337" s="499"/>
      <c r="G337" s="499"/>
      <c r="H337" s="499"/>
      <c r="I337" s="499"/>
    </row>
    <row r="338" spans="1:9" ht="14.4">
      <c r="A338" s="487" t="s">
        <v>345</v>
      </c>
      <c r="B338" s="489" t="s">
        <v>556</v>
      </c>
      <c r="C338" s="489">
        <v>1723.23</v>
      </c>
      <c r="D338" s="487" t="s">
        <v>346</v>
      </c>
      <c r="E338" s="489">
        <v>3.3600839E-2</v>
      </c>
      <c r="F338" s="499"/>
      <c r="G338" s="499"/>
      <c r="H338" s="499"/>
      <c r="I338" s="499"/>
    </row>
    <row r="339" spans="1:9" ht="14.4">
      <c r="A339" s="487" t="s">
        <v>345</v>
      </c>
      <c r="B339" s="488">
        <v>42436</v>
      </c>
      <c r="C339" s="489">
        <v>1719.2</v>
      </c>
      <c r="D339" s="487" t="s">
        <v>348</v>
      </c>
      <c r="E339" s="490"/>
      <c r="F339" s="499"/>
      <c r="G339" s="499"/>
      <c r="H339" s="499"/>
      <c r="I339" s="499"/>
    </row>
    <row r="340" spans="1:9" ht="14.4">
      <c r="A340" s="487" t="s">
        <v>345</v>
      </c>
      <c r="B340" s="488">
        <v>42467</v>
      </c>
      <c r="C340" s="489">
        <v>1716.83</v>
      </c>
      <c r="D340" s="487" t="s">
        <v>350</v>
      </c>
      <c r="E340" s="490"/>
      <c r="F340" s="499"/>
      <c r="G340" s="499"/>
      <c r="H340" s="499"/>
      <c r="I340" s="499"/>
    </row>
    <row r="341" spans="1:9" ht="14.4">
      <c r="A341" s="487" t="s">
        <v>345</v>
      </c>
      <c r="B341" s="488">
        <v>42497</v>
      </c>
      <c r="C341" s="489">
        <v>1713.03</v>
      </c>
      <c r="D341" s="487" t="s">
        <v>351</v>
      </c>
      <c r="E341" s="490"/>
      <c r="F341" s="499"/>
      <c r="G341" s="499"/>
      <c r="H341" s="499"/>
      <c r="I341" s="499"/>
    </row>
    <row r="342" spans="1:9" ht="14.4">
      <c r="A342" s="487" t="s">
        <v>345</v>
      </c>
      <c r="B342" s="488">
        <v>42528</v>
      </c>
      <c r="C342" s="489">
        <v>1715.72</v>
      </c>
      <c r="D342" s="487" t="s">
        <v>353</v>
      </c>
      <c r="E342" s="490"/>
      <c r="F342" s="499"/>
      <c r="G342" s="499"/>
      <c r="H342" s="499"/>
      <c r="I342" s="499"/>
    </row>
    <row r="343" spans="1:9" ht="14.4">
      <c r="A343" s="487" t="s">
        <v>345</v>
      </c>
      <c r="B343" s="488">
        <v>42650</v>
      </c>
      <c r="C343" s="489">
        <v>1722.53</v>
      </c>
      <c r="D343" s="487" t="s">
        <v>348</v>
      </c>
      <c r="E343" s="490"/>
      <c r="F343" s="499"/>
      <c r="G343" s="499"/>
      <c r="H343" s="499"/>
      <c r="I343" s="499"/>
    </row>
    <row r="344" spans="1:9" ht="14.4">
      <c r="A344" s="487" t="s">
        <v>345</v>
      </c>
      <c r="B344" s="488">
        <v>42681</v>
      </c>
      <c r="C344" s="489">
        <v>1702.27</v>
      </c>
      <c r="D344" s="487" t="s">
        <v>350</v>
      </c>
      <c r="E344" s="490"/>
      <c r="F344" s="499"/>
      <c r="G344" s="499"/>
      <c r="H344" s="499"/>
      <c r="I344" s="499"/>
    </row>
    <row r="345" spans="1:9" ht="14.4">
      <c r="A345" s="487" t="s">
        <v>345</v>
      </c>
      <c r="B345" s="488">
        <v>42711</v>
      </c>
      <c r="C345" s="489">
        <v>1693.07</v>
      </c>
      <c r="D345" s="487" t="s">
        <v>351</v>
      </c>
      <c r="E345" s="490"/>
      <c r="F345" s="499"/>
      <c r="G345" s="499"/>
      <c r="H345" s="499"/>
      <c r="I345" s="499"/>
    </row>
    <row r="346" spans="1:9" ht="14.4">
      <c r="A346" s="487" t="s">
        <v>345</v>
      </c>
      <c r="B346" s="489" t="s">
        <v>557</v>
      </c>
      <c r="C346" s="489">
        <v>1690.43</v>
      </c>
      <c r="D346" s="487" t="s">
        <v>353</v>
      </c>
      <c r="E346" s="490"/>
      <c r="F346" s="499"/>
      <c r="G346" s="499"/>
      <c r="H346" s="499"/>
      <c r="I346" s="499"/>
    </row>
    <row r="347" spans="1:9" ht="14.4">
      <c r="A347" s="487" t="s">
        <v>345</v>
      </c>
      <c r="B347" s="489" t="s">
        <v>558</v>
      </c>
      <c r="C347" s="489">
        <v>1718.15</v>
      </c>
      <c r="D347" s="487" t="s">
        <v>346</v>
      </c>
      <c r="E347" s="489">
        <v>1.4153130000000001E-3</v>
      </c>
      <c r="F347" s="499"/>
      <c r="G347" s="499"/>
      <c r="H347" s="499"/>
      <c r="I347" s="499"/>
    </row>
    <row r="348" spans="1:9" ht="14.4">
      <c r="A348" s="487" t="s">
        <v>345</v>
      </c>
      <c r="B348" s="489" t="s">
        <v>559</v>
      </c>
      <c r="C348" s="489">
        <v>1745.74</v>
      </c>
      <c r="D348" s="487" t="s">
        <v>348</v>
      </c>
      <c r="E348" s="490"/>
      <c r="F348" s="499"/>
      <c r="G348" s="499"/>
      <c r="H348" s="499"/>
      <c r="I348" s="499"/>
    </row>
    <row r="349" spans="1:9" ht="14.4">
      <c r="A349" s="487" t="s">
        <v>345</v>
      </c>
      <c r="B349" s="489" t="s">
        <v>560</v>
      </c>
      <c r="C349" s="489">
        <v>1786.57</v>
      </c>
      <c r="D349" s="487" t="s">
        <v>350</v>
      </c>
      <c r="E349" s="490"/>
      <c r="F349" s="499"/>
      <c r="G349" s="499"/>
      <c r="H349" s="499"/>
      <c r="I349" s="499"/>
    </row>
    <row r="350" spans="1:9" ht="14.4">
      <c r="A350" s="487" t="s">
        <v>345</v>
      </c>
      <c r="B350" s="489" t="s">
        <v>561</v>
      </c>
      <c r="C350" s="489">
        <v>1800.47</v>
      </c>
      <c r="D350" s="487" t="s">
        <v>351</v>
      </c>
      <c r="E350" s="490"/>
      <c r="F350" s="499"/>
      <c r="G350" s="499"/>
      <c r="H350" s="499"/>
      <c r="I350" s="499"/>
    </row>
    <row r="351" spans="1:9" ht="14.4">
      <c r="A351" s="487" t="s">
        <v>345</v>
      </c>
      <c r="B351" s="489" t="s">
        <v>562</v>
      </c>
      <c r="C351" s="489">
        <v>1786.84</v>
      </c>
      <c r="D351" s="487" t="s">
        <v>353</v>
      </c>
      <c r="E351" s="490"/>
      <c r="F351" s="499"/>
      <c r="G351" s="499"/>
      <c r="H351" s="499"/>
      <c r="I351" s="499"/>
    </row>
    <row r="352" spans="1:9" ht="14.4">
      <c r="A352" s="487" t="s">
        <v>345</v>
      </c>
      <c r="B352" s="489" t="s">
        <v>563</v>
      </c>
      <c r="C352" s="489">
        <v>1798.83</v>
      </c>
      <c r="D352" s="487" t="s">
        <v>346</v>
      </c>
      <c r="E352" s="489">
        <v>4.5888323000000002E-2</v>
      </c>
      <c r="F352" s="499"/>
      <c r="G352" s="499"/>
      <c r="H352" s="499"/>
      <c r="I352" s="499"/>
    </row>
    <row r="353" spans="1:9" ht="14.4">
      <c r="A353" s="487" t="s">
        <v>345</v>
      </c>
      <c r="B353" s="489" t="s">
        <v>564</v>
      </c>
      <c r="C353" s="489">
        <v>1838.49</v>
      </c>
      <c r="D353" s="487" t="s">
        <v>350</v>
      </c>
      <c r="E353" s="490"/>
      <c r="F353" s="499"/>
      <c r="G353" s="499"/>
      <c r="H353" s="499"/>
      <c r="I353" s="499"/>
    </row>
    <row r="354" spans="1:9" ht="14.4">
      <c r="A354" s="487" t="s">
        <v>345</v>
      </c>
      <c r="B354" s="489" t="s">
        <v>565</v>
      </c>
      <c r="C354" s="489">
        <v>1866.5</v>
      </c>
      <c r="D354" s="487" t="s">
        <v>351</v>
      </c>
      <c r="E354" s="490"/>
      <c r="F354" s="499"/>
      <c r="G354" s="499"/>
      <c r="H354" s="499"/>
      <c r="I354" s="499"/>
    </row>
    <row r="355" spans="1:9" ht="14.4">
      <c r="A355" s="487" t="s">
        <v>345</v>
      </c>
      <c r="B355" s="489" t="s">
        <v>566</v>
      </c>
      <c r="C355" s="489">
        <v>1881.45</v>
      </c>
      <c r="D355" s="487" t="s">
        <v>353</v>
      </c>
      <c r="E355" s="490"/>
      <c r="F355" s="499"/>
      <c r="G355" s="499"/>
      <c r="H355" s="499"/>
      <c r="I355" s="499"/>
    </row>
    <row r="356" spans="1:9" ht="14.4">
      <c r="A356" s="487" t="s">
        <v>345</v>
      </c>
      <c r="B356" s="489" t="s">
        <v>567</v>
      </c>
      <c r="C356" s="489">
        <v>1877.93</v>
      </c>
      <c r="D356" s="487" t="s">
        <v>346</v>
      </c>
      <c r="E356" s="489">
        <v>4.9721410000000001E-2</v>
      </c>
      <c r="F356" s="499"/>
      <c r="G356" s="499"/>
      <c r="H356" s="499"/>
      <c r="I356" s="499"/>
    </row>
    <row r="357" spans="1:9" ht="14.4">
      <c r="A357" s="487" t="s">
        <v>345</v>
      </c>
      <c r="B357" s="489" t="s">
        <v>568</v>
      </c>
      <c r="C357" s="489">
        <v>1862.76</v>
      </c>
      <c r="D357" s="487" t="s">
        <v>348</v>
      </c>
      <c r="E357" s="490"/>
      <c r="F357" s="499"/>
      <c r="G357" s="499"/>
      <c r="H357" s="499"/>
      <c r="I357" s="499"/>
    </row>
    <row r="358" spans="1:9" ht="14.4">
      <c r="A358" s="487" t="s">
        <v>345</v>
      </c>
      <c r="B358" s="488">
        <v>42377</v>
      </c>
      <c r="C358" s="489">
        <v>1845.41</v>
      </c>
      <c r="D358" s="487" t="s">
        <v>350</v>
      </c>
      <c r="E358" s="490"/>
      <c r="F358" s="499"/>
      <c r="G358" s="499"/>
      <c r="H358" s="499"/>
      <c r="I358" s="499"/>
    </row>
    <row r="359" spans="1:9" ht="14.4">
      <c r="A359" s="487" t="s">
        <v>345</v>
      </c>
      <c r="B359" s="488">
        <v>42408</v>
      </c>
      <c r="C359" s="489">
        <v>1826.47</v>
      </c>
      <c r="D359" s="487" t="s">
        <v>351</v>
      </c>
      <c r="E359" s="490"/>
      <c r="F359" s="499"/>
      <c r="G359" s="499"/>
      <c r="H359" s="499"/>
      <c r="I359" s="499"/>
    </row>
    <row r="360" spans="1:9" ht="14.4">
      <c r="A360" s="487" t="s">
        <v>345</v>
      </c>
      <c r="B360" s="488">
        <v>42437</v>
      </c>
      <c r="C360" s="489">
        <v>1813.72</v>
      </c>
      <c r="D360" s="487" t="s">
        <v>353</v>
      </c>
      <c r="E360" s="490"/>
      <c r="F360" s="499"/>
      <c r="G360" s="499"/>
      <c r="H360" s="499"/>
      <c r="I360" s="499"/>
    </row>
    <row r="361" spans="1:9" ht="14.4">
      <c r="A361" s="487" t="s">
        <v>345</v>
      </c>
      <c r="B361" s="488">
        <v>42468</v>
      </c>
      <c r="C361" s="489">
        <v>1768.6</v>
      </c>
      <c r="D361" s="487" t="s">
        <v>346</v>
      </c>
      <c r="E361" s="489">
        <v>-5.9981832999999998E-2</v>
      </c>
      <c r="F361" s="499"/>
      <c r="G361" s="499"/>
      <c r="H361" s="499"/>
      <c r="I361" s="499"/>
    </row>
    <row r="362" spans="1:9" ht="14.4">
      <c r="A362" s="487" t="s">
        <v>345</v>
      </c>
      <c r="B362" s="488">
        <v>42559</v>
      </c>
      <c r="C362" s="489">
        <v>1764.72</v>
      </c>
      <c r="D362" s="487" t="s">
        <v>348</v>
      </c>
      <c r="E362" s="490"/>
      <c r="F362" s="499"/>
      <c r="G362" s="499"/>
      <c r="H362" s="499"/>
      <c r="I362" s="499"/>
    </row>
    <row r="363" spans="1:9" ht="14.4">
      <c r="A363" s="487" t="s">
        <v>345</v>
      </c>
      <c r="B363" s="488">
        <v>42590</v>
      </c>
      <c r="C363" s="489">
        <v>1675.91</v>
      </c>
      <c r="D363" s="487" t="s">
        <v>350</v>
      </c>
      <c r="E363" s="490"/>
      <c r="F363" s="499"/>
      <c r="G363" s="499"/>
      <c r="H363" s="499"/>
      <c r="I363" s="499"/>
    </row>
    <row r="364" spans="1:9" ht="14.4">
      <c r="A364" s="487" t="s">
        <v>345</v>
      </c>
      <c r="B364" s="488">
        <v>42621</v>
      </c>
      <c r="C364" s="489">
        <v>1760.42</v>
      </c>
      <c r="D364" s="487" t="s">
        <v>351</v>
      </c>
      <c r="E364" s="490"/>
      <c r="F364" s="499"/>
      <c r="G364" s="499"/>
      <c r="H364" s="499"/>
      <c r="I364" s="499"/>
    </row>
    <row r="365" spans="1:9" ht="14.4">
      <c r="A365" s="487" t="s">
        <v>345</v>
      </c>
      <c r="B365" s="488">
        <v>42651</v>
      </c>
      <c r="C365" s="489">
        <v>1779.57</v>
      </c>
      <c r="D365" s="487" t="s">
        <v>353</v>
      </c>
      <c r="E365" s="490"/>
      <c r="F365" s="499"/>
      <c r="G365" s="499"/>
      <c r="H365" s="499"/>
      <c r="I365" s="499"/>
    </row>
    <row r="366" spans="1:9" ht="14.4">
      <c r="A366" s="487" t="s">
        <v>345</v>
      </c>
      <c r="B366" s="488">
        <v>42682</v>
      </c>
      <c r="C366" s="489">
        <v>1774.87</v>
      </c>
      <c r="D366" s="487" t="s">
        <v>346</v>
      </c>
      <c r="E366" s="489">
        <v>3.5389079999999999E-3</v>
      </c>
      <c r="F366" s="499"/>
      <c r="G366" s="499"/>
      <c r="H366" s="499"/>
      <c r="I366" s="499"/>
    </row>
    <row r="367" spans="1:9" ht="14.4">
      <c r="A367" s="487" t="s">
        <v>345</v>
      </c>
      <c r="B367" s="489" t="s">
        <v>569</v>
      </c>
      <c r="C367" s="489">
        <v>1733.93</v>
      </c>
      <c r="D367" s="487" t="s">
        <v>348</v>
      </c>
      <c r="E367" s="490"/>
      <c r="F367" s="499"/>
      <c r="G367" s="499"/>
      <c r="H367" s="499"/>
      <c r="I367" s="499"/>
    </row>
    <row r="368" spans="1:9" ht="14.4">
      <c r="A368" s="487" t="s">
        <v>345</v>
      </c>
      <c r="B368" s="489" t="s">
        <v>570</v>
      </c>
      <c r="C368" s="489">
        <v>1694.81</v>
      </c>
      <c r="D368" s="487" t="s">
        <v>350</v>
      </c>
      <c r="E368" s="490"/>
      <c r="F368" s="499"/>
      <c r="G368" s="499"/>
      <c r="H368" s="499"/>
      <c r="I368" s="499"/>
    </row>
    <row r="369" spans="1:9" ht="14.4">
      <c r="A369" s="487" t="s">
        <v>345</v>
      </c>
      <c r="B369" s="489" t="s">
        <v>571</v>
      </c>
      <c r="C369" s="489">
        <v>1717.45</v>
      </c>
      <c r="D369" s="487" t="s">
        <v>351</v>
      </c>
      <c r="E369" s="490"/>
      <c r="F369" s="499"/>
      <c r="G369" s="499"/>
      <c r="H369" s="499"/>
      <c r="I369" s="499"/>
    </row>
    <row r="370" spans="1:9" ht="14.4">
      <c r="A370" s="487" t="s">
        <v>345</v>
      </c>
      <c r="B370" s="489" t="s">
        <v>572</v>
      </c>
      <c r="C370" s="489">
        <v>1735.06</v>
      </c>
      <c r="D370" s="487" t="s">
        <v>353</v>
      </c>
      <c r="E370" s="490"/>
      <c r="F370" s="499"/>
      <c r="G370" s="499"/>
      <c r="H370" s="499"/>
      <c r="I370" s="499"/>
    </row>
    <row r="371" spans="1:9" ht="14.4">
      <c r="A371" s="487" t="s">
        <v>345</v>
      </c>
      <c r="B371" s="489" t="s">
        <v>573</v>
      </c>
      <c r="C371" s="489">
        <v>1722.43</v>
      </c>
      <c r="D371" s="487" t="s">
        <v>348</v>
      </c>
      <c r="E371" s="490"/>
      <c r="F371" s="499"/>
      <c r="G371" s="499"/>
      <c r="H371" s="499"/>
      <c r="I371" s="499"/>
    </row>
    <row r="372" spans="1:9" ht="14.4">
      <c r="A372" s="487" t="s">
        <v>345</v>
      </c>
      <c r="B372" s="489" t="s">
        <v>574</v>
      </c>
      <c r="C372" s="489">
        <v>1683.12</v>
      </c>
      <c r="D372" s="487" t="s">
        <v>350</v>
      </c>
      <c r="E372" s="490"/>
      <c r="F372" s="499"/>
      <c r="G372" s="499"/>
      <c r="H372" s="499"/>
      <c r="I372" s="499"/>
    </row>
    <row r="373" spans="1:9" ht="14.4">
      <c r="A373" s="487" t="s">
        <v>345</v>
      </c>
      <c r="B373" s="489" t="s">
        <v>575</v>
      </c>
      <c r="C373" s="489">
        <v>1681.86</v>
      </c>
      <c r="D373" s="487" t="s">
        <v>351</v>
      </c>
      <c r="E373" s="490"/>
      <c r="F373" s="499"/>
      <c r="G373" s="499"/>
      <c r="H373" s="499"/>
      <c r="I373" s="499"/>
    </row>
    <row r="374" spans="1:9" ht="14.4">
      <c r="A374" s="487" t="s">
        <v>345</v>
      </c>
      <c r="B374" s="489" t="s">
        <v>576</v>
      </c>
      <c r="C374" s="489">
        <v>1730.62</v>
      </c>
      <c r="D374" s="487" t="s">
        <v>353</v>
      </c>
      <c r="E374" s="490"/>
      <c r="F374" s="499"/>
      <c r="G374" s="499"/>
      <c r="H374" s="499"/>
      <c r="I374" s="499"/>
    </row>
    <row r="375" spans="1:9" ht="14.4">
      <c r="A375" s="487" t="s">
        <v>345</v>
      </c>
      <c r="B375" s="489" t="s">
        <v>577</v>
      </c>
      <c r="C375" s="489">
        <v>1748.23</v>
      </c>
      <c r="D375" s="487" t="s">
        <v>348</v>
      </c>
      <c r="E375" s="490"/>
      <c r="F375" s="499"/>
      <c r="G375" s="499"/>
      <c r="H375" s="499"/>
      <c r="I375" s="499"/>
    </row>
    <row r="376" spans="1:9" ht="14.4">
      <c r="A376" s="487" t="s">
        <v>345</v>
      </c>
      <c r="B376" s="489" t="s">
        <v>578</v>
      </c>
      <c r="C376" s="489">
        <v>1766.54</v>
      </c>
      <c r="D376" s="487" t="s">
        <v>350</v>
      </c>
      <c r="E376" s="490"/>
      <c r="F376" s="499"/>
      <c r="G376" s="499"/>
      <c r="H376" s="499"/>
      <c r="I376" s="499"/>
    </row>
    <row r="377" spans="1:9" ht="14.4">
      <c r="A377" s="487" t="s">
        <v>345</v>
      </c>
      <c r="B377" s="489" t="s">
        <v>579</v>
      </c>
      <c r="C377" s="489">
        <v>1788.08</v>
      </c>
      <c r="D377" s="487" t="s">
        <v>351</v>
      </c>
      <c r="E377" s="490"/>
      <c r="F377" s="499"/>
      <c r="G377" s="499"/>
      <c r="H377" s="499"/>
      <c r="I377" s="499"/>
    </row>
    <row r="378" spans="1:9" ht="14.4">
      <c r="A378" s="487" t="s">
        <v>345</v>
      </c>
      <c r="B378" s="489" t="s">
        <v>580</v>
      </c>
      <c r="C378" s="489">
        <v>1797.45</v>
      </c>
      <c r="D378" s="487" t="s">
        <v>353</v>
      </c>
      <c r="E378" s="490"/>
      <c r="F378" s="499"/>
      <c r="G378" s="499"/>
      <c r="H378" s="499"/>
      <c r="I378" s="499"/>
    </row>
    <row r="379" spans="1:9" ht="14.4">
      <c r="A379" s="487" t="s">
        <v>345</v>
      </c>
      <c r="B379" s="488">
        <v>42378</v>
      </c>
      <c r="C379" s="489">
        <v>1805.18</v>
      </c>
      <c r="D379" s="487" t="s">
        <v>346</v>
      </c>
      <c r="E379" s="489">
        <v>4.2180584E-2</v>
      </c>
      <c r="F379" s="499"/>
      <c r="G379" s="499"/>
      <c r="H379" s="499"/>
      <c r="I379" s="499"/>
    </row>
    <row r="380" spans="1:9" ht="14.4">
      <c r="A380" s="487" t="s">
        <v>345</v>
      </c>
      <c r="B380" s="488">
        <v>42469</v>
      </c>
      <c r="C380" s="489">
        <v>1819.83</v>
      </c>
      <c r="D380" s="487" t="s">
        <v>348</v>
      </c>
      <c r="E380" s="490"/>
      <c r="F380" s="499"/>
      <c r="G380" s="499"/>
      <c r="H380" s="499"/>
      <c r="I380" s="499"/>
    </row>
    <row r="381" spans="1:9" ht="14.4">
      <c r="A381" s="487" t="s">
        <v>345</v>
      </c>
      <c r="B381" s="488">
        <v>42499</v>
      </c>
      <c r="C381" s="489">
        <v>1838.9</v>
      </c>
      <c r="D381" s="487" t="s">
        <v>350</v>
      </c>
      <c r="E381" s="490"/>
      <c r="F381" s="499"/>
      <c r="G381" s="499"/>
      <c r="H381" s="499"/>
      <c r="I381" s="499"/>
    </row>
    <row r="382" spans="1:9" ht="14.4">
      <c r="A382" s="487" t="s">
        <v>345</v>
      </c>
      <c r="B382" s="488">
        <v>42530</v>
      </c>
      <c r="C382" s="489">
        <v>1834.8</v>
      </c>
      <c r="D382" s="487" t="s">
        <v>351</v>
      </c>
      <c r="E382" s="490"/>
      <c r="F382" s="499"/>
      <c r="G382" s="499"/>
      <c r="H382" s="499"/>
      <c r="I382" s="499"/>
    </row>
    <row r="383" spans="1:9" ht="14.4">
      <c r="A383" s="487" t="s">
        <v>345</v>
      </c>
      <c r="B383" s="488">
        <v>42560</v>
      </c>
      <c r="C383" s="489">
        <v>1824.83</v>
      </c>
      <c r="D383" s="487" t="s">
        <v>353</v>
      </c>
      <c r="E383" s="490"/>
      <c r="F383" s="499"/>
      <c r="G383" s="499"/>
      <c r="H383" s="499"/>
      <c r="I383" s="499"/>
    </row>
    <row r="384" spans="1:9" ht="14.4">
      <c r="A384" s="487" t="s">
        <v>345</v>
      </c>
      <c r="B384" s="488">
        <v>42591</v>
      </c>
      <c r="C384" s="489">
        <v>1823.05</v>
      </c>
      <c r="D384" s="487" t="s">
        <v>346</v>
      </c>
      <c r="E384" s="489">
        <v>9.8506129999999994E-3</v>
      </c>
      <c r="F384" s="499"/>
      <c r="G384" s="499"/>
      <c r="H384" s="499"/>
      <c r="I384" s="499"/>
    </row>
    <row r="385" spans="1:9" ht="14.4">
      <c r="A385" s="487" t="s">
        <v>345</v>
      </c>
      <c r="B385" s="488">
        <v>42683</v>
      </c>
      <c r="C385" s="489">
        <v>1816.81</v>
      </c>
      <c r="D385" s="487" t="s">
        <v>348</v>
      </c>
      <c r="E385" s="490"/>
      <c r="F385" s="499"/>
      <c r="G385" s="499"/>
      <c r="H385" s="499"/>
      <c r="I385" s="499"/>
    </row>
    <row r="386" spans="1:9" ht="14.4">
      <c r="A386" s="487" t="s">
        <v>345</v>
      </c>
      <c r="B386" s="488">
        <v>42713</v>
      </c>
      <c r="C386" s="489">
        <v>1818.69</v>
      </c>
      <c r="D386" s="487" t="s">
        <v>350</v>
      </c>
      <c r="E386" s="490"/>
      <c r="F386" s="499"/>
      <c r="G386" s="499"/>
      <c r="H386" s="499"/>
      <c r="I386" s="499"/>
    </row>
    <row r="387" spans="1:9" ht="14.4">
      <c r="A387" s="487" t="s">
        <v>345</v>
      </c>
      <c r="B387" s="489" t="s">
        <v>581</v>
      </c>
      <c r="C387" s="489">
        <v>1815.17</v>
      </c>
      <c r="D387" s="487" t="s">
        <v>353</v>
      </c>
      <c r="E387" s="490"/>
      <c r="F387" s="499"/>
      <c r="G387" s="499"/>
      <c r="H387" s="499"/>
      <c r="I387" s="499"/>
    </row>
    <row r="388" spans="1:9" ht="14.4">
      <c r="A388" s="487" t="s">
        <v>345</v>
      </c>
      <c r="B388" s="489" t="s">
        <v>582</v>
      </c>
      <c r="C388" s="489">
        <v>1804.48</v>
      </c>
      <c r="D388" s="487" t="s">
        <v>348</v>
      </c>
      <c r="E388" s="490"/>
      <c r="F388" s="499"/>
      <c r="G388" s="499"/>
      <c r="H388" s="499"/>
      <c r="I388" s="499"/>
    </row>
    <row r="389" spans="1:9" ht="14.4">
      <c r="A389" s="487" t="s">
        <v>345</v>
      </c>
      <c r="B389" s="489" t="s">
        <v>583</v>
      </c>
      <c r="C389" s="489">
        <v>1786.5</v>
      </c>
      <c r="D389" s="487" t="s">
        <v>351</v>
      </c>
      <c r="E389" s="490"/>
      <c r="F389" s="499"/>
      <c r="G389" s="499"/>
      <c r="H389" s="499"/>
      <c r="I389" s="499"/>
    </row>
    <row r="390" spans="1:9" ht="14.4">
      <c r="A390" s="487" t="s">
        <v>345</v>
      </c>
      <c r="B390" s="489" t="s">
        <v>584</v>
      </c>
      <c r="C390" s="489">
        <v>1779.13</v>
      </c>
      <c r="D390" s="487" t="s">
        <v>353</v>
      </c>
      <c r="E390" s="490"/>
      <c r="F390" s="499"/>
      <c r="G390" s="499"/>
      <c r="H390" s="499"/>
      <c r="I390" s="499"/>
    </row>
    <row r="391" spans="1:9" ht="14.4">
      <c r="A391" s="487" t="s">
        <v>345</v>
      </c>
      <c r="B391" s="489" t="s">
        <v>585</v>
      </c>
      <c r="C391" s="489">
        <v>1766.91</v>
      </c>
      <c r="D391" s="487" t="s">
        <v>346</v>
      </c>
      <c r="E391" s="489">
        <v>-2.8884203000000001E-2</v>
      </c>
      <c r="F391" s="499"/>
      <c r="G391" s="499"/>
      <c r="H391" s="499"/>
      <c r="I391" s="499"/>
    </row>
    <row r="392" spans="1:9" ht="14.4">
      <c r="A392" s="487" t="s">
        <v>345</v>
      </c>
      <c r="B392" s="489" t="s">
        <v>586</v>
      </c>
      <c r="C392" s="489">
        <v>1730.64</v>
      </c>
      <c r="D392" s="487" t="s">
        <v>348</v>
      </c>
      <c r="E392" s="490"/>
      <c r="F392" s="499"/>
      <c r="G392" s="499"/>
      <c r="H392" s="499"/>
      <c r="I392" s="499"/>
    </row>
    <row r="393" spans="1:9" ht="14.4">
      <c r="A393" s="487" t="s">
        <v>345</v>
      </c>
      <c r="B393" s="489" t="s">
        <v>587</v>
      </c>
      <c r="C393" s="489">
        <v>1757.1</v>
      </c>
      <c r="D393" s="487" t="s">
        <v>350</v>
      </c>
      <c r="E393" s="490"/>
      <c r="F393" s="499"/>
      <c r="G393" s="499"/>
      <c r="H393" s="499"/>
      <c r="I393" s="499"/>
    </row>
    <row r="394" spans="1:9" ht="14.4">
      <c r="A394" s="487" t="s">
        <v>345</v>
      </c>
      <c r="B394" s="489" t="s">
        <v>588</v>
      </c>
      <c r="C394" s="489">
        <v>1753.72</v>
      </c>
      <c r="D394" s="487" t="s">
        <v>351</v>
      </c>
      <c r="E394" s="490"/>
      <c r="F394" s="499"/>
      <c r="G394" s="499"/>
      <c r="H394" s="499"/>
      <c r="I394" s="499"/>
    </row>
    <row r="395" spans="1:9" ht="14.4">
      <c r="A395" s="487" t="s">
        <v>345</v>
      </c>
      <c r="B395" s="489" t="s">
        <v>589</v>
      </c>
      <c r="C395" s="489">
        <v>1749.1</v>
      </c>
      <c r="D395" s="487" t="s">
        <v>353</v>
      </c>
      <c r="E395" s="490"/>
      <c r="F395" s="499"/>
      <c r="G395" s="499"/>
      <c r="H395" s="499"/>
      <c r="I395" s="499"/>
    </row>
    <row r="396" spans="1:9" ht="14.4">
      <c r="A396" s="487" t="s">
        <v>345</v>
      </c>
      <c r="B396" s="489" t="s">
        <v>590</v>
      </c>
      <c r="C396" s="489">
        <v>1753.38</v>
      </c>
      <c r="D396" s="487" t="s">
        <v>346</v>
      </c>
      <c r="E396" s="489">
        <v>-7.686905E-3</v>
      </c>
      <c r="F396" s="499"/>
      <c r="G396" s="499"/>
      <c r="H396" s="499"/>
      <c r="I396" s="499"/>
    </row>
    <row r="397" spans="1:9" ht="14.4">
      <c r="A397" s="487" t="s">
        <v>345</v>
      </c>
      <c r="B397" s="488">
        <v>42410</v>
      </c>
      <c r="C397" s="489">
        <v>1763.78</v>
      </c>
      <c r="D397" s="487" t="s">
        <v>348</v>
      </c>
      <c r="E397" s="490"/>
      <c r="F397" s="499"/>
      <c r="G397" s="499"/>
      <c r="H397" s="499"/>
      <c r="I397" s="499"/>
    </row>
    <row r="398" spans="1:9" ht="14.4">
      <c r="A398" s="487" t="s">
        <v>345</v>
      </c>
      <c r="B398" s="488">
        <v>42439</v>
      </c>
      <c r="C398" s="489">
        <v>1780.4</v>
      </c>
      <c r="D398" s="487" t="s">
        <v>350</v>
      </c>
      <c r="E398" s="490"/>
      <c r="F398" s="499"/>
      <c r="G398" s="499"/>
      <c r="H398" s="499"/>
      <c r="I398" s="499"/>
    </row>
    <row r="399" spans="1:9" ht="14.4">
      <c r="A399" s="487" t="s">
        <v>345</v>
      </c>
      <c r="B399" s="488">
        <v>42470</v>
      </c>
      <c r="C399" s="489">
        <v>1798.5</v>
      </c>
      <c r="D399" s="487" t="s">
        <v>351</v>
      </c>
      <c r="E399" s="490"/>
      <c r="F399" s="499"/>
      <c r="G399" s="499"/>
      <c r="H399" s="499"/>
      <c r="I399" s="499"/>
    </row>
    <row r="400" spans="1:9" ht="14.4">
      <c r="A400" s="487" t="s">
        <v>345</v>
      </c>
      <c r="B400" s="488">
        <v>42500</v>
      </c>
      <c r="C400" s="489">
        <v>1806.6</v>
      </c>
      <c r="D400" s="487" t="s">
        <v>353</v>
      </c>
      <c r="E400" s="490"/>
      <c r="F400" s="499"/>
      <c r="G400" s="499"/>
      <c r="H400" s="499"/>
      <c r="I400" s="499"/>
    </row>
    <row r="401" spans="1:9" ht="14.4">
      <c r="A401" s="487" t="s">
        <v>345</v>
      </c>
      <c r="B401" s="488">
        <v>42531</v>
      </c>
      <c r="C401" s="489">
        <v>1819.88</v>
      </c>
      <c r="D401" s="487" t="s">
        <v>346</v>
      </c>
      <c r="E401" s="489">
        <v>3.7225211000000001E-2</v>
      </c>
      <c r="F401" s="499"/>
      <c r="G401" s="499"/>
      <c r="H401" s="499"/>
      <c r="I401" s="499"/>
    </row>
    <row r="402" spans="1:9" ht="14.4">
      <c r="A402" s="487" t="s">
        <v>345</v>
      </c>
      <c r="B402" s="489" t="s">
        <v>591</v>
      </c>
      <c r="C402" s="489">
        <v>1803.74</v>
      </c>
      <c r="D402" s="487" t="s">
        <v>348</v>
      </c>
      <c r="E402" s="490"/>
      <c r="F402" s="499"/>
      <c r="G402" s="499"/>
      <c r="H402" s="499"/>
      <c r="I402" s="499"/>
    </row>
    <row r="403" spans="1:9" ht="14.4">
      <c r="A403" s="487" t="s">
        <v>345</v>
      </c>
      <c r="B403" s="489" t="s">
        <v>592</v>
      </c>
      <c r="C403" s="489">
        <v>1793.36</v>
      </c>
      <c r="D403" s="487" t="s">
        <v>350</v>
      </c>
      <c r="E403" s="490"/>
      <c r="F403" s="499"/>
      <c r="G403" s="499"/>
      <c r="H403" s="499"/>
      <c r="I403" s="499"/>
    </row>
    <row r="404" spans="1:9" ht="14.4">
      <c r="A404" s="487" t="s">
        <v>345</v>
      </c>
      <c r="B404" s="489" t="s">
        <v>593</v>
      </c>
      <c r="C404" s="489">
        <v>1792.73</v>
      </c>
      <c r="D404" s="487" t="s">
        <v>351</v>
      </c>
      <c r="E404" s="490"/>
      <c r="F404" s="499"/>
      <c r="G404" s="499"/>
      <c r="H404" s="499"/>
      <c r="I404" s="499"/>
    </row>
    <row r="405" spans="1:9" ht="14.4">
      <c r="A405" s="487" t="s">
        <v>345</v>
      </c>
      <c r="B405" s="489" t="s">
        <v>594</v>
      </c>
      <c r="C405" s="489">
        <v>1787.89</v>
      </c>
      <c r="D405" s="487" t="s">
        <v>353</v>
      </c>
      <c r="E405" s="490"/>
      <c r="F405" s="499"/>
      <c r="G405" s="499"/>
      <c r="H405" s="499"/>
      <c r="I405" s="499"/>
    </row>
    <row r="406" spans="1:9" ht="14.4">
      <c r="A406" s="487" t="s">
        <v>345</v>
      </c>
      <c r="B406" s="489" t="s">
        <v>595</v>
      </c>
      <c r="C406" s="489">
        <v>1794.47</v>
      </c>
      <c r="D406" s="487" t="s">
        <v>346</v>
      </c>
      <c r="E406" s="489">
        <v>-1.4060850999999999E-2</v>
      </c>
      <c r="F406" s="499"/>
      <c r="G406" s="499"/>
      <c r="H406" s="499"/>
      <c r="I406" s="499"/>
    </row>
    <row r="407" spans="1:9" ht="14.4">
      <c r="A407" s="487" t="s">
        <v>345</v>
      </c>
      <c r="B407" s="489" t="s">
        <v>596</v>
      </c>
      <c r="C407" s="489">
        <v>1782.39</v>
      </c>
      <c r="D407" s="487" t="s">
        <v>348</v>
      </c>
      <c r="E407" s="490"/>
      <c r="F407" s="499"/>
      <c r="G407" s="499"/>
      <c r="H407" s="499"/>
      <c r="I407" s="499"/>
    </row>
    <row r="408" spans="1:9" ht="14.4">
      <c r="A408" s="487" t="s">
        <v>345</v>
      </c>
      <c r="B408" s="489" t="s">
        <v>597</v>
      </c>
      <c r="C408" s="489">
        <v>1768.89</v>
      </c>
      <c r="D408" s="487" t="s">
        <v>350</v>
      </c>
      <c r="E408" s="490"/>
      <c r="F408" s="499"/>
      <c r="G408" s="499"/>
      <c r="H408" s="499"/>
      <c r="I408" s="499"/>
    </row>
    <row r="409" spans="1:9" ht="14.4">
      <c r="A409" s="487" t="s">
        <v>345</v>
      </c>
      <c r="B409" s="489" t="s">
        <v>598</v>
      </c>
      <c r="C409" s="489">
        <v>1751</v>
      </c>
      <c r="D409" s="487" t="s">
        <v>351</v>
      </c>
      <c r="E409" s="490"/>
      <c r="F409" s="499"/>
      <c r="G409" s="499"/>
      <c r="H409" s="499"/>
      <c r="I409" s="499"/>
    </row>
    <row r="410" spans="1:9" ht="14.4">
      <c r="A410" s="487" t="s">
        <v>345</v>
      </c>
      <c r="B410" s="489" t="s">
        <v>599</v>
      </c>
      <c r="C410" s="489">
        <v>1753.46</v>
      </c>
      <c r="D410" s="487" t="s">
        <v>353</v>
      </c>
      <c r="E410" s="490"/>
      <c r="F410" s="499"/>
      <c r="G410" s="499"/>
      <c r="H410" s="499"/>
      <c r="I410" s="499"/>
    </row>
    <row r="411" spans="1:9" ht="14.4">
      <c r="A411" s="487" t="s">
        <v>345</v>
      </c>
      <c r="B411" s="489" t="s">
        <v>600</v>
      </c>
      <c r="C411" s="489">
        <v>1759.71</v>
      </c>
      <c r="D411" s="487" t="s">
        <v>346</v>
      </c>
      <c r="E411" s="489">
        <v>-1.9560691000000002E-2</v>
      </c>
      <c r="F411" s="499"/>
      <c r="G411" s="499"/>
      <c r="H411" s="499"/>
      <c r="I411" s="499"/>
    </row>
    <row r="412" spans="1:9" ht="14.4">
      <c r="A412" s="487" t="s">
        <v>345</v>
      </c>
      <c r="B412" s="488">
        <v>42440</v>
      </c>
      <c r="C412" s="489">
        <v>1762.21</v>
      </c>
      <c r="D412" s="487" t="s">
        <v>346</v>
      </c>
      <c r="E412" s="489">
        <v>-1.1386456999999999E-2</v>
      </c>
      <c r="F412" s="499"/>
      <c r="G412" s="499"/>
      <c r="H412" s="499"/>
      <c r="I412" s="499"/>
    </row>
    <row r="413" spans="1:9" ht="14.4">
      <c r="A413" s="487" t="s">
        <v>345</v>
      </c>
      <c r="B413" s="488">
        <v>42562</v>
      </c>
      <c r="C413" s="489">
        <v>1749.12</v>
      </c>
      <c r="D413" s="487" t="s">
        <v>350</v>
      </c>
      <c r="E413" s="490"/>
      <c r="F413" s="499"/>
      <c r="G413" s="499"/>
      <c r="H413" s="499"/>
      <c r="I413" s="499"/>
    </row>
    <row r="414" spans="1:9" ht="14.4">
      <c r="A414" s="487" t="s">
        <v>345</v>
      </c>
      <c r="B414" s="488">
        <v>42593</v>
      </c>
      <c r="C414" s="489">
        <v>1724.49</v>
      </c>
      <c r="D414" s="487" t="s">
        <v>351</v>
      </c>
      <c r="E414" s="490"/>
      <c r="F414" s="499"/>
      <c r="G414" s="499"/>
      <c r="H414" s="499"/>
      <c r="I414" s="499"/>
    </row>
    <row r="415" spans="1:9" ht="14.4">
      <c r="A415" s="487" t="s">
        <v>345</v>
      </c>
      <c r="B415" s="488">
        <v>42624</v>
      </c>
      <c r="C415" s="489">
        <v>1696.86</v>
      </c>
      <c r="D415" s="487" t="s">
        <v>353</v>
      </c>
      <c r="E415" s="490"/>
      <c r="F415" s="499"/>
      <c r="G415" s="499"/>
      <c r="H415" s="499"/>
      <c r="I415" s="499"/>
    </row>
    <row r="416" spans="1:9" ht="14.4">
      <c r="A416" s="487" t="s">
        <v>345</v>
      </c>
      <c r="B416" s="500">
        <v>42654</v>
      </c>
      <c r="C416" s="489">
        <v>1697.17</v>
      </c>
      <c r="D416" s="487" t="s">
        <v>346</v>
      </c>
      <c r="E416" s="489">
        <v>-3.6186864999999999E-2</v>
      </c>
      <c r="F416" s="499"/>
      <c r="G416" s="499"/>
      <c r="H416" s="499"/>
      <c r="I416" s="499"/>
    </row>
    <row r="417" spans="1:9" ht="14.4">
      <c r="A417" s="487" t="s">
        <v>345</v>
      </c>
      <c r="B417" s="489" t="s">
        <v>601</v>
      </c>
      <c r="C417" s="489">
        <v>1700</v>
      </c>
      <c r="D417" s="487" t="s">
        <v>348</v>
      </c>
      <c r="E417" s="490"/>
      <c r="F417" s="499"/>
      <c r="G417" s="499"/>
      <c r="H417" s="499"/>
      <c r="I417" s="499"/>
    </row>
    <row r="418" spans="1:9" ht="14.4">
      <c r="A418" s="487" t="s">
        <v>345</v>
      </c>
      <c r="B418" s="489" t="s">
        <v>602</v>
      </c>
      <c r="C418" s="489">
        <v>1706.28</v>
      </c>
      <c r="D418" s="487" t="s">
        <v>350</v>
      </c>
      <c r="E418" s="490"/>
      <c r="F418" s="499"/>
      <c r="G418" s="499"/>
      <c r="H418" s="499"/>
      <c r="I418" s="499"/>
    </row>
    <row r="419" spans="1:9" ht="14.4">
      <c r="A419" s="487" t="s">
        <v>345</v>
      </c>
      <c r="B419" s="489" t="s">
        <v>603</v>
      </c>
      <c r="C419" s="489">
        <v>1701.91</v>
      </c>
      <c r="D419" s="487" t="s">
        <v>351</v>
      </c>
      <c r="E419" s="490"/>
      <c r="F419" s="499"/>
      <c r="G419" s="499"/>
      <c r="H419" s="499"/>
      <c r="I419" s="499"/>
    </row>
    <row r="420" spans="1:9" ht="14.4">
      <c r="A420" s="487" t="s">
        <v>345</v>
      </c>
      <c r="B420" s="489" t="s">
        <v>604</v>
      </c>
      <c r="C420" s="489">
        <v>1698.9</v>
      </c>
      <c r="D420" s="487" t="s">
        <v>353</v>
      </c>
      <c r="E420" s="490"/>
      <c r="F420" s="499"/>
      <c r="G420" s="499"/>
      <c r="H420" s="499"/>
      <c r="I420" s="499"/>
    </row>
    <row r="421" spans="1:9" ht="14.4">
      <c r="A421" s="487" t="s">
        <v>345</v>
      </c>
      <c r="B421" s="489" t="s">
        <v>605</v>
      </c>
      <c r="C421" s="489">
        <v>1658.08</v>
      </c>
      <c r="D421" s="487" t="s">
        <v>346</v>
      </c>
      <c r="E421" s="489">
        <v>-2.3301852000000001E-2</v>
      </c>
      <c r="F421" s="499"/>
      <c r="G421" s="499"/>
      <c r="H421" s="499"/>
      <c r="I421" s="499"/>
    </row>
    <row r="422" spans="1:9" ht="14.4">
      <c r="A422" s="487" t="s">
        <v>345</v>
      </c>
      <c r="B422" s="489" t="s">
        <v>606</v>
      </c>
      <c r="C422" s="489">
        <v>1599.62</v>
      </c>
      <c r="D422" s="487" t="s">
        <v>348</v>
      </c>
      <c r="E422" s="490"/>
      <c r="F422" s="499"/>
      <c r="G422" s="499"/>
      <c r="H422" s="499"/>
      <c r="I422" s="499"/>
    </row>
    <row r="423" spans="1:9" ht="14.4">
      <c r="A423" s="487" t="s">
        <v>345</v>
      </c>
      <c r="B423" s="489" t="s">
        <v>607</v>
      </c>
      <c r="C423" s="489">
        <v>1606.29</v>
      </c>
      <c r="D423" s="487" t="s">
        <v>350</v>
      </c>
      <c r="E423" s="490"/>
      <c r="F423" s="499"/>
      <c r="G423" s="499"/>
      <c r="H423" s="499"/>
      <c r="I423" s="499"/>
    </row>
    <row r="424" spans="1:9" ht="14.4">
      <c r="A424" s="487" t="s">
        <v>345</v>
      </c>
      <c r="B424" s="489" t="s">
        <v>608</v>
      </c>
      <c r="C424" s="489">
        <v>1582.47</v>
      </c>
      <c r="D424" s="487" t="s">
        <v>351</v>
      </c>
      <c r="E424" s="490"/>
      <c r="F424" s="499"/>
      <c r="G424" s="499"/>
      <c r="H424" s="499"/>
      <c r="I424" s="499"/>
    </row>
    <row r="425" spans="1:9" ht="14.4">
      <c r="A425" s="487" t="s">
        <v>345</v>
      </c>
      <c r="B425" s="489" t="s">
        <v>609</v>
      </c>
      <c r="C425" s="489">
        <v>1540.01</v>
      </c>
      <c r="D425" s="487" t="s">
        <v>353</v>
      </c>
      <c r="E425" s="490"/>
      <c r="F425" s="499"/>
      <c r="G425" s="499"/>
      <c r="H425" s="499"/>
      <c r="I425" s="499"/>
    </row>
    <row r="426" spans="1:9" ht="14.4">
      <c r="A426" s="487" t="s">
        <v>345</v>
      </c>
      <c r="B426" s="489" t="s">
        <v>610</v>
      </c>
      <c r="C426" s="489">
        <v>1534.03</v>
      </c>
      <c r="D426" s="487" t="s">
        <v>346</v>
      </c>
      <c r="E426" s="489">
        <v>-7.7762047000000001E-2</v>
      </c>
      <c r="F426" s="499"/>
      <c r="G426" s="499"/>
      <c r="H426" s="499"/>
      <c r="I426" s="499"/>
    </row>
    <row r="427" spans="1:9" ht="14.4">
      <c r="A427" s="487" t="s">
        <v>345</v>
      </c>
      <c r="B427" s="489" t="s">
        <v>611</v>
      </c>
      <c r="C427" s="489">
        <v>1469.48</v>
      </c>
      <c r="D427" s="487" t="s">
        <v>348</v>
      </c>
      <c r="E427" s="490"/>
      <c r="F427" s="499"/>
      <c r="G427" s="499"/>
      <c r="H427" s="499"/>
      <c r="I427" s="499"/>
    </row>
    <row r="428" spans="1:9" ht="14.4">
      <c r="A428" s="487" t="s">
        <v>345</v>
      </c>
      <c r="B428" s="489" t="s">
        <v>612</v>
      </c>
      <c r="C428" s="489">
        <v>1510.16</v>
      </c>
      <c r="D428" s="487" t="s">
        <v>350</v>
      </c>
      <c r="E428" s="490"/>
      <c r="F428" s="499"/>
      <c r="G428" s="499"/>
      <c r="H428" s="499"/>
      <c r="I428" s="499"/>
    </row>
    <row r="429" spans="1:9" ht="14.4">
      <c r="A429" s="487" t="s">
        <v>345</v>
      </c>
      <c r="B429" s="489" t="s">
        <v>613</v>
      </c>
      <c r="C429" s="489">
        <v>1553.68</v>
      </c>
      <c r="D429" s="487" t="s">
        <v>351</v>
      </c>
      <c r="E429" s="490"/>
      <c r="F429" s="499"/>
      <c r="G429" s="499"/>
      <c r="H429" s="499"/>
      <c r="I429" s="499"/>
    </row>
    <row r="430" spans="1:9" ht="14.4">
      <c r="A430" s="487" t="s">
        <v>345</v>
      </c>
      <c r="B430" s="489" t="s">
        <v>614</v>
      </c>
      <c r="C430" s="489">
        <v>1608.33</v>
      </c>
      <c r="D430" s="487" t="s">
        <v>353</v>
      </c>
      <c r="E430" s="490"/>
      <c r="F430" s="499"/>
      <c r="G430" s="499"/>
      <c r="H430" s="499"/>
      <c r="I430" s="499"/>
    </row>
    <row r="431" spans="1:9" ht="14.4">
      <c r="A431" s="487" t="s">
        <v>345</v>
      </c>
      <c r="B431" s="488">
        <v>42381</v>
      </c>
      <c r="C431" s="489">
        <v>1600.49</v>
      </c>
      <c r="D431" s="487" t="s">
        <v>346</v>
      </c>
      <c r="E431" s="489">
        <v>4.2411573000000001E-2</v>
      </c>
      <c r="F431" s="499"/>
      <c r="G431" s="499"/>
      <c r="H431" s="499"/>
      <c r="I431" s="499"/>
    </row>
    <row r="432" spans="1:9" ht="14.4">
      <c r="A432" s="487" t="s">
        <v>345</v>
      </c>
      <c r="B432" s="488">
        <v>42472</v>
      </c>
      <c r="C432" s="489">
        <v>1570.95</v>
      </c>
      <c r="D432" s="487" t="s">
        <v>348</v>
      </c>
      <c r="E432" s="490"/>
      <c r="F432" s="499"/>
      <c r="G432" s="499"/>
      <c r="H432" s="499"/>
      <c r="I432" s="499"/>
    </row>
    <row r="433" spans="1:9" ht="14.4">
      <c r="A433" s="487" t="s">
        <v>345</v>
      </c>
      <c r="B433" s="488">
        <v>42502</v>
      </c>
      <c r="C433" s="489">
        <v>1544.6</v>
      </c>
      <c r="D433" s="487" t="s">
        <v>350</v>
      </c>
      <c r="E433" s="490"/>
      <c r="F433" s="499"/>
      <c r="G433" s="499"/>
      <c r="H433" s="499"/>
      <c r="I433" s="499"/>
    </row>
    <row r="434" spans="1:9" ht="14.4">
      <c r="A434" s="487" t="s">
        <v>345</v>
      </c>
      <c r="B434" s="488">
        <v>42533</v>
      </c>
      <c r="C434" s="489">
        <v>1554.51</v>
      </c>
      <c r="D434" s="487" t="s">
        <v>351</v>
      </c>
      <c r="E434" s="490"/>
      <c r="F434" s="499"/>
      <c r="G434" s="499"/>
      <c r="H434" s="499"/>
      <c r="I434" s="499"/>
    </row>
    <row r="435" spans="1:9" ht="14.4">
      <c r="A435" s="487" t="s">
        <v>345</v>
      </c>
      <c r="B435" s="488">
        <v>42563</v>
      </c>
      <c r="C435" s="489">
        <v>1553.9</v>
      </c>
      <c r="D435" s="487" t="s">
        <v>353</v>
      </c>
      <c r="E435" s="490"/>
      <c r="F435" s="499"/>
      <c r="G435" s="499"/>
      <c r="H435" s="499"/>
      <c r="I435" s="499"/>
    </row>
    <row r="436" spans="1:9" ht="14.4">
      <c r="A436" s="487" t="s">
        <v>345</v>
      </c>
      <c r="B436" s="488">
        <v>42594</v>
      </c>
      <c r="C436" s="489">
        <v>1544.68</v>
      </c>
      <c r="D436" s="487" t="s">
        <v>346</v>
      </c>
      <c r="E436" s="489">
        <v>-3.5493062999999998E-2</v>
      </c>
      <c r="F436" s="499"/>
      <c r="G436" s="499"/>
      <c r="H436" s="499"/>
      <c r="I436" s="499"/>
    </row>
    <row r="437" spans="1:9" ht="14.4">
      <c r="A437" s="487" t="s">
        <v>345</v>
      </c>
      <c r="B437" s="500">
        <v>42686</v>
      </c>
      <c r="C437" s="489">
        <v>1522.8</v>
      </c>
      <c r="D437" s="487" t="s">
        <v>348</v>
      </c>
      <c r="E437" s="490"/>
      <c r="F437" s="499"/>
      <c r="G437" s="499"/>
      <c r="H437" s="499"/>
      <c r="I437" s="499"/>
    </row>
    <row r="438" spans="1:9" ht="14.4">
      <c r="A438" s="487" t="s">
        <v>345</v>
      </c>
      <c r="B438" s="500">
        <v>42716</v>
      </c>
      <c r="C438" s="489">
        <v>1509.43</v>
      </c>
      <c r="D438" s="487" t="s">
        <v>350</v>
      </c>
      <c r="E438" s="490"/>
      <c r="F438" s="499"/>
      <c r="G438" s="499"/>
      <c r="H438" s="499"/>
      <c r="I438" s="499"/>
    </row>
    <row r="439" spans="1:9" ht="14.4">
      <c r="A439" s="487" t="s">
        <v>345</v>
      </c>
      <c r="B439" s="489" t="s">
        <v>615</v>
      </c>
      <c r="C439" s="489">
        <v>1516.08</v>
      </c>
      <c r="D439" s="487" t="s">
        <v>353</v>
      </c>
      <c r="E439" s="490"/>
      <c r="F439" s="499"/>
      <c r="G439" s="499"/>
      <c r="H439" s="499"/>
      <c r="I439" s="499"/>
    </row>
    <row r="440" spans="1:9" ht="14.4">
      <c r="A440" s="487" t="s">
        <v>345</v>
      </c>
      <c r="B440" s="489" t="s">
        <v>616</v>
      </c>
      <c r="C440" s="489">
        <v>1530.06</v>
      </c>
      <c r="D440" s="487" t="s">
        <v>346</v>
      </c>
      <c r="E440" s="489">
        <v>-1.5460949E-2</v>
      </c>
      <c r="F440" s="499"/>
      <c r="G440" s="499"/>
      <c r="H440" s="499"/>
      <c r="I440" s="499"/>
    </row>
    <row r="441" spans="1:9" ht="14.4">
      <c r="A441" s="487" t="s">
        <v>345</v>
      </c>
      <c r="B441" s="489" t="s">
        <v>617</v>
      </c>
      <c r="C441" s="489">
        <v>1531.35</v>
      </c>
      <c r="D441" s="487" t="s">
        <v>348</v>
      </c>
      <c r="E441" s="490"/>
      <c r="F441" s="499"/>
      <c r="G441" s="499"/>
      <c r="H441" s="499"/>
      <c r="I441" s="499"/>
    </row>
    <row r="442" spans="1:9" ht="14.4">
      <c r="A442" s="487" t="s">
        <v>345</v>
      </c>
      <c r="B442" s="489" t="s">
        <v>618</v>
      </c>
      <c r="C442" s="489">
        <v>1514.88</v>
      </c>
      <c r="D442" s="487" t="s">
        <v>350</v>
      </c>
      <c r="E442" s="490"/>
      <c r="F442" s="499"/>
      <c r="G442" s="499"/>
      <c r="H442" s="499"/>
      <c r="I442" s="499"/>
    </row>
    <row r="443" spans="1:9" ht="14.4">
      <c r="A443" s="487" t="s">
        <v>345</v>
      </c>
      <c r="B443" s="489" t="s">
        <v>619</v>
      </c>
      <c r="C443" s="489">
        <v>1495.99</v>
      </c>
      <c r="D443" s="487" t="s">
        <v>351</v>
      </c>
      <c r="E443" s="490"/>
      <c r="F443" s="499"/>
      <c r="G443" s="499"/>
      <c r="H443" s="499"/>
      <c r="I443" s="499"/>
    </row>
    <row r="444" spans="1:9" ht="14.4">
      <c r="A444" s="487" t="s">
        <v>345</v>
      </c>
      <c r="B444" s="489" t="s">
        <v>620</v>
      </c>
      <c r="C444" s="489">
        <v>1470.63</v>
      </c>
      <c r="D444" s="487" t="s">
        <v>353</v>
      </c>
      <c r="E444" s="490"/>
      <c r="F444" s="499"/>
      <c r="G444" s="499"/>
      <c r="H444" s="499"/>
      <c r="I444" s="499"/>
    </row>
    <row r="445" spans="1:9" ht="14.4">
      <c r="A445" s="487" t="s">
        <v>345</v>
      </c>
      <c r="B445" s="489" t="s">
        <v>621</v>
      </c>
      <c r="C445" s="489">
        <v>1475.41</v>
      </c>
      <c r="D445" s="487" t="s">
        <v>346</v>
      </c>
      <c r="E445" s="489">
        <v>-3.6371032999999997E-2</v>
      </c>
      <c r="F445" s="499"/>
      <c r="G445" s="499"/>
      <c r="H445" s="499"/>
      <c r="I445" s="499"/>
    </row>
    <row r="446" spans="1:9" ht="14.4">
      <c r="A446" s="487" t="s">
        <v>345</v>
      </c>
      <c r="B446" s="489" t="s">
        <v>622</v>
      </c>
      <c r="C446" s="489">
        <v>1432.57</v>
      </c>
      <c r="D446" s="487" t="s">
        <v>350</v>
      </c>
      <c r="E446" s="490"/>
      <c r="F446" s="499"/>
      <c r="G446" s="499"/>
      <c r="H446" s="499"/>
      <c r="I446" s="499"/>
    </row>
    <row r="447" spans="1:9" ht="14.4">
      <c r="A447" s="487" t="s">
        <v>345</v>
      </c>
      <c r="B447" s="489" t="s">
        <v>623</v>
      </c>
      <c r="C447" s="489">
        <v>1407.53</v>
      </c>
      <c r="D447" s="487" t="s">
        <v>351</v>
      </c>
      <c r="E447" s="490"/>
      <c r="F447" s="499"/>
      <c r="G447" s="499"/>
      <c r="H447" s="499"/>
      <c r="I447" s="499"/>
    </row>
    <row r="448" spans="1:9" ht="14.4">
      <c r="A448" s="487" t="s">
        <v>345</v>
      </c>
      <c r="B448" s="489" t="s">
        <v>624</v>
      </c>
      <c r="C448" s="489">
        <v>1413.15</v>
      </c>
      <c r="D448" s="487" t="s">
        <v>353</v>
      </c>
      <c r="E448" s="490"/>
      <c r="F448" s="499"/>
      <c r="G448" s="499"/>
      <c r="H448" s="499"/>
      <c r="I448" s="499"/>
    </row>
    <row r="449" spans="1:9" ht="14.4">
      <c r="A449" s="487" t="s">
        <v>345</v>
      </c>
      <c r="B449" s="489" t="s">
        <v>625</v>
      </c>
      <c r="C449" s="489">
        <v>1443.38</v>
      </c>
      <c r="D449" s="487" t="s">
        <v>346</v>
      </c>
      <c r="E449" s="489">
        <v>-1.8703295000000002E-2</v>
      </c>
      <c r="F449" s="499"/>
      <c r="G449" s="499"/>
      <c r="H449" s="499"/>
      <c r="I449" s="499"/>
    </row>
    <row r="450" spans="1:9" ht="14.4">
      <c r="A450" s="487" t="s">
        <v>345</v>
      </c>
      <c r="B450" s="488">
        <v>42736</v>
      </c>
      <c r="C450" s="489">
        <v>1465.72</v>
      </c>
      <c r="D450" s="487" t="s">
        <v>348</v>
      </c>
      <c r="E450" s="490"/>
      <c r="F450" s="499"/>
      <c r="G450" s="499"/>
      <c r="H450" s="499"/>
      <c r="I450" s="499"/>
    </row>
    <row r="451" spans="1:9" ht="14.4">
      <c r="A451" s="487" t="s">
        <v>345</v>
      </c>
      <c r="B451" s="488">
        <v>42767</v>
      </c>
      <c r="C451" s="489">
        <v>1482.85</v>
      </c>
      <c r="D451" s="487" t="s">
        <v>350</v>
      </c>
      <c r="E451" s="490"/>
      <c r="F451" s="499"/>
      <c r="G451" s="499"/>
      <c r="H451" s="499"/>
      <c r="I451" s="499"/>
    </row>
    <row r="452" spans="1:9" ht="14.4">
      <c r="A452" s="487" t="s">
        <v>345</v>
      </c>
      <c r="B452" s="488">
        <v>42795</v>
      </c>
      <c r="C452" s="489">
        <v>1456.82</v>
      </c>
      <c r="D452" s="487" t="s">
        <v>351</v>
      </c>
      <c r="E452" s="490"/>
      <c r="F452" s="499"/>
      <c r="G452" s="499"/>
      <c r="H452" s="499"/>
      <c r="I452" s="499"/>
    </row>
    <row r="453" spans="1:9" ht="14.4">
      <c r="A453" s="487" t="s">
        <v>345</v>
      </c>
      <c r="B453" s="488">
        <v>42826</v>
      </c>
      <c r="C453" s="489">
        <v>1457.82</v>
      </c>
      <c r="D453" s="487" t="s">
        <v>353</v>
      </c>
      <c r="E453" s="490"/>
      <c r="F453" s="499"/>
      <c r="G453" s="499"/>
      <c r="H453" s="499"/>
      <c r="I453" s="499"/>
    </row>
    <row r="454" spans="1:9" ht="14.4">
      <c r="A454" s="487" t="s">
        <v>345</v>
      </c>
      <c r="B454" s="488">
        <v>42856</v>
      </c>
      <c r="C454" s="489">
        <v>1454.14</v>
      </c>
      <c r="D454" s="487" t="s">
        <v>346</v>
      </c>
      <c r="E454" s="489">
        <v>7.427075E-3</v>
      </c>
      <c r="F454" s="499"/>
      <c r="G454" s="499"/>
      <c r="H454" s="499"/>
      <c r="I454" s="499"/>
    </row>
    <row r="455" spans="1:9" ht="14.4">
      <c r="A455" s="487" t="s">
        <v>345</v>
      </c>
      <c r="B455" s="488">
        <v>42948</v>
      </c>
      <c r="C455" s="489">
        <v>1447.45</v>
      </c>
      <c r="D455" s="487" t="s">
        <v>348</v>
      </c>
      <c r="E455" s="490"/>
      <c r="F455" s="499"/>
      <c r="G455" s="499"/>
      <c r="H455" s="499"/>
      <c r="I455" s="499"/>
    </row>
    <row r="456" spans="1:9" ht="14.4">
      <c r="A456" s="487" t="s">
        <v>345</v>
      </c>
      <c r="B456" s="488">
        <v>42979</v>
      </c>
      <c r="C456" s="489">
        <v>1458.97</v>
      </c>
      <c r="D456" s="487" t="s">
        <v>350</v>
      </c>
      <c r="E456" s="490"/>
      <c r="F456" s="499"/>
      <c r="G456" s="499"/>
      <c r="H456" s="499"/>
      <c r="I456" s="499"/>
    </row>
    <row r="457" spans="1:9" ht="14.4">
      <c r="A457" s="487" t="s">
        <v>345</v>
      </c>
      <c r="B457" s="488">
        <v>43009</v>
      </c>
      <c r="C457" s="489">
        <v>1476.9</v>
      </c>
      <c r="D457" s="487" t="s">
        <v>351</v>
      </c>
      <c r="E457" s="490"/>
      <c r="F457" s="499"/>
      <c r="G457" s="499"/>
      <c r="H457" s="499"/>
      <c r="I457" s="499"/>
    </row>
    <row r="458" spans="1:9" ht="14.4">
      <c r="A458" s="487" t="s">
        <v>345</v>
      </c>
      <c r="B458" s="488">
        <v>43040</v>
      </c>
      <c r="C458" s="489">
        <v>1476.51</v>
      </c>
      <c r="D458" s="487" t="s">
        <v>353</v>
      </c>
      <c r="E458" s="490"/>
      <c r="F458" s="499"/>
      <c r="G458" s="499"/>
      <c r="H458" s="499"/>
      <c r="I458" s="499"/>
    </row>
    <row r="459" spans="1:9" ht="14.4">
      <c r="A459" s="487" t="s">
        <v>345</v>
      </c>
      <c r="B459" s="488">
        <v>43070</v>
      </c>
      <c r="C459" s="489">
        <v>1479.86</v>
      </c>
      <c r="D459" s="487" t="s">
        <v>346</v>
      </c>
      <c r="E459" s="489">
        <v>1.7532828E-2</v>
      </c>
      <c r="F459" s="499"/>
      <c r="G459" s="499"/>
      <c r="H459" s="499"/>
      <c r="I459" s="499"/>
    </row>
    <row r="460" spans="1:9" ht="14.4">
      <c r="A460" s="487" t="s">
        <v>345</v>
      </c>
      <c r="B460" s="489" t="s">
        <v>626</v>
      </c>
      <c r="C460" s="489">
        <v>1477.72</v>
      </c>
      <c r="D460" s="487" t="s">
        <v>348</v>
      </c>
      <c r="E460" s="490"/>
      <c r="F460" s="499"/>
      <c r="G460" s="499"/>
      <c r="H460" s="499"/>
      <c r="I460" s="499"/>
    </row>
    <row r="461" spans="1:9" ht="14.4">
      <c r="A461" s="487" t="s">
        <v>345</v>
      </c>
      <c r="B461" s="489" t="s">
        <v>627</v>
      </c>
      <c r="C461" s="489">
        <v>1466.09</v>
      </c>
      <c r="D461" s="487" t="s">
        <v>350</v>
      </c>
      <c r="E461" s="490"/>
      <c r="F461" s="499"/>
      <c r="G461" s="499"/>
      <c r="H461" s="499"/>
      <c r="I461" s="499"/>
    </row>
    <row r="462" spans="1:9" ht="14.4">
      <c r="A462" s="487" t="s">
        <v>345</v>
      </c>
      <c r="B462" s="489" t="s">
        <v>628</v>
      </c>
      <c r="C462" s="489">
        <v>1463.04</v>
      </c>
      <c r="D462" s="487" t="s">
        <v>351</v>
      </c>
      <c r="E462" s="490"/>
      <c r="F462" s="499"/>
      <c r="G462" s="499"/>
      <c r="H462" s="499"/>
      <c r="I462" s="499"/>
    </row>
    <row r="463" spans="1:9" ht="14.4">
      <c r="A463" s="487" t="s">
        <v>345</v>
      </c>
      <c r="B463" s="489" t="s">
        <v>629</v>
      </c>
      <c r="C463" s="489">
        <v>1462.23</v>
      </c>
      <c r="D463" s="487" t="s">
        <v>353</v>
      </c>
      <c r="E463" s="490"/>
      <c r="F463" s="499"/>
      <c r="G463" s="499"/>
      <c r="H463" s="499"/>
      <c r="I463" s="499"/>
    </row>
    <row r="464" spans="1:9" ht="14.4">
      <c r="A464" s="487" t="s">
        <v>345</v>
      </c>
      <c r="B464" s="489" t="s">
        <v>630</v>
      </c>
      <c r="C464" s="489">
        <v>1462.56</v>
      </c>
      <c r="D464" s="487" t="s">
        <v>346</v>
      </c>
      <c r="E464" s="489">
        <v>-1.1759164000000001E-2</v>
      </c>
      <c r="F464" s="499"/>
      <c r="G464" s="499"/>
      <c r="H464" s="499"/>
      <c r="I464" s="499"/>
    </row>
    <row r="465" spans="1:9" ht="14.4">
      <c r="A465" s="487" t="s">
        <v>345</v>
      </c>
      <c r="B465" s="489" t="s">
        <v>631</v>
      </c>
      <c r="C465" s="489">
        <v>1465.84</v>
      </c>
      <c r="D465" s="487" t="s">
        <v>348</v>
      </c>
      <c r="E465" s="490"/>
      <c r="F465" s="499"/>
      <c r="G465" s="499"/>
      <c r="H465" s="499"/>
      <c r="I465" s="499"/>
    </row>
    <row r="466" spans="1:9" ht="14.4">
      <c r="A466" s="487" t="s">
        <v>345</v>
      </c>
      <c r="B466" s="489" t="s">
        <v>632</v>
      </c>
      <c r="C466" s="489">
        <v>1457.88</v>
      </c>
      <c r="D466" s="487" t="s">
        <v>350</v>
      </c>
      <c r="E466" s="490"/>
      <c r="F466" s="499"/>
      <c r="G466" s="499"/>
      <c r="H466" s="499"/>
      <c r="I466" s="499"/>
    </row>
    <row r="467" spans="1:9" ht="14.4">
      <c r="A467" s="487" t="s">
        <v>345</v>
      </c>
      <c r="B467" s="489" t="s">
        <v>633</v>
      </c>
      <c r="C467" s="489">
        <v>1432.99</v>
      </c>
      <c r="D467" s="487" t="s">
        <v>351</v>
      </c>
      <c r="E467" s="490"/>
      <c r="F467" s="499"/>
      <c r="G467" s="499"/>
      <c r="H467" s="499"/>
      <c r="I467" s="499"/>
    </row>
    <row r="468" spans="1:9" ht="14.4">
      <c r="A468" s="487" t="s">
        <v>345</v>
      </c>
      <c r="B468" s="489" t="s">
        <v>634</v>
      </c>
      <c r="C468" s="489">
        <v>1396.61</v>
      </c>
      <c r="D468" s="487" t="s">
        <v>353</v>
      </c>
      <c r="E468" s="490"/>
      <c r="F468" s="499"/>
      <c r="G468" s="499"/>
      <c r="H468" s="499"/>
      <c r="I468" s="499"/>
    </row>
    <row r="469" spans="1:9" ht="14.4">
      <c r="A469" s="487" t="s">
        <v>345</v>
      </c>
      <c r="B469" s="489" t="s">
        <v>635</v>
      </c>
      <c r="C469" s="489">
        <v>1375.14</v>
      </c>
      <c r="D469" s="487" t="s">
        <v>346</v>
      </c>
      <c r="E469" s="489">
        <v>-6.1632780999999998E-2</v>
      </c>
      <c r="F469" s="499"/>
      <c r="G469" s="499"/>
      <c r="H469" s="499"/>
      <c r="I469" s="499"/>
    </row>
    <row r="470" spans="1:9" ht="14.4">
      <c r="A470" s="487" t="s">
        <v>345</v>
      </c>
      <c r="B470" s="489" t="s">
        <v>636</v>
      </c>
      <c r="C470" s="489">
        <v>1309.7</v>
      </c>
      <c r="D470" s="487" t="s">
        <v>350</v>
      </c>
      <c r="E470" s="490"/>
      <c r="F470" s="499"/>
      <c r="G470" s="499"/>
      <c r="H470" s="499"/>
      <c r="I470" s="499"/>
    </row>
    <row r="471" spans="1:9" ht="14.4">
      <c r="A471" s="487" t="s">
        <v>345</v>
      </c>
      <c r="B471" s="489" t="s">
        <v>637</v>
      </c>
      <c r="C471" s="489">
        <v>1326.6</v>
      </c>
      <c r="D471" s="487" t="s">
        <v>351</v>
      </c>
      <c r="E471" s="490"/>
      <c r="F471" s="499"/>
      <c r="G471" s="499"/>
      <c r="H471" s="499"/>
      <c r="I471" s="499"/>
    </row>
    <row r="472" spans="1:9" ht="14.4">
      <c r="A472" s="487" t="s">
        <v>345</v>
      </c>
      <c r="B472" s="488">
        <v>42737</v>
      </c>
      <c r="C472" s="489">
        <v>1389.83</v>
      </c>
      <c r="D472" s="487" t="s">
        <v>353</v>
      </c>
      <c r="E472" s="490"/>
      <c r="F472" s="499"/>
      <c r="G472" s="499"/>
      <c r="H472" s="499"/>
      <c r="I472" s="499"/>
    </row>
    <row r="473" spans="1:9" ht="14.4">
      <c r="A473" s="487" t="s">
        <v>345</v>
      </c>
      <c r="B473" s="488">
        <v>42768</v>
      </c>
      <c r="C473" s="489">
        <v>1382.45</v>
      </c>
      <c r="D473" s="487" t="s">
        <v>346</v>
      </c>
      <c r="E473" s="489">
        <v>-1.0190584000000001E-2</v>
      </c>
      <c r="F473" s="499"/>
      <c r="G473" s="499"/>
      <c r="H473" s="499"/>
      <c r="I473" s="499"/>
    </row>
    <row r="474" spans="1:9" ht="14.4">
      <c r="A474" s="487" t="s">
        <v>345</v>
      </c>
      <c r="B474" s="488">
        <v>42857</v>
      </c>
      <c r="C474" s="489">
        <v>1364.5</v>
      </c>
      <c r="D474" s="487" t="s">
        <v>348</v>
      </c>
      <c r="E474" s="490"/>
      <c r="F474" s="499"/>
      <c r="G474" s="499"/>
      <c r="H474" s="499"/>
      <c r="I474" s="499"/>
    </row>
    <row r="475" spans="1:9" ht="14.4">
      <c r="A475" s="487" t="s">
        <v>345</v>
      </c>
      <c r="B475" s="488">
        <v>42888</v>
      </c>
      <c r="C475" s="489">
        <v>1348.84</v>
      </c>
      <c r="D475" s="487" t="s">
        <v>350</v>
      </c>
      <c r="E475" s="490"/>
      <c r="F475" s="499"/>
      <c r="G475" s="499"/>
      <c r="H475" s="499"/>
      <c r="I475" s="499"/>
    </row>
    <row r="476" spans="1:9" ht="14.4">
      <c r="A476" s="487" t="s">
        <v>345</v>
      </c>
      <c r="B476" s="488">
        <v>42918</v>
      </c>
      <c r="C476" s="489">
        <v>1344.6</v>
      </c>
      <c r="D476" s="487" t="s">
        <v>351</v>
      </c>
      <c r="E476" s="490"/>
      <c r="F476" s="499"/>
      <c r="G476" s="499"/>
      <c r="H476" s="499"/>
      <c r="I476" s="499"/>
    </row>
    <row r="477" spans="1:9" ht="14.4">
      <c r="A477" s="487" t="s">
        <v>345</v>
      </c>
      <c r="B477" s="488">
        <v>42949</v>
      </c>
      <c r="C477" s="489">
        <v>1322.98</v>
      </c>
      <c r="D477" s="487" t="s">
        <v>353</v>
      </c>
      <c r="E477" s="490"/>
      <c r="F477" s="499"/>
      <c r="G477" s="499"/>
      <c r="H477" s="499"/>
      <c r="I477" s="499"/>
    </row>
    <row r="478" spans="1:9" ht="14.4">
      <c r="A478" s="487" t="s">
        <v>345</v>
      </c>
      <c r="B478" s="488">
        <v>42980</v>
      </c>
      <c r="C478" s="489">
        <v>1296.23</v>
      </c>
      <c r="D478" s="487" t="s">
        <v>346</v>
      </c>
      <c r="E478" s="489">
        <v>-6.4397235999999997E-2</v>
      </c>
      <c r="F478" s="499"/>
      <c r="G478" s="499"/>
      <c r="H478" s="499"/>
      <c r="I478" s="499"/>
    </row>
    <row r="479" spans="1:9" ht="14.4">
      <c r="A479" s="487" t="s">
        <v>345</v>
      </c>
      <c r="B479" s="488">
        <v>43071</v>
      </c>
      <c r="C479" s="489">
        <v>1252.5</v>
      </c>
      <c r="D479" s="487" t="s">
        <v>348</v>
      </c>
      <c r="E479" s="490"/>
      <c r="F479" s="499"/>
      <c r="G479" s="499"/>
      <c r="H479" s="499"/>
      <c r="I479" s="499"/>
    </row>
    <row r="480" spans="1:9" ht="14.4">
      <c r="A480" s="487" t="s">
        <v>345</v>
      </c>
      <c r="B480" s="489" t="s">
        <v>638</v>
      </c>
      <c r="C480" s="489">
        <v>1278.98</v>
      </c>
      <c r="D480" s="487" t="s">
        <v>350</v>
      </c>
      <c r="E480" s="490"/>
      <c r="F480" s="499"/>
      <c r="G480" s="499"/>
      <c r="H480" s="499"/>
      <c r="I480" s="499"/>
    </row>
    <row r="481" spans="1:9" ht="14.4">
      <c r="A481" s="487" t="s">
        <v>345</v>
      </c>
      <c r="B481" s="489" t="s">
        <v>639</v>
      </c>
      <c r="C481" s="489">
        <v>1274.97</v>
      </c>
      <c r="D481" s="487" t="s">
        <v>351</v>
      </c>
      <c r="E481" s="490"/>
      <c r="F481" s="499"/>
      <c r="G481" s="499"/>
      <c r="H481" s="499"/>
      <c r="I481" s="499"/>
    </row>
    <row r="482" spans="1:9" ht="14.4">
      <c r="A482" s="487" t="s">
        <v>345</v>
      </c>
      <c r="B482" s="489" t="s">
        <v>640</v>
      </c>
      <c r="C482" s="489">
        <v>1316.8</v>
      </c>
      <c r="D482" s="487" t="s">
        <v>353</v>
      </c>
      <c r="E482" s="490"/>
      <c r="F482" s="499"/>
      <c r="G482" s="499"/>
      <c r="H482" s="499"/>
      <c r="I482" s="499"/>
    </row>
    <row r="483" spans="1:9" ht="14.4">
      <c r="A483" s="487" t="s">
        <v>345</v>
      </c>
      <c r="B483" s="489" t="s">
        <v>641</v>
      </c>
      <c r="C483" s="489">
        <v>1343.85</v>
      </c>
      <c r="D483" s="487" t="s">
        <v>346</v>
      </c>
      <c r="E483" s="489">
        <v>3.6078577000000001E-2</v>
      </c>
      <c r="F483" s="499"/>
      <c r="G483" s="499"/>
      <c r="H483" s="499"/>
      <c r="I483" s="499"/>
    </row>
    <row r="484" spans="1:9" ht="14.4">
      <c r="A484" s="487" t="s">
        <v>345</v>
      </c>
      <c r="B484" s="489" t="s">
        <v>642</v>
      </c>
      <c r="C484" s="489">
        <v>1369.35</v>
      </c>
      <c r="D484" s="487" t="s">
        <v>348</v>
      </c>
      <c r="E484" s="490"/>
      <c r="F484" s="499"/>
      <c r="G484" s="499"/>
      <c r="H484" s="499"/>
      <c r="I484" s="499"/>
    </row>
    <row r="485" spans="1:9" ht="14.4">
      <c r="A485" s="487" t="s">
        <v>345</v>
      </c>
      <c r="B485" s="489" t="s">
        <v>643</v>
      </c>
      <c r="C485" s="489">
        <v>1365.11</v>
      </c>
      <c r="D485" s="487" t="s">
        <v>350</v>
      </c>
      <c r="E485" s="490"/>
      <c r="F485" s="499"/>
      <c r="G485" s="499"/>
      <c r="H485" s="499"/>
      <c r="I485" s="499"/>
    </row>
    <row r="486" spans="1:9" ht="14.4">
      <c r="A486" s="487" t="s">
        <v>345</v>
      </c>
      <c r="B486" s="489" t="s">
        <v>644</v>
      </c>
      <c r="C486" s="489">
        <v>1357.57</v>
      </c>
      <c r="D486" s="487" t="s">
        <v>351</v>
      </c>
      <c r="E486" s="490"/>
      <c r="F486" s="499"/>
      <c r="G486" s="499"/>
      <c r="H486" s="499"/>
      <c r="I486" s="499"/>
    </row>
    <row r="487" spans="1:9" ht="14.4">
      <c r="A487" s="487" t="s">
        <v>345</v>
      </c>
      <c r="B487" s="489" t="s">
        <v>645</v>
      </c>
      <c r="C487" s="489">
        <v>1344.11</v>
      </c>
      <c r="D487" s="487" t="s">
        <v>353</v>
      </c>
      <c r="E487" s="490"/>
      <c r="F487" s="499"/>
      <c r="G487" s="499"/>
      <c r="H487" s="499"/>
      <c r="I487" s="499"/>
    </row>
    <row r="488" spans="1:9" ht="14.4">
      <c r="A488" s="487" t="s">
        <v>345</v>
      </c>
      <c r="B488" s="489" t="s">
        <v>646</v>
      </c>
      <c r="C488" s="489">
        <v>1337.46</v>
      </c>
      <c r="D488" s="487" t="s">
        <v>346</v>
      </c>
      <c r="E488" s="489">
        <v>-4.7663360000000004E-3</v>
      </c>
      <c r="F488" s="499"/>
      <c r="G488" s="499"/>
      <c r="H488" s="499"/>
      <c r="I488" s="499"/>
    </row>
    <row r="489" spans="1:9" ht="14.4">
      <c r="A489" s="487" t="s">
        <v>345</v>
      </c>
      <c r="B489" s="489" t="s">
        <v>647</v>
      </c>
      <c r="C489" s="489">
        <v>1313.01</v>
      </c>
      <c r="D489" s="487" t="s">
        <v>348</v>
      </c>
      <c r="E489" s="490"/>
      <c r="F489" s="499"/>
      <c r="G489" s="499"/>
      <c r="H489" s="499"/>
      <c r="I489" s="499"/>
    </row>
    <row r="490" spans="1:9" ht="14.4">
      <c r="A490" s="487" t="s">
        <v>345</v>
      </c>
      <c r="B490" s="489" t="s">
        <v>648</v>
      </c>
      <c r="C490" s="489">
        <v>1299.29</v>
      </c>
      <c r="D490" s="487" t="s">
        <v>351</v>
      </c>
      <c r="E490" s="490"/>
      <c r="F490" s="499"/>
      <c r="G490" s="499"/>
      <c r="H490" s="499"/>
      <c r="I490" s="499"/>
    </row>
    <row r="491" spans="1:9" ht="14.4">
      <c r="A491" s="487" t="s">
        <v>345</v>
      </c>
      <c r="B491" s="488">
        <v>42738</v>
      </c>
      <c r="C491" s="489">
        <v>1316.8</v>
      </c>
      <c r="D491" s="487" t="s">
        <v>353</v>
      </c>
      <c r="E491" s="490"/>
      <c r="F491" s="499"/>
      <c r="G491" s="499"/>
      <c r="H491" s="499"/>
      <c r="I491" s="499"/>
    </row>
    <row r="492" spans="1:9" ht="14.4">
      <c r="A492" s="487" t="s">
        <v>345</v>
      </c>
      <c r="B492" s="488">
        <v>42769</v>
      </c>
      <c r="C492" s="489">
        <v>1329.41</v>
      </c>
      <c r="D492" s="487" t="s">
        <v>346</v>
      </c>
      <c r="E492" s="489">
        <v>-1.0996849E-2</v>
      </c>
      <c r="F492" s="499"/>
      <c r="G492" s="499"/>
      <c r="H492" s="499"/>
      <c r="I492" s="499"/>
    </row>
    <row r="493" spans="1:9" ht="14.4">
      <c r="A493" s="487" t="s">
        <v>345</v>
      </c>
      <c r="B493" s="488">
        <v>42858</v>
      </c>
      <c r="C493" s="489">
        <v>1354.34</v>
      </c>
      <c r="D493" s="487" t="s">
        <v>348</v>
      </c>
      <c r="E493" s="490"/>
      <c r="F493" s="499"/>
      <c r="G493" s="499"/>
      <c r="H493" s="499"/>
      <c r="I493" s="499"/>
    </row>
    <row r="494" spans="1:9" ht="14.4">
      <c r="A494" s="487" t="s">
        <v>345</v>
      </c>
      <c r="B494" s="488">
        <v>42889</v>
      </c>
      <c r="C494" s="489">
        <v>1358.41</v>
      </c>
      <c r="D494" s="487" t="s">
        <v>350</v>
      </c>
      <c r="E494" s="490"/>
      <c r="F494" s="499"/>
      <c r="G494" s="499"/>
      <c r="H494" s="499"/>
      <c r="I494" s="499"/>
    </row>
    <row r="495" spans="1:9" ht="14.4">
      <c r="A495" s="487" t="s">
        <v>345</v>
      </c>
      <c r="B495" s="488">
        <v>42919</v>
      </c>
      <c r="C495" s="489">
        <v>1341.56</v>
      </c>
      <c r="D495" s="487" t="s">
        <v>351</v>
      </c>
      <c r="E495" s="490"/>
      <c r="F495" s="499"/>
      <c r="G495" s="499"/>
      <c r="H495" s="499"/>
      <c r="I495" s="499"/>
    </row>
    <row r="496" spans="1:9" ht="14.4">
      <c r="A496" s="487" t="s">
        <v>345</v>
      </c>
      <c r="B496" s="488">
        <v>42981</v>
      </c>
      <c r="C496" s="489">
        <v>1347.53</v>
      </c>
      <c r="D496" s="487" t="s">
        <v>346</v>
      </c>
      <c r="E496" s="489">
        <v>2.3068735999999999E-2</v>
      </c>
      <c r="F496" s="499"/>
      <c r="G496" s="499"/>
      <c r="H496" s="499"/>
      <c r="I496" s="499"/>
    </row>
    <row r="497" spans="1:9" ht="14.4">
      <c r="A497" s="487" t="s">
        <v>345</v>
      </c>
      <c r="B497" s="489" t="s">
        <v>649</v>
      </c>
      <c r="C497" s="489">
        <v>1355.23</v>
      </c>
      <c r="D497" s="487" t="s">
        <v>350</v>
      </c>
      <c r="E497" s="490"/>
      <c r="F497" s="499"/>
      <c r="G497" s="499"/>
      <c r="H497" s="499"/>
      <c r="I497" s="499"/>
    </row>
    <row r="498" spans="1:9" ht="14.4">
      <c r="A498" s="487" t="s">
        <v>345</v>
      </c>
      <c r="B498" s="489" t="s">
        <v>650</v>
      </c>
      <c r="C498" s="489">
        <v>1347.09</v>
      </c>
      <c r="D498" s="487" t="s">
        <v>351</v>
      </c>
      <c r="E498" s="490"/>
      <c r="F498" s="499"/>
      <c r="G498" s="499"/>
      <c r="H498" s="499"/>
      <c r="I498" s="499"/>
    </row>
    <row r="499" spans="1:9" ht="14.4">
      <c r="A499" s="487" t="s">
        <v>345</v>
      </c>
      <c r="B499" s="489" t="s">
        <v>651</v>
      </c>
      <c r="C499" s="489">
        <v>1356.13</v>
      </c>
      <c r="D499" s="487" t="s">
        <v>353</v>
      </c>
      <c r="E499" s="490"/>
      <c r="F499" s="499"/>
      <c r="G499" s="499"/>
      <c r="H499" s="499"/>
      <c r="I499" s="499"/>
    </row>
    <row r="500" spans="1:9" ht="14.4">
      <c r="A500" s="487" t="s">
        <v>345</v>
      </c>
      <c r="B500" s="489" t="s">
        <v>652</v>
      </c>
      <c r="C500" s="489">
        <v>1357.34</v>
      </c>
      <c r="D500" s="487" t="s">
        <v>346</v>
      </c>
      <c r="E500" s="489">
        <v>1.1693785999999999E-2</v>
      </c>
      <c r="F500" s="499"/>
      <c r="G500" s="499"/>
      <c r="H500" s="499"/>
      <c r="I500" s="499"/>
    </row>
    <row r="501" spans="1:9" ht="14.4">
      <c r="A501" s="487" t="s">
        <v>345</v>
      </c>
      <c r="B501" s="489" t="s">
        <v>653</v>
      </c>
      <c r="C501" s="489">
        <v>1382.19</v>
      </c>
      <c r="D501" s="487" t="s">
        <v>348</v>
      </c>
      <c r="E501" s="490"/>
      <c r="F501" s="499"/>
      <c r="G501" s="499"/>
      <c r="H501" s="499"/>
      <c r="I501" s="499"/>
    </row>
    <row r="502" spans="1:9" ht="14.4">
      <c r="A502" s="487" t="s">
        <v>345</v>
      </c>
      <c r="B502" s="489" t="s">
        <v>654</v>
      </c>
      <c r="C502" s="489">
        <v>1424.38</v>
      </c>
      <c r="D502" s="487" t="s">
        <v>350</v>
      </c>
      <c r="E502" s="490"/>
      <c r="F502" s="499"/>
      <c r="G502" s="499"/>
      <c r="H502" s="499"/>
      <c r="I502" s="499"/>
    </row>
    <row r="503" spans="1:9" ht="14.4">
      <c r="A503" s="487" t="s">
        <v>345</v>
      </c>
      <c r="B503" s="489" t="s">
        <v>655</v>
      </c>
      <c r="C503" s="489">
        <v>1462.23</v>
      </c>
      <c r="D503" s="487" t="s">
        <v>351</v>
      </c>
      <c r="E503" s="490"/>
      <c r="F503" s="499"/>
      <c r="G503" s="499"/>
      <c r="H503" s="499"/>
      <c r="I503" s="499"/>
    </row>
    <row r="504" spans="1:9" ht="14.4">
      <c r="A504" s="487" t="s">
        <v>345</v>
      </c>
      <c r="B504" s="489" t="s">
        <v>656</v>
      </c>
      <c r="C504" s="489">
        <v>1481.08</v>
      </c>
      <c r="D504" s="487" t="s">
        <v>353</v>
      </c>
      <c r="E504" s="490"/>
      <c r="F504" s="499"/>
      <c r="G504" s="499"/>
      <c r="H504" s="499"/>
      <c r="I504" s="499"/>
    </row>
    <row r="505" spans="1:9" ht="14.4">
      <c r="A505" s="487" t="s">
        <v>345</v>
      </c>
      <c r="B505" s="489" t="s">
        <v>657</v>
      </c>
      <c r="C505" s="489">
        <v>1486.04</v>
      </c>
      <c r="D505" s="487" t="s">
        <v>346</v>
      </c>
      <c r="E505" s="489">
        <v>9.0587961999999994E-2</v>
      </c>
      <c r="F505" s="499"/>
      <c r="G505" s="499"/>
      <c r="H505" s="499"/>
      <c r="I505" s="499"/>
    </row>
    <row r="506" spans="1:9" ht="14.4">
      <c r="A506" s="487" t="s">
        <v>345</v>
      </c>
      <c r="B506" s="489" t="s">
        <v>658</v>
      </c>
      <c r="C506" s="489">
        <v>1533.83</v>
      </c>
      <c r="D506" s="487" t="s">
        <v>348</v>
      </c>
      <c r="E506" s="490"/>
      <c r="F506" s="499"/>
      <c r="G506" s="499"/>
      <c r="H506" s="499"/>
      <c r="I506" s="499"/>
    </row>
    <row r="507" spans="1:9" ht="14.4">
      <c r="A507" s="487" t="s">
        <v>345</v>
      </c>
      <c r="B507" s="489" t="s">
        <v>659</v>
      </c>
      <c r="C507" s="489">
        <v>1610.62</v>
      </c>
      <c r="D507" s="487" t="s">
        <v>351</v>
      </c>
      <c r="E507" s="490"/>
      <c r="F507" s="499"/>
      <c r="G507" s="499"/>
      <c r="H507" s="499"/>
      <c r="I507" s="499"/>
    </row>
    <row r="508" spans="1:9" ht="14.4">
      <c r="A508" s="487" t="s">
        <v>345</v>
      </c>
      <c r="B508" s="489" t="s">
        <v>660</v>
      </c>
      <c r="C508" s="489">
        <v>1588.29</v>
      </c>
      <c r="D508" s="487" t="s">
        <v>353</v>
      </c>
      <c r="E508" s="490"/>
      <c r="F508" s="499"/>
      <c r="G508" s="499"/>
      <c r="H508" s="499"/>
      <c r="I508" s="499"/>
    </row>
    <row r="509" spans="1:9" ht="14.4">
      <c r="A509" s="487" t="s">
        <v>345</v>
      </c>
      <c r="B509" s="489" t="s">
        <v>661</v>
      </c>
      <c r="C509" s="489">
        <v>1587.64</v>
      </c>
      <c r="D509" s="487" t="s">
        <v>346</v>
      </c>
      <c r="E509" s="489">
        <v>6.9477084999999994E-2</v>
      </c>
      <c r="F509" s="499"/>
      <c r="G509" s="499"/>
      <c r="H509" s="499"/>
      <c r="I509" s="499"/>
    </row>
    <row r="510" spans="1:9" ht="14.4">
      <c r="A510" s="487" t="s">
        <v>345</v>
      </c>
      <c r="B510" s="488">
        <v>42770</v>
      </c>
      <c r="C510" s="489">
        <v>1667.11</v>
      </c>
      <c r="D510" s="487" t="s">
        <v>348</v>
      </c>
      <c r="E510" s="490"/>
      <c r="F510" s="499"/>
      <c r="G510" s="499"/>
      <c r="H510" s="499"/>
      <c r="I510" s="499"/>
    </row>
    <row r="511" spans="1:9" ht="14.4">
      <c r="A511" s="487" t="s">
        <v>345</v>
      </c>
      <c r="B511" s="488">
        <v>42798</v>
      </c>
      <c r="C511" s="489">
        <v>1660.52</v>
      </c>
      <c r="D511" s="487" t="s">
        <v>350</v>
      </c>
      <c r="E511" s="490"/>
      <c r="F511" s="499"/>
      <c r="G511" s="499"/>
      <c r="H511" s="499"/>
      <c r="I511" s="499"/>
    </row>
    <row r="512" spans="1:9" ht="14.4">
      <c r="A512" s="487" t="s">
        <v>345</v>
      </c>
      <c r="B512" s="488">
        <v>42829</v>
      </c>
      <c r="C512" s="489">
        <v>1657.02</v>
      </c>
      <c r="D512" s="487" t="s">
        <v>351</v>
      </c>
      <c r="E512" s="490"/>
      <c r="F512" s="499"/>
      <c r="G512" s="499"/>
      <c r="H512" s="499"/>
      <c r="I512" s="499"/>
    </row>
    <row r="513" spans="1:9" ht="14.4">
      <c r="A513" s="487" t="s">
        <v>345</v>
      </c>
      <c r="B513" s="488">
        <v>42890</v>
      </c>
      <c r="C513" s="489">
        <v>1651.04</v>
      </c>
      <c r="D513" s="487" t="s">
        <v>346</v>
      </c>
      <c r="E513" s="489">
        <v>3.8747427000000001E-2</v>
      </c>
      <c r="F513" s="499"/>
      <c r="G513" s="499"/>
      <c r="H513" s="499"/>
      <c r="I513" s="499"/>
    </row>
    <row r="514" spans="1:9" ht="14.4">
      <c r="A514" s="487" t="s">
        <v>345</v>
      </c>
      <c r="B514" s="488">
        <v>42982</v>
      </c>
      <c r="C514" s="489">
        <v>1651.6</v>
      </c>
      <c r="D514" s="487" t="s">
        <v>348</v>
      </c>
      <c r="E514" s="490"/>
      <c r="F514" s="499"/>
      <c r="G514" s="499"/>
      <c r="H514" s="499"/>
      <c r="I514" s="499"/>
    </row>
    <row r="515" spans="1:9" ht="14.4">
      <c r="A515" s="487" t="s">
        <v>345</v>
      </c>
      <c r="B515" s="488">
        <v>43012</v>
      </c>
      <c r="C515" s="489">
        <v>1676.22</v>
      </c>
      <c r="D515" s="487" t="s">
        <v>350</v>
      </c>
      <c r="E515" s="490"/>
      <c r="F515" s="499"/>
      <c r="G515" s="499"/>
      <c r="H515" s="499"/>
      <c r="I515" s="499"/>
    </row>
    <row r="516" spans="1:9" ht="14.4">
      <c r="A516" s="487" t="s">
        <v>345</v>
      </c>
      <c r="B516" s="488">
        <v>43043</v>
      </c>
      <c r="C516" s="489">
        <v>1709.82</v>
      </c>
      <c r="D516" s="487" t="s">
        <v>351</v>
      </c>
      <c r="E516" s="490"/>
      <c r="F516" s="499"/>
      <c r="G516" s="499"/>
      <c r="H516" s="499"/>
      <c r="I516" s="499"/>
    </row>
    <row r="517" spans="1:9" ht="14.4">
      <c r="A517" s="487" t="s">
        <v>345</v>
      </c>
      <c r="B517" s="488">
        <v>43073</v>
      </c>
      <c r="C517" s="489">
        <v>1703.07</v>
      </c>
      <c r="D517" s="487" t="s">
        <v>353</v>
      </c>
      <c r="E517" s="490"/>
      <c r="F517" s="499"/>
      <c r="G517" s="499"/>
      <c r="H517" s="499"/>
      <c r="I517" s="499"/>
    </row>
    <row r="518" spans="1:9" ht="14.4">
      <c r="A518" s="487" t="s">
        <v>345</v>
      </c>
      <c r="B518" s="489" t="s">
        <v>662</v>
      </c>
      <c r="C518" s="489">
        <v>1697.13</v>
      </c>
      <c r="D518" s="487" t="s">
        <v>346</v>
      </c>
      <c r="E518" s="489">
        <v>2.7533196999999999E-2</v>
      </c>
      <c r="F518" s="499"/>
      <c r="G518" s="499"/>
      <c r="H518" s="499"/>
      <c r="I518" s="499"/>
    </row>
    <row r="519" spans="1:9" ht="14.4">
      <c r="A519" s="487" t="s">
        <v>345</v>
      </c>
      <c r="B519" s="489" t="s">
        <v>663</v>
      </c>
      <c r="C519" s="489">
        <v>1651.61</v>
      </c>
      <c r="D519" s="487" t="s">
        <v>348</v>
      </c>
      <c r="E519" s="490"/>
      <c r="F519" s="499"/>
      <c r="G519" s="499"/>
      <c r="H519" s="499"/>
      <c r="I519" s="499"/>
    </row>
    <row r="520" spans="1:9" ht="14.4">
      <c r="A520" s="487" t="s">
        <v>345</v>
      </c>
      <c r="B520" s="489" t="s">
        <v>664</v>
      </c>
      <c r="C520" s="489">
        <v>1612.04</v>
      </c>
      <c r="D520" s="487" t="s">
        <v>351</v>
      </c>
      <c r="E520" s="490"/>
      <c r="F520" s="499"/>
      <c r="G520" s="499"/>
      <c r="H520" s="499"/>
      <c r="I520" s="499"/>
    </row>
    <row r="521" spans="1:9" ht="14.4">
      <c r="A521" s="487" t="s">
        <v>345</v>
      </c>
      <c r="B521" s="489" t="s">
        <v>665</v>
      </c>
      <c r="C521" s="489">
        <v>1662.02</v>
      </c>
      <c r="D521" s="487" t="s">
        <v>353</v>
      </c>
      <c r="E521" s="490"/>
      <c r="F521" s="499"/>
      <c r="G521" s="499"/>
      <c r="H521" s="499"/>
      <c r="I521" s="499"/>
    </row>
    <row r="522" spans="1:9" ht="14.4">
      <c r="A522" s="487" t="s">
        <v>345</v>
      </c>
      <c r="B522" s="489" t="s">
        <v>666</v>
      </c>
      <c r="C522" s="489">
        <v>1658.34</v>
      </c>
      <c r="D522" s="487" t="s">
        <v>346</v>
      </c>
      <c r="E522" s="489">
        <v>-2.6615402999999999E-2</v>
      </c>
      <c r="F522" s="499"/>
      <c r="G522" s="499"/>
      <c r="H522" s="499"/>
      <c r="I522" s="499"/>
    </row>
    <row r="523" spans="1:9" ht="14.4">
      <c r="A523" s="487" t="s">
        <v>345</v>
      </c>
      <c r="B523" s="489" t="s">
        <v>667</v>
      </c>
      <c r="C523" s="489">
        <v>1693.72</v>
      </c>
      <c r="D523" s="487" t="s">
        <v>348</v>
      </c>
      <c r="E523" s="490"/>
      <c r="F523" s="499"/>
      <c r="G523" s="499"/>
      <c r="H523" s="499"/>
      <c r="I523" s="499"/>
    </row>
    <row r="524" spans="1:9" ht="14.4">
      <c r="A524" s="487" t="s">
        <v>345</v>
      </c>
      <c r="B524" s="489" t="s">
        <v>668</v>
      </c>
      <c r="C524" s="489">
        <v>1675.78</v>
      </c>
      <c r="D524" s="487" t="s">
        <v>350</v>
      </c>
      <c r="E524" s="490"/>
      <c r="F524" s="499"/>
      <c r="G524" s="499"/>
      <c r="H524" s="499"/>
      <c r="I524" s="499"/>
    </row>
    <row r="525" spans="1:9" ht="14.4">
      <c r="A525" s="487" t="s">
        <v>345</v>
      </c>
      <c r="B525" s="489" t="s">
        <v>669</v>
      </c>
      <c r="C525" s="489">
        <v>1672.38</v>
      </c>
      <c r="D525" s="487" t="s">
        <v>351</v>
      </c>
      <c r="E525" s="490"/>
      <c r="F525" s="499"/>
      <c r="G525" s="499"/>
      <c r="H525" s="499"/>
      <c r="I525" s="499"/>
    </row>
    <row r="526" spans="1:9" ht="14.4">
      <c r="A526" s="487" t="s">
        <v>345</v>
      </c>
      <c r="B526" s="489" t="s">
        <v>670</v>
      </c>
      <c r="C526" s="489">
        <v>1670.3</v>
      </c>
      <c r="D526" s="487" t="s">
        <v>353</v>
      </c>
      <c r="E526" s="490"/>
      <c r="F526" s="499"/>
      <c r="G526" s="499"/>
      <c r="H526" s="499"/>
      <c r="I526" s="499"/>
    </row>
    <row r="527" spans="1:9" ht="14.4">
      <c r="A527" s="487" t="s">
        <v>345</v>
      </c>
      <c r="B527" s="489" t="s">
        <v>671</v>
      </c>
      <c r="C527" s="489">
        <v>1670.62</v>
      </c>
      <c r="D527" s="487" t="s">
        <v>346</v>
      </c>
      <c r="E527" s="489">
        <v>7.3777130000000002E-3</v>
      </c>
      <c r="F527" s="499"/>
      <c r="G527" s="499"/>
      <c r="H527" s="499"/>
      <c r="I527" s="499"/>
    </row>
    <row r="528" spans="1:9" ht="14.4">
      <c r="A528" s="487" t="s">
        <v>345</v>
      </c>
      <c r="B528" s="489" t="s">
        <v>672</v>
      </c>
      <c r="C528" s="489">
        <v>1650.78</v>
      </c>
      <c r="D528" s="487" t="s">
        <v>348</v>
      </c>
      <c r="E528" s="490"/>
      <c r="F528" s="499"/>
      <c r="G528" s="499"/>
      <c r="H528" s="499"/>
      <c r="I528" s="499"/>
    </row>
    <row r="529" spans="1:9" ht="14.4">
      <c r="A529" s="487" t="s">
        <v>345</v>
      </c>
      <c r="B529" s="488">
        <v>42771</v>
      </c>
      <c r="C529" s="489">
        <v>1658.33</v>
      </c>
      <c r="D529" s="487" t="s">
        <v>351</v>
      </c>
      <c r="E529" s="490"/>
      <c r="F529" s="499"/>
      <c r="G529" s="499"/>
      <c r="H529" s="499"/>
      <c r="I529" s="499"/>
    </row>
    <row r="530" spans="1:9" ht="14.4">
      <c r="A530" s="487" t="s">
        <v>345</v>
      </c>
      <c r="B530" s="488">
        <v>42799</v>
      </c>
      <c r="C530" s="489">
        <v>1662.38</v>
      </c>
      <c r="D530" s="487" t="s">
        <v>353</v>
      </c>
      <c r="E530" s="490"/>
      <c r="F530" s="499"/>
      <c r="G530" s="499"/>
      <c r="H530" s="499"/>
      <c r="I530" s="499"/>
    </row>
    <row r="531" spans="1:9" ht="14.4">
      <c r="A531" s="487" t="s">
        <v>345</v>
      </c>
      <c r="B531" s="488">
        <v>42830</v>
      </c>
      <c r="C531" s="489">
        <v>1653.18</v>
      </c>
      <c r="D531" s="487" t="s">
        <v>346</v>
      </c>
      <c r="E531" s="489">
        <v>-1.0302545E-2</v>
      </c>
      <c r="F531" s="499"/>
      <c r="G531" s="499"/>
      <c r="H531" s="499"/>
      <c r="I531" s="499"/>
    </row>
    <row r="532" spans="1:9" ht="14.4">
      <c r="A532" s="487" t="s">
        <v>345</v>
      </c>
      <c r="B532" s="488">
        <v>42921</v>
      </c>
      <c r="C532" s="489">
        <v>1628.98</v>
      </c>
      <c r="D532" s="487" t="s">
        <v>348</v>
      </c>
      <c r="E532" s="490"/>
      <c r="F532" s="499"/>
      <c r="G532" s="499"/>
      <c r="H532" s="499"/>
      <c r="I532" s="499"/>
    </row>
    <row r="533" spans="1:9" ht="14.4">
      <c r="A533" s="487" t="s">
        <v>345</v>
      </c>
      <c r="B533" s="488">
        <v>42952</v>
      </c>
      <c r="C533" s="489">
        <v>1637.3</v>
      </c>
      <c r="D533" s="487" t="s">
        <v>350</v>
      </c>
      <c r="E533" s="490"/>
      <c r="F533" s="499"/>
      <c r="G533" s="499"/>
      <c r="H533" s="499"/>
      <c r="I533" s="499"/>
    </row>
    <row r="534" spans="1:9" ht="14.4">
      <c r="A534" s="487" t="s">
        <v>345</v>
      </c>
      <c r="B534" s="488">
        <v>42983</v>
      </c>
      <c r="C534" s="489">
        <v>1650.81</v>
      </c>
      <c r="D534" s="487" t="s">
        <v>351</v>
      </c>
      <c r="E534" s="490"/>
      <c r="F534" s="499"/>
      <c r="G534" s="499"/>
      <c r="H534" s="499"/>
      <c r="I534" s="499"/>
    </row>
    <row r="535" spans="1:9" ht="14.4">
      <c r="A535" s="487" t="s">
        <v>345</v>
      </c>
      <c r="B535" s="488">
        <v>43044</v>
      </c>
      <c r="C535" s="489">
        <v>1658.58</v>
      </c>
      <c r="D535" s="487" t="s">
        <v>346</v>
      </c>
      <c r="E535" s="489">
        <v>-2.2884960000000001E-3</v>
      </c>
      <c r="F535" s="499"/>
      <c r="G535" s="499"/>
      <c r="H535" s="499"/>
      <c r="I535" s="499"/>
    </row>
    <row r="536" spans="1:9" ht="14.4">
      <c r="A536" s="487" t="s">
        <v>345</v>
      </c>
      <c r="B536" s="489" t="s">
        <v>673</v>
      </c>
      <c r="C536" s="489">
        <v>1659.23</v>
      </c>
      <c r="D536" s="487" t="s">
        <v>350</v>
      </c>
      <c r="E536" s="490"/>
      <c r="F536" s="499"/>
      <c r="G536" s="499"/>
      <c r="H536" s="499"/>
      <c r="I536" s="499"/>
    </row>
    <row r="537" spans="1:9" ht="14.4">
      <c r="A537" s="487" t="s">
        <v>345</v>
      </c>
      <c r="B537" s="489" t="s">
        <v>674</v>
      </c>
      <c r="C537" s="489">
        <v>1649.24</v>
      </c>
      <c r="D537" s="487" t="s">
        <v>351</v>
      </c>
      <c r="E537" s="490"/>
      <c r="F537" s="499"/>
      <c r="G537" s="499"/>
      <c r="H537" s="499"/>
      <c r="I537" s="499"/>
    </row>
    <row r="538" spans="1:9" ht="14.4">
      <c r="A538" s="487" t="s">
        <v>345</v>
      </c>
      <c r="B538" s="489" t="s">
        <v>675</v>
      </c>
      <c r="C538" s="489">
        <v>1644.26</v>
      </c>
      <c r="D538" s="487" t="s">
        <v>353</v>
      </c>
      <c r="E538" s="490"/>
      <c r="F538" s="499"/>
      <c r="G538" s="499"/>
      <c r="H538" s="499"/>
      <c r="I538" s="499"/>
    </row>
    <row r="539" spans="1:9" ht="14.4">
      <c r="A539" s="487" t="s">
        <v>345</v>
      </c>
      <c r="B539" s="489" t="s">
        <v>676</v>
      </c>
      <c r="C539" s="489">
        <v>1643.87</v>
      </c>
      <c r="D539" s="487" t="s">
        <v>346</v>
      </c>
      <c r="E539" s="489">
        <v>-4.2128579999999999E-3</v>
      </c>
      <c r="F539" s="499"/>
      <c r="G539" s="499"/>
      <c r="H539" s="499"/>
      <c r="I539" s="499"/>
    </row>
    <row r="540" spans="1:9" ht="14.4">
      <c r="A540" s="487" t="s">
        <v>345</v>
      </c>
      <c r="B540" s="489" t="s">
        <v>677</v>
      </c>
      <c r="C540" s="489">
        <v>1627.24</v>
      </c>
      <c r="D540" s="487" t="s">
        <v>348</v>
      </c>
      <c r="E540" s="490"/>
      <c r="F540" s="499"/>
      <c r="G540" s="499"/>
      <c r="H540" s="499"/>
      <c r="I540" s="499"/>
    </row>
    <row r="541" spans="1:9" ht="14.4">
      <c r="A541" s="487" t="s">
        <v>345</v>
      </c>
      <c r="B541" s="489" t="s">
        <v>678</v>
      </c>
      <c r="C541" s="489">
        <v>1616.4</v>
      </c>
      <c r="D541" s="487" t="s">
        <v>350</v>
      </c>
      <c r="E541" s="490"/>
      <c r="F541" s="499"/>
      <c r="G541" s="499"/>
      <c r="H541" s="499"/>
      <c r="I541" s="499"/>
    </row>
    <row r="542" spans="1:9" ht="14.4">
      <c r="A542" s="487" t="s">
        <v>345</v>
      </c>
      <c r="B542" s="489" t="s">
        <v>679</v>
      </c>
      <c r="C542" s="489">
        <v>1626.51</v>
      </c>
      <c r="D542" s="487" t="s">
        <v>351</v>
      </c>
      <c r="E542" s="490"/>
      <c r="F542" s="499"/>
      <c r="G542" s="499"/>
      <c r="H542" s="499"/>
      <c r="I542" s="499"/>
    </row>
    <row r="543" spans="1:9" ht="14.4">
      <c r="A543" s="487" t="s">
        <v>345</v>
      </c>
      <c r="B543" s="489" t="s">
        <v>680</v>
      </c>
      <c r="C543" s="489">
        <v>1629.58</v>
      </c>
      <c r="D543" s="487" t="s">
        <v>353</v>
      </c>
      <c r="E543" s="490"/>
      <c r="F543" s="499"/>
      <c r="G543" s="499"/>
      <c r="H543" s="499"/>
      <c r="I543" s="499"/>
    </row>
    <row r="544" spans="1:9" ht="14.4">
      <c r="A544" s="487" t="s">
        <v>345</v>
      </c>
      <c r="B544" s="489" t="s">
        <v>681</v>
      </c>
      <c r="C544" s="489">
        <v>1615.58</v>
      </c>
      <c r="D544" s="487" t="s">
        <v>348</v>
      </c>
      <c r="E544" s="490"/>
      <c r="F544" s="499"/>
      <c r="G544" s="499"/>
      <c r="H544" s="499"/>
      <c r="I544" s="499"/>
    </row>
    <row r="545" spans="1:9" ht="14.4">
      <c r="A545" s="487" t="s">
        <v>345</v>
      </c>
      <c r="B545" s="489" t="s">
        <v>682</v>
      </c>
      <c r="C545" s="489">
        <v>1594.43</v>
      </c>
      <c r="D545" s="487" t="s">
        <v>351</v>
      </c>
      <c r="E545" s="490"/>
      <c r="F545" s="499"/>
      <c r="G545" s="499"/>
      <c r="H545" s="499"/>
      <c r="I545" s="499"/>
    </row>
    <row r="546" spans="1:9" ht="14.4">
      <c r="A546" s="487" t="s">
        <v>345</v>
      </c>
      <c r="B546" s="489" t="s">
        <v>683</v>
      </c>
      <c r="C546" s="489">
        <v>1608.11</v>
      </c>
      <c r="D546" s="487" t="s">
        <v>353</v>
      </c>
      <c r="E546" s="490"/>
      <c r="F546" s="499"/>
      <c r="G546" s="499"/>
      <c r="H546" s="499"/>
      <c r="I546" s="499"/>
    </row>
    <row r="547" spans="1:9" ht="14.4">
      <c r="A547" s="487" t="s">
        <v>345</v>
      </c>
      <c r="B547" s="488">
        <v>42741</v>
      </c>
      <c r="C547" s="489">
        <v>1604.31</v>
      </c>
      <c r="D547" s="487" t="s">
        <v>346</v>
      </c>
      <c r="E547" s="489">
        <v>-1.3742857000000001E-2</v>
      </c>
      <c r="F547" s="499"/>
      <c r="G547" s="499"/>
      <c r="H547" s="499"/>
      <c r="I547" s="499"/>
    </row>
    <row r="548" spans="1:9" ht="14.4">
      <c r="A548" s="487" t="s">
        <v>345</v>
      </c>
      <c r="B548" s="488">
        <v>42831</v>
      </c>
      <c r="C548" s="489">
        <v>1593.81</v>
      </c>
      <c r="D548" s="487" t="s">
        <v>348</v>
      </c>
      <c r="E548" s="490"/>
      <c r="F548" s="499"/>
      <c r="G548" s="499"/>
      <c r="H548" s="499"/>
      <c r="I548" s="499"/>
    </row>
    <row r="549" spans="1:9" ht="14.4">
      <c r="A549" s="487" t="s">
        <v>345</v>
      </c>
      <c r="B549" s="488">
        <v>42861</v>
      </c>
      <c r="C549" s="489">
        <v>1602.65</v>
      </c>
      <c r="D549" s="487" t="s">
        <v>350</v>
      </c>
      <c r="E549" s="490"/>
      <c r="F549" s="499"/>
      <c r="G549" s="499"/>
      <c r="H549" s="499"/>
      <c r="I549" s="499"/>
    </row>
    <row r="550" spans="1:9" ht="14.4">
      <c r="A550" s="487" t="s">
        <v>345</v>
      </c>
      <c r="B550" s="488">
        <v>42892</v>
      </c>
      <c r="C550" s="489">
        <v>1637.37</v>
      </c>
      <c r="D550" s="487" t="s">
        <v>351</v>
      </c>
      <c r="E550" s="490"/>
      <c r="F550" s="499"/>
      <c r="G550" s="499"/>
      <c r="H550" s="499"/>
      <c r="I550" s="499"/>
    </row>
    <row r="551" spans="1:9" ht="14.4">
      <c r="A551" s="487" t="s">
        <v>345</v>
      </c>
      <c r="B551" s="488">
        <v>42922</v>
      </c>
      <c r="C551" s="489">
        <v>1623.13</v>
      </c>
      <c r="D551" s="487" t="s">
        <v>353</v>
      </c>
      <c r="E551" s="490"/>
      <c r="F551" s="499"/>
      <c r="G551" s="499"/>
      <c r="H551" s="499"/>
      <c r="I551" s="499"/>
    </row>
    <row r="552" spans="1:9" ht="14.4">
      <c r="A552" s="487" t="s">
        <v>345</v>
      </c>
      <c r="B552" s="488">
        <v>42953</v>
      </c>
      <c r="C552" s="489">
        <v>1615.19</v>
      </c>
      <c r="D552" s="487" t="s">
        <v>346</v>
      </c>
      <c r="E552" s="489">
        <v>6.758839E-3</v>
      </c>
      <c r="F552" s="499"/>
      <c r="G552" s="499"/>
      <c r="H552" s="499"/>
      <c r="I552" s="499"/>
    </row>
    <row r="553" spans="1:9" ht="14.4">
      <c r="A553" s="487" t="s">
        <v>345</v>
      </c>
      <c r="B553" s="488">
        <v>43045</v>
      </c>
      <c r="C553" s="489">
        <v>1590.49</v>
      </c>
      <c r="D553" s="487" t="s">
        <v>348</v>
      </c>
      <c r="E553" s="490"/>
      <c r="F553" s="499"/>
      <c r="G553" s="499"/>
      <c r="H553" s="499"/>
      <c r="I553" s="499"/>
    </row>
    <row r="554" spans="1:9" ht="14.4">
      <c r="A554" s="487" t="s">
        <v>345</v>
      </c>
      <c r="B554" s="488">
        <v>43075</v>
      </c>
      <c r="C554" s="489">
        <v>1580.52</v>
      </c>
      <c r="D554" s="487" t="s">
        <v>350</v>
      </c>
      <c r="E554" s="490"/>
      <c r="F554" s="499"/>
      <c r="G554" s="499"/>
      <c r="H554" s="499"/>
      <c r="I554" s="499"/>
    </row>
    <row r="555" spans="1:9" ht="14.4">
      <c r="A555" s="487" t="s">
        <v>345</v>
      </c>
      <c r="B555" s="489" t="s">
        <v>684</v>
      </c>
      <c r="C555" s="489">
        <v>1585.15</v>
      </c>
      <c r="D555" s="487" t="s">
        <v>351</v>
      </c>
      <c r="E555" s="490"/>
      <c r="F555" s="499"/>
      <c r="G555" s="499"/>
      <c r="H555" s="499"/>
      <c r="I555" s="499"/>
    </row>
    <row r="556" spans="1:9" ht="14.4">
      <c r="A556" s="487" t="s">
        <v>345</v>
      </c>
      <c r="B556" s="489" t="s">
        <v>685</v>
      </c>
      <c r="C556" s="489">
        <v>1584.49</v>
      </c>
      <c r="D556" s="487" t="s">
        <v>353</v>
      </c>
      <c r="E556" s="490"/>
      <c r="F556" s="499"/>
      <c r="G556" s="499"/>
      <c r="H556" s="499"/>
      <c r="I556" s="499"/>
    </row>
    <row r="557" spans="1:9" ht="14.4">
      <c r="A557" s="487" t="s">
        <v>345</v>
      </c>
      <c r="B557" s="489" t="s">
        <v>686</v>
      </c>
      <c r="C557" s="489">
        <v>1589.59</v>
      </c>
      <c r="D557" s="487" t="s">
        <v>346</v>
      </c>
      <c r="E557" s="489">
        <v>-1.5976475E-2</v>
      </c>
      <c r="F557" s="499"/>
      <c r="G557" s="499"/>
      <c r="H557" s="499"/>
      <c r="I557" s="499"/>
    </row>
    <row r="558" spans="1:9" ht="14.4">
      <c r="A558" s="487" t="s">
        <v>345</v>
      </c>
      <c r="B558" s="489" t="s">
        <v>687</v>
      </c>
      <c r="C558" s="489">
        <v>1575.98</v>
      </c>
      <c r="D558" s="487" t="s">
        <v>348</v>
      </c>
      <c r="E558" s="490"/>
      <c r="F558" s="499"/>
      <c r="G558" s="499"/>
      <c r="H558" s="499"/>
      <c r="I558" s="499"/>
    </row>
    <row r="559" spans="1:9" ht="14.4">
      <c r="A559" s="487" t="s">
        <v>345</v>
      </c>
      <c r="B559" s="489" t="s">
        <v>688</v>
      </c>
      <c r="C559" s="489">
        <v>1555.16</v>
      </c>
      <c r="D559" s="487" t="s">
        <v>350</v>
      </c>
      <c r="E559" s="490"/>
      <c r="F559" s="499"/>
      <c r="G559" s="499"/>
      <c r="H559" s="499"/>
      <c r="I559" s="499"/>
    </row>
    <row r="560" spans="1:9" ht="14.4">
      <c r="A560" s="487" t="s">
        <v>345</v>
      </c>
      <c r="B560" s="489" t="s">
        <v>689</v>
      </c>
      <c r="C560" s="489">
        <v>1551.07</v>
      </c>
      <c r="D560" s="487" t="s">
        <v>351</v>
      </c>
      <c r="E560" s="490"/>
      <c r="F560" s="499"/>
      <c r="G560" s="499"/>
      <c r="H560" s="499"/>
      <c r="I560" s="499"/>
    </row>
    <row r="561" spans="1:9" ht="14.4">
      <c r="A561" s="487" t="s">
        <v>345</v>
      </c>
      <c r="B561" s="489" t="s">
        <v>690</v>
      </c>
      <c r="C561" s="489">
        <v>1554.69</v>
      </c>
      <c r="D561" s="487" t="s">
        <v>353</v>
      </c>
      <c r="E561" s="490"/>
      <c r="F561" s="499"/>
      <c r="G561" s="499"/>
      <c r="H561" s="499"/>
      <c r="I561" s="499"/>
    </row>
    <row r="562" spans="1:9" ht="14.4">
      <c r="A562" s="487" t="s">
        <v>345</v>
      </c>
      <c r="B562" s="489" t="s">
        <v>691</v>
      </c>
      <c r="C562" s="489">
        <v>1559.49</v>
      </c>
      <c r="D562" s="487" t="s">
        <v>346</v>
      </c>
      <c r="E562" s="489">
        <v>-1.9117276999999998E-2</v>
      </c>
      <c r="F562" s="499"/>
      <c r="G562" s="499"/>
      <c r="H562" s="499"/>
      <c r="I562" s="499"/>
    </row>
    <row r="563" spans="1:9" ht="14.4">
      <c r="A563" s="487" t="s">
        <v>345</v>
      </c>
      <c r="B563" s="489" t="s">
        <v>692</v>
      </c>
      <c r="C563" s="489">
        <v>1567.72</v>
      </c>
      <c r="D563" s="487" t="s">
        <v>348</v>
      </c>
      <c r="E563" s="490"/>
      <c r="F563" s="499"/>
      <c r="G563" s="499"/>
      <c r="H563" s="499"/>
      <c r="I563" s="499"/>
    </row>
    <row r="564" spans="1:9" ht="14.4">
      <c r="A564" s="487" t="s">
        <v>345</v>
      </c>
      <c r="B564" s="489" t="s">
        <v>693</v>
      </c>
      <c r="C564" s="489">
        <v>1565.09</v>
      </c>
      <c r="D564" s="487" t="s">
        <v>351</v>
      </c>
      <c r="E564" s="490"/>
      <c r="F564" s="499"/>
      <c r="G564" s="499"/>
      <c r="H564" s="499"/>
      <c r="I564" s="499"/>
    </row>
    <row r="565" spans="1:9" ht="14.4">
      <c r="A565" s="487" t="s">
        <v>345</v>
      </c>
      <c r="B565" s="489" t="s">
        <v>694</v>
      </c>
      <c r="C565" s="489">
        <v>1563.81</v>
      </c>
      <c r="D565" s="487" t="s">
        <v>353</v>
      </c>
      <c r="E565" s="490"/>
      <c r="F565" s="499"/>
      <c r="G565" s="499"/>
      <c r="H565" s="499"/>
      <c r="I565" s="499"/>
    </row>
    <row r="566" spans="1:9" ht="14.4">
      <c r="A566" s="487" t="s">
        <v>345</v>
      </c>
      <c r="B566" s="488">
        <v>42773</v>
      </c>
      <c r="C566" s="489">
        <v>1541.82</v>
      </c>
      <c r="D566" s="487" t="s">
        <v>348</v>
      </c>
      <c r="E566" s="490"/>
      <c r="F566" s="499"/>
      <c r="G566" s="499"/>
      <c r="H566" s="499"/>
      <c r="I566" s="499"/>
    </row>
    <row r="567" spans="1:9" ht="14.4">
      <c r="A567" s="487" t="s">
        <v>345</v>
      </c>
      <c r="B567" s="488">
        <v>42801</v>
      </c>
      <c r="C567" s="489">
        <v>1544.29</v>
      </c>
      <c r="D567" s="487" t="s">
        <v>350</v>
      </c>
      <c r="E567" s="490"/>
      <c r="F567" s="499"/>
      <c r="G567" s="499"/>
      <c r="H567" s="499"/>
      <c r="I567" s="499"/>
    </row>
    <row r="568" spans="1:9" ht="14.4">
      <c r="A568" s="487" t="s">
        <v>345</v>
      </c>
      <c r="B568" s="488">
        <v>42832</v>
      </c>
      <c r="C568" s="489">
        <v>1541.28</v>
      </c>
      <c r="D568" s="487" t="s">
        <v>351</v>
      </c>
      <c r="E568" s="490"/>
      <c r="F568" s="499"/>
      <c r="G568" s="499"/>
      <c r="H568" s="499"/>
      <c r="I568" s="499"/>
    </row>
    <row r="569" spans="1:9" ht="14.4">
      <c r="A569" s="487" t="s">
        <v>345</v>
      </c>
      <c r="B569" s="488">
        <v>42862</v>
      </c>
      <c r="C569" s="489">
        <v>1551.06</v>
      </c>
      <c r="D569" s="487" t="s">
        <v>353</v>
      </c>
      <c r="E569" s="490"/>
      <c r="F569" s="499"/>
      <c r="G569" s="499"/>
      <c r="H569" s="499"/>
      <c r="I569" s="499"/>
    </row>
    <row r="570" spans="1:9" ht="14.4">
      <c r="A570" s="487" t="s">
        <v>345</v>
      </c>
      <c r="B570" s="488">
        <v>42893</v>
      </c>
      <c r="C570" s="489">
        <v>1582.11</v>
      </c>
      <c r="D570" s="487" t="s">
        <v>346</v>
      </c>
      <c r="E570" s="489">
        <v>1.1634248E-2</v>
      </c>
      <c r="F570" s="499"/>
      <c r="G570" s="499"/>
      <c r="H570" s="499"/>
      <c r="I570" s="499"/>
    </row>
    <row r="571" spans="1:9" ht="14.4">
      <c r="A571" s="487" t="s">
        <v>345</v>
      </c>
      <c r="B571" s="488">
        <v>42985</v>
      </c>
      <c r="C571" s="489">
        <v>1584.15</v>
      </c>
      <c r="D571" s="487" t="s">
        <v>348</v>
      </c>
      <c r="E571" s="490"/>
      <c r="F571" s="499"/>
      <c r="G571" s="499"/>
      <c r="H571" s="499"/>
      <c r="I571" s="499"/>
    </row>
    <row r="572" spans="1:9" ht="14.4">
      <c r="A572" s="487" t="s">
        <v>345</v>
      </c>
      <c r="B572" s="488">
        <v>43015</v>
      </c>
      <c r="C572" s="489">
        <v>1575.22</v>
      </c>
      <c r="D572" s="487" t="s">
        <v>350</v>
      </c>
      <c r="E572" s="490"/>
      <c r="F572" s="499"/>
      <c r="G572" s="499"/>
      <c r="H572" s="499"/>
      <c r="I572" s="499"/>
    </row>
    <row r="573" spans="1:9" ht="14.4">
      <c r="A573" s="487" t="s">
        <v>345</v>
      </c>
      <c r="B573" s="488">
        <v>43046</v>
      </c>
      <c r="C573" s="489">
        <v>1585.01</v>
      </c>
      <c r="D573" s="487" t="s">
        <v>351</v>
      </c>
      <c r="E573" s="490"/>
      <c r="F573" s="499"/>
      <c r="G573" s="499"/>
      <c r="H573" s="499"/>
      <c r="I573" s="499"/>
    </row>
    <row r="574" spans="1:9" ht="14.4">
      <c r="A574" s="487" t="s">
        <v>345</v>
      </c>
      <c r="B574" s="488">
        <v>43076</v>
      </c>
      <c r="C574" s="489">
        <v>1587.56</v>
      </c>
      <c r="D574" s="487" t="s">
        <v>353</v>
      </c>
      <c r="E574" s="490"/>
      <c r="F574" s="499"/>
      <c r="G574" s="499"/>
      <c r="H574" s="499"/>
      <c r="I574" s="499"/>
    </row>
    <row r="575" spans="1:9" ht="14.4">
      <c r="A575" s="487" t="s">
        <v>345</v>
      </c>
      <c r="B575" s="489" t="s">
        <v>695</v>
      </c>
      <c r="C575" s="489">
        <v>1582.67</v>
      </c>
      <c r="D575" s="487" t="s">
        <v>346</v>
      </c>
      <c r="E575" s="489">
        <v>3.5389500000000001E-4</v>
      </c>
      <c r="F575" s="499"/>
      <c r="G575" s="499"/>
      <c r="H575" s="499"/>
      <c r="I575" s="499"/>
    </row>
    <row r="576" spans="1:9" ht="14.4">
      <c r="A576" s="487" t="s">
        <v>345</v>
      </c>
      <c r="B576" s="489" t="s">
        <v>696</v>
      </c>
      <c r="C576" s="489">
        <v>1583.57</v>
      </c>
      <c r="D576" s="487" t="s">
        <v>348</v>
      </c>
      <c r="E576" s="490"/>
      <c r="F576" s="499"/>
      <c r="G576" s="499"/>
      <c r="H576" s="499"/>
      <c r="I576" s="499"/>
    </row>
    <row r="577" spans="1:9" ht="14.4">
      <c r="A577" s="487" t="s">
        <v>345</v>
      </c>
      <c r="B577" s="489" t="s">
        <v>697</v>
      </c>
      <c r="C577" s="489">
        <v>1604.15</v>
      </c>
      <c r="D577" s="487" t="s">
        <v>350</v>
      </c>
      <c r="E577" s="490"/>
      <c r="F577" s="499"/>
      <c r="G577" s="499"/>
      <c r="H577" s="499"/>
      <c r="I577" s="499"/>
    </row>
    <row r="578" spans="1:9" ht="14.4">
      <c r="A578" s="487" t="s">
        <v>345</v>
      </c>
      <c r="B578" s="489" t="s">
        <v>698</v>
      </c>
      <c r="C578" s="489">
        <v>1638.41</v>
      </c>
      <c r="D578" s="487" t="s">
        <v>351</v>
      </c>
      <c r="E578" s="490"/>
      <c r="F578" s="499"/>
      <c r="G578" s="499"/>
      <c r="H578" s="499"/>
      <c r="I578" s="499"/>
    </row>
    <row r="579" spans="1:9" ht="14.4">
      <c r="A579" s="487" t="s">
        <v>345</v>
      </c>
      <c r="B579" s="489" t="s">
        <v>699</v>
      </c>
      <c r="C579" s="489">
        <v>1637.27</v>
      </c>
      <c r="D579" s="487" t="s">
        <v>353</v>
      </c>
      <c r="E579" s="490"/>
      <c r="F579" s="499"/>
      <c r="G579" s="499"/>
      <c r="H579" s="499"/>
      <c r="I579" s="499"/>
    </row>
    <row r="580" spans="1:9" ht="14.4">
      <c r="A580" s="487" t="s">
        <v>345</v>
      </c>
      <c r="B580" s="489" t="s">
        <v>700</v>
      </c>
      <c r="C580" s="489">
        <v>1635.75</v>
      </c>
      <c r="D580" s="487" t="s">
        <v>346</v>
      </c>
      <c r="E580" s="489">
        <v>3.2988121000000002E-2</v>
      </c>
      <c r="F580" s="499"/>
      <c r="G580" s="499"/>
      <c r="H580" s="499"/>
      <c r="I580" s="499"/>
    </row>
    <row r="581" spans="1:9" ht="14.4">
      <c r="A581" s="487" t="s">
        <v>345</v>
      </c>
      <c r="B581" s="489" t="s">
        <v>701</v>
      </c>
      <c r="C581" s="489">
        <v>1635.56</v>
      </c>
      <c r="D581" s="487" t="s">
        <v>348</v>
      </c>
      <c r="E581" s="490"/>
      <c r="F581" s="499"/>
      <c r="G581" s="499"/>
      <c r="H581" s="499"/>
      <c r="I581" s="499"/>
    </row>
    <row r="582" spans="1:9" ht="14.4">
      <c r="A582" s="487" t="s">
        <v>345</v>
      </c>
      <c r="B582" s="489" t="s">
        <v>702</v>
      </c>
      <c r="C582" s="489">
        <v>1629.08</v>
      </c>
      <c r="D582" s="487" t="s">
        <v>350</v>
      </c>
      <c r="E582" s="490"/>
      <c r="F582" s="499"/>
      <c r="G582" s="499"/>
      <c r="H582" s="499"/>
      <c r="I582" s="499"/>
    </row>
    <row r="583" spans="1:9" ht="14.4">
      <c r="A583" s="487" t="s">
        <v>345</v>
      </c>
      <c r="B583" s="489" t="s">
        <v>703</v>
      </c>
      <c r="C583" s="489">
        <v>1636.19</v>
      </c>
      <c r="D583" s="487" t="s">
        <v>351</v>
      </c>
      <c r="E583" s="490"/>
      <c r="F583" s="499"/>
      <c r="G583" s="499"/>
      <c r="H583" s="499"/>
      <c r="I583" s="499"/>
    </row>
    <row r="584" spans="1:9" ht="14.4">
      <c r="A584" s="487" t="s">
        <v>345</v>
      </c>
      <c r="B584" s="489" t="s">
        <v>704</v>
      </c>
      <c r="C584" s="489">
        <v>1645.03</v>
      </c>
      <c r="D584" s="487" t="s">
        <v>353</v>
      </c>
      <c r="E584" s="490"/>
      <c r="F584" s="499"/>
      <c r="G584" s="499"/>
      <c r="H584" s="499"/>
      <c r="I584" s="499"/>
    </row>
    <row r="585" spans="1:9" ht="14.4">
      <c r="A585" s="487" t="s">
        <v>345</v>
      </c>
      <c r="B585" s="489" t="s">
        <v>705</v>
      </c>
      <c r="C585" s="489">
        <v>1646.53</v>
      </c>
      <c r="D585" s="487" t="s">
        <v>346</v>
      </c>
      <c r="E585" s="489">
        <v>6.568628E-3</v>
      </c>
      <c r="F585" s="499"/>
      <c r="G585" s="499"/>
      <c r="H585" s="499"/>
      <c r="I585" s="499"/>
    </row>
    <row r="586" spans="1:9" ht="14.4">
      <c r="A586" s="487" t="s">
        <v>345</v>
      </c>
      <c r="B586" s="489" t="s">
        <v>706</v>
      </c>
      <c r="C586" s="489">
        <v>1643.28</v>
      </c>
      <c r="D586" s="487" t="s">
        <v>348</v>
      </c>
      <c r="E586" s="490"/>
      <c r="F586" s="499"/>
      <c r="G586" s="499"/>
      <c r="H586" s="499"/>
      <c r="I586" s="499"/>
    </row>
    <row r="587" spans="1:9" ht="14.4">
      <c r="A587" s="487" t="s">
        <v>345</v>
      </c>
      <c r="B587" s="489" t="s">
        <v>707</v>
      </c>
      <c r="C587" s="489">
        <v>1652.69</v>
      </c>
      <c r="D587" s="487" t="s">
        <v>350</v>
      </c>
      <c r="E587" s="490"/>
      <c r="F587" s="499"/>
      <c r="G587" s="499"/>
      <c r="H587" s="499"/>
      <c r="I587" s="499"/>
    </row>
    <row r="588" spans="1:9" ht="14.4">
      <c r="A588" s="487" t="s">
        <v>345</v>
      </c>
      <c r="B588" s="488">
        <v>42743</v>
      </c>
      <c r="C588" s="489">
        <v>1660.25</v>
      </c>
      <c r="D588" s="487" t="s">
        <v>351</v>
      </c>
      <c r="E588" s="490"/>
      <c r="F588" s="499"/>
      <c r="G588" s="499"/>
      <c r="H588" s="499"/>
      <c r="I588" s="499"/>
    </row>
    <row r="589" spans="1:9" ht="14.4">
      <c r="A589" s="487" t="s">
        <v>345</v>
      </c>
      <c r="B589" s="488">
        <v>42774</v>
      </c>
      <c r="C589" s="489">
        <v>1662.74</v>
      </c>
      <c r="D589" s="487" t="s">
        <v>353</v>
      </c>
      <c r="E589" s="490"/>
      <c r="F589" s="499"/>
      <c r="G589" s="499"/>
      <c r="H589" s="499"/>
      <c r="I589" s="499"/>
    </row>
    <row r="590" spans="1:9" ht="14.4">
      <c r="A590" s="487" t="s">
        <v>345</v>
      </c>
      <c r="B590" s="488">
        <v>42802</v>
      </c>
      <c r="C590" s="489">
        <v>1660.58</v>
      </c>
      <c r="D590" s="487" t="s">
        <v>346</v>
      </c>
      <c r="E590" s="489">
        <v>8.4968960000000003E-3</v>
      </c>
      <c r="F590" s="499"/>
      <c r="G590" s="499"/>
      <c r="H590" s="499"/>
      <c r="I590" s="499"/>
    </row>
    <row r="591" spans="1:9" ht="14.4">
      <c r="A591" s="487" t="s">
        <v>345</v>
      </c>
      <c r="B591" s="488">
        <v>42894</v>
      </c>
      <c r="C591" s="489">
        <v>1665.05</v>
      </c>
      <c r="D591" s="487" t="s">
        <v>348</v>
      </c>
      <c r="E591" s="490"/>
      <c r="F591" s="499"/>
      <c r="G591" s="499"/>
      <c r="H591" s="499"/>
      <c r="I591" s="499"/>
    </row>
    <row r="592" spans="1:9" ht="14.4">
      <c r="A592" s="487" t="s">
        <v>345</v>
      </c>
      <c r="B592" s="488">
        <v>42924</v>
      </c>
      <c r="C592" s="489">
        <v>1667.94</v>
      </c>
      <c r="D592" s="487" t="s">
        <v>350</v>
      </c>
      <c r="E592" s="490"/>
      <c r="F592" s="499"/>
      <c r="G592" s="499"/>
      <c r="H592" s="499"/>
      <c r="I592" s="499"/>
    </row>
    <row r="593" spans="1:9" ht="14.4">
      <c r="A593" s="487" t="s">
        <v>345</v>
      </c>
      <c r="B593" s="488">
        <v>42986</v>
      </c>
      <c r="C593" s="489">
        <v>1661.72</v>
      </c>
      <c r="D593" s="487" t="s">
        <v>353</v>
      </c>
      <c r="E593" s="490"/>
      <c r="F593" s="499"/>
      <c r="G593" s="499"/>
      <c r="H593" s="499"/>
      <c r="I593" s="499"/>
    </row>
    <row r="594" spans="1:9" ht="14.4">
      <c r="A594" s="487" t="s">
        <v>345</v>
      </c>
      <c r="B594" s="488">
        <v>43016</v>
      </c>
      <c r="C594" s="489">
        <v>1653.53</v>
      </c>
      <c r="D594" s="487" t="s">
        <v>346</v>
      </c>
      <c r="E594" s="489">
        <v>-5.5544469999999997E-3</v>
      </c>
      <c r="F594" s="499"/>
      <c r="G594" s="499"/>
      <c r="H594" s="499"/>
      <c r="I594" s="499"/>
    </row>
    <row r="595" spans="1:9" ht="14.4">
      <c r="A595" s="487" t="s">
        <v>345</v>
      </c>
      <c r="B595" s="489" t="s">
        <v>708</v>
      </c>
      <c r="C595" s="489">
        <v>1642.13</v>
      </c>
      <c r="D595" s="487" t="s">
        <v>348</v>
      </c>
      <c r="E595" s="490"/>
      <c r="F595" s="499"/>
      <c r="G595" s="499"/>
      <c r="H595" s="499"/>
      <c r="I595" s="499"/>
    </row>
    <row r="596" spans="1:9" ht="14.4">
      <c r="A596" s="487" t="s">
        <v>345</v>
      </c>
      <c r="B596" s="489" t="s">
        <v>709</v>
      </c>
      <c r="C596" s="489">
        <v>1629.16</v>
      </c>
      <c r="D596" s="487" t="s">
        <v>351</v>
      </c>
      <c r="E596" s="490"/>
      <c r="F596" s="499"/>
      <c r="G596" s="499"/>
      <c r="H596" s="499"/>
      <c r="I596" s="499"/>
    </row>
    <row r="597" spans="1:9" ht="14.4">
      <c r="A597" s="487" t="s">
        <v>345</v>
      </c>
      <c r="B597" s="489" t="s">
        <v>710</v>
      </c>
      <c r="C597" s="489">
        <v>1632.66</v>
      </c>
      <c r="D597" s="487" t="s">
        <v>353</v>
      </c>
      <c r="E597" s="490"/>
      <c r="F597" s="499"/>
      <c r="G597" s="499"/>
      <c r="H597" s="499"/>
      <c r="I597" s="499"/>
    </row>
    <row r="598" spans="1:9" ht="14.4">
      <c r="A598" s="487" t="s">
        <v>345</v>
      </c>
      <c r="B598" s="489" t="s">
        <v>711</v>
      </c>
      <c r="C598" s="489">
        <v>1629.75</v>
      </c>
      <c r="D598" s="487" t="s">
        <v>346</v>
      </c>
      <c r="E598" s="489">
        <v>-1.9426582000000001E-2</v>
      </c>
      <c r="F598" s="499"/>
      <c r="G598" s="499"/>
      <c r="H598" s="499"/>
      <c r="I598" s="499"/>
    </row>
    <row r="599" spans="1:9" ht="14.4">
      <c r="A599" s="487" t="s">
        <v>345</v>
      </c>
      <c r="B599" s="489" t="s">
        <v>712</v>
      </c>
      <c r="C599" s="489">
        <v>1617.97</v>
      </c>
      <c r="D599" s="487" t="s">
        <v>348</v>
      </c>
      <c r="E599" s="490"/>
      <c r="F599" s="499"/>
      <c r="G599" s="499"/>
      <c r="H599" s="499"/>
      <c r="I599" s="499"/>
    </row>
    <row r="600" spans="1:9" ht="14.4">
      <c r="A600" s="487" t="s">
        <v>345</v>
      </c>
      <c r="B600" s="489" t="s">
        <v>713</v>
      </c>
      <c r="C600" s="489">
        <v>1611.57</v>
      </c>
      <c r="D600" s="487" t="s">
        <v>350</v>
      </c>
      <c r="E600" s="490"/>
      <c r="F600" s="499"/>
      <c r="G600" s="499"/>
      <c r="H600" s="499"/>
      <c r="I600" s="499"/>
    </row>
    <row r="601" spans="1:9" ht="14.4">
      <c r="A601" s="487" t="s">
        <v>345</v>
      </c>
      <c r="B601" s="489" t="s">
        <v>714</v>
      </c>
      <c r="C601" s="489">
        <v>1614.05</v>
      </c>
      <c r="D601" s="487" t="s">
        <v>351</v>
      </c>
      <c r="E601" s="490"/>
      <c r="F601" s="499"/>
      <c r="G601" s="499"/>
      <c r="H601" s="499"/>
      <c r="I601" s="499"/>
    </row>
    <row r="602" spans="1:9" ht="14.4">
      <c r="A602" s="487" t="s">
        <v>345</v>
      </c>
      <c r="B602" s="489" t="s">
        <v>715</v>
      </c>
      <c r="C602" s="489">
        <v>1611.27</v>
      </c>
      <c r="D602" s="487" t="s">
        <v>353</v>
      </c>
      <c r="E602" s="490"/>
      <c r="F602" s="499"/>
      <c r="G602" s="499"/>
      <c r="H602" s="499"/>
      <c r="I602" s="499"/>
    </row>
    <row r="603" spans="1:9" ht="14.4">
      <c r="A603" s="487" t="s">
        <v>345</v>
      </c>
      <c r="B603" s="489" t="s">
        <v>716</v>
      </c>
      <c r="C603" s="489">
        <v>1617.81</v>
      </c>
      <c r="D603" s="487" t="s">
        <v>346</v>
      </c>
      <c r="E603" s="489">
        <v>-7.3532459999999999E-3</v>
      </c>
      <c r="F603" s="499"/>
      <c r="G603" s="499"/>
      <c r="H603" s="499"/>
      <c r="I603" s="499"/>
    </row>
    <row r="604" spans="1:9" ht="14.4">
      <c r="A604" s="487" t="s">
        <v>345</v>
      </c>
      <c r="B604" s="489" t="s">
        <v>717</v>
      </c>
      <c r="C604" s="489">
        <v>1622.32</v>
      </c>
      <c r="D604" s="487" t="s">
        <v>348</v>
      </c>
      <c r="E604" s="490"/>
      <c r="F604" s="499"/>
      <c r="G604" s="499"/>
      <c r="H604" s="499"/>
      <c r="I604" s="499"/>
    </row>
    <row r="605" spans="1:9" ht="14.4">
      <c r="A605" s="487" t="s">
        <v>345</v>
      </c>
      <c r="B605" s="489" t="s">
        <v>718</v>
      </c>
      <c r="C605" s="489">
        <v>1612.91</v>
      </c>
      <c r="D605" s="487" t="s">
        <v>350</v>
      </c>
      <c r="E605" s="490"/>
      <c r="F605" s="499"/>
      <c r="G605" s="499"/>
      <c r="H605" s="499"/>
      <c r="I605" s="499"/>
    </row>
    <row r="606" spans="1:9" ht="14.4">
      <c r="A606" s="487" t="s">
        <v>345</v>
      </c>
      <c r="B606" s="489" t="s">
        <v>719</v>
      </c>
      <c r="C606" s="489">
        <v>1598.36</v>
      </c>
      <c r="D606" s="487" t="s">
        <v>353</v>
      </c>
      <c r="E606" s="490"/>
      <c r="F606" s="499"/>
      <c r="G606" s="499"/>
      <c r="H606" s="499"/>
      <c r="I606" s="499"/>
    </row>
    <row r="607" spans="1:9" ht="14.4">
      <c r="A607" s="487" t="s">
        <v>345</v>
      </c>
      <c r="B607" s="489" t="s">
        <v>720</v>
      </c>
      <c r="C607" s="489">
        <v>1580.03</v>
      </c>
      <c r="D607" s="487" t="s">
        <v>346</v>
      </c>
      <c r="E607" s="489">
        <v>-1.9578854E-2</v>
      </c>
      <c r="F607" s="499"/>
      <c r="G607" s="499"/>
      <c r="H607" s="499"/>
      <c r="I607" s="499"/>
    </row>
    <row r="608" spans="1:9" ht="14.4">
      <c r="A608" s="487" t="s">
        <v>345</v>
      </c>
      <c r="B608" s="488">
        <v>42834</v>
      </c>
      <c r="C608" s="489">
        <v>1554.56</v>
      </c>
      <c r="D608" s="487" t="s">
        <v>350</v>
      </c>
      <c r="E608" s="490"/>
      <c r="F608" s="499"/>
      <c r="G608" s="499"/>
      <c r="H608" s="499"/>
      <c r="I608" s="499"/>
    </row>
    <row r="609" spans="1:9" ht="14.4">
      <c r="A609" s="487" t="s">
        <v>345</v>
      </c>
      <c r="B609" s="488">
        <v>42895</v>
      </c>
      <c r="C609" s="489">
        <v>1566.5</v>
      </c>
      <c r="D609" s="487" t="s">
        <v>353</v>
      </c>
      <c r="E609" s="490"/>
      <c r="F609" s="499"/>
      <c r="G609" s="499"/>
      <c r="H609" s="499"/>
      <c r="I609" s="499"/>
    </row>
    <row r="610" spans="1:9" ht="14.4">
      <c r="A610" s="487" t="s">
        <v>345</v>
      </c>
      <c r="B610" s="488">
        <v>42925</v>
      </c>
      <c r="C610" s="489">
        <v>1554.55</v>
      </c>
      <c r="D610" s="487" t="s">
        <v>346</v>
      </c>
      <c r="E610" s="489">
        <v>-3.6853886000000002E-2</v>
      </c>
      <c r="F610" s="499"/>
      <c r="G610" s="499"/>
      <c r="H610" s="499"/>
      <c r="I610" s="499"/>
    </row>
    <row r="611" spans="1:9" ht="14.4">
      <c r="A611" s="487" t="s">
        <v>345</v>
      </c>
      <c r="B611" s="488">
        <v>43017</v>
      </c>
      <c r="C611" s="489">
        <v>1519.66</v>
      </c>
      <c r="D611" s="487" t="s">
        <v>348</v>
      </c>
      <c r="E611" s="490"/>
      <c r="F611" s="499"/>
      <c r="G611" s="499"/>
      <c r="H611" s="499"/>
      <c r="I611" s="499"/>
    </row>
    <row r="612" spans="1:9" ht="14.4">
      <c r="A612" s="487" t="s">
        <v>345</v>
      </c>
      <c r="B612" s="488">
        <v>43048</v>
      </c>
      <c r="C612" s="489">
        <v>1523.26</v>
      </c>
      <c r="D612" s="487" t="s">
        <v>350</v>
      </c>
      <c r="E612" s="490"/>
      <c r="F612" s="499"/>
      <c r="G612" s="499"/>
      <c r="H612" s="499"/>
      <c r="I612" s="499"/>
    </row>
    <row r="613" spans="1:9" ht="14.4">
      <c r="A613" s="487" t="s">
        <v>345</v>
      </c>
      <c r="B613" s="488">
        <v>43078</v>
      </c>
      <c r="C613" s="489">
        <v>1502.2</v>
      </c>
      <c r="D613" s="487" t="s">
        <v>351</v>
      </c>
      <c r="E613" s="490"/>
      <c r="F613" s="499"/>
      <c r="G613" s="499"/>
      <c r="H613" s="499"/>
      <c r="I613" s="499"/>
    </row>
    <row r="614" spans="1:9" ht="14.4">
      <c r="A614" s="487" t="s">
        <v>345</v>
      </c>
      <c r="B614" s="489" t="s">
        <v>721</v>
      </c>
      <c r="C614" s="489">
        <v>1493.2</v>
      </c>
      <c r="D614" s="487" t="s">
        <v>353</v>
      </c>
      <c r="E614" s="490"/>
      <c r="F614" s="499"/>
      <c r="G614" s="499"/>
      <c r="H614" s="499"/>
      <c r="I614" s="499"/>
    </row>
    <row r="615" spans="1:9" ht="14.4">
      <c r="A615" s="487" t="s">
        <v>345</v>
      </c>
      <c r="B615" s="489" t="s">
        <v>722</v>
      </c>
      <c r="C615" s="489">
        <v>1530.31</v>
      </c>
      <c r="D615" s="487" t="s">
        <v>346</v>
      </c>
      <c r="E615" s="489">
        <v>-1.5715784999999999E-2</v>
      </c>
      <c r="F615" s="499"/>
      <c r="G615" s="499"/>
      <c r="H615" s="499"/>
      <c r="I615" s="499"/>
    </row>
    <row r="616" spans="1:9" ht="14.4">
      <c r="A616" s="487" t="s">
        <v>345</v>
      </c>
      <c r="B616" s="489" t="s">
        <v>723</v>
      </c>
      <c r="C616" s="489">
        <v>1547.94</v>
      </c>
      <c r="D616" s="487" t="s">
        <v>348</v>
      </c>
      <c r="E616" s="490"/>
      <c r="F616" s="499"/>
      <c r="G616" s="499"/>
      <c r="H616" s="499"/>
      <c r="I616" s="499"/>
    </row>
    <row r="617" spans="1:9" ht="14.4">
      <c r="A617" s="487" t="s">
        <v>345</v>
      </c>
      <c r="B617" s="489" t="s">
        <v>724</v>
      </c>
      <c r="C617" s="489">
        <v>1543.7</v>
      </c>
      <c r="D617" s="487" t="s">
        <v>350</v>
      </c>
      <c r="E617" s="490"/>
      <c r="F617" s="499"/>
      <c r="G617" s="499"/>
      <c r="H617" s="499"/>
      <c r="I617" s="499"/>
    </row>
    <row r="618" spans="1:9" ht="14.4">
      <c r="A618" s="487" t="s">
        <v>345</v>
      </c>
      <c r="B618" s="489" t="s">
        <v>725</v>
      </c>
      <c r="C618" s="489">
        <v>1539.81</v>
      </c>
      <c r="D618" s="487" t="s">
        <v>353</v>
      </c>
      <c r="E618" s="490"/>
      <c r="F618" s="499"/>
      <c r="G618" s="499"/>
      <c r="H618" s="499"/>
      <c r="I618" s="499"/>
    </row>
    <row r="619" spans="1:9" ht="14.4">
      <c r="A619" s="487" t="s">
        <v>345</v>
      </c>
      <c r="B619" s="489" t="s">
        <v>726</v>
      </c>
      <c r="C619" s="489">
        <v>1536.92</v>
      </c>
      <c r="D619" s="487" t="s">
        <v>348</v>
      </c>
      <c r="E619" s="490"/>
      <c r="F619" s="499"/>
      <c r="G619" s="499"/>
      <c r="H619" s="499"/>
      <c r="I619" s="499"/>
    </row>
    <row r="620" spans="1:9" ht="14.4">
      <c r="A620" s="487" t="s">
        <v>345</v>
      </c>
      <c r="B620" s="489" t="s">
        <v>727</v>
      </c>
      <c r="C620" s="489">
        <v>1545.44</v>
      </c>
      <c r="D620" s="487" t="s">
        <v>350</v>
      </c>
      <c r="E620" s="490"/>
      <c r="F620" s="499"/>
      <c r="G620" s="499"/>
      <c r="H620" s="499"/>
      <c r="I620" s="499"/>
    </row>
    <row r="621" spans="1:9" ht="14.4">
      <c r="A621" s="487" t="s">
        <v>345</v>
      </c>
      <c r="B621" s="489" t="s">
        <v>728</v>
      </c>
      <c r="C621" s="489">
        <v>1549.46</v>
      </c>
      <c r="D621" s="487" t="s">
        <v>351</v>
      </c>
      <c r="E621" s="490"/>
      <c r="F621" s="499"/>
      <c r="G621" s="499"/>
      <c r="H621" s="499"/>
      <c r="I621" s="499"/>
    </row>
    <row r="622" spans="1:9" ht="14.4">
      <c r="A622" s="487" t="s">
        <v>345</v>
      </c>
      <c r="B622" s="488">
        <v>42804</v>
      </c>
      <c r="C622" s="489">
        <v>1556.35</v>
      </c>
      <c r="D622" s="487" t="s">
        <v>351</v>
      </c>
      <c r="E622" s="490"/>
      <c r="F622" s="499"/>
      <c r="G622" s="499"/>
      <c r="H622" s="499"/>
      <c r="I622" s="499"/>
    </row>
    <row r="623" spans="1:9" ht="14.4">
      <c r="A623" s="487" t="s">
        <v>345</v>
      </c>
      <c r="B623" s="488">
        <v>42835</v>
      </c>
      <c r="C623" s="489">
        <v>1542.65</v>
      </c>
      <c r="D623" s="487" t="s">
        <v>353</v>
      </c>
      <c r="E623" s="490"/>
      <c r="F623" s="499"/>
      <c r="G623" s="499"/>
      <c r="H623" s="499"/>
      <c r="I623" s="499"/>
    </row>
    <row r="624" spans="1:9" ht="14.4">
      <c r="A624" s="487" t="s">
        <v>345</v>
      </c>
      <c r="B624" s="488">
        <v>42957</v>
      </c>
      <c r="C624" s="489">
        <v>1510.01</v>
      </c>
      <c r="D624" s="487" t="s">
        <v>348</v>
      </c>
      <c r="E624" s="490"/>
      <c r="F624" s="499"/>
      <c r="G624" s="499"/>
      <c r="H624" s="499"/>
      <c r="I624" s="499"/>
    </row>
    <row r="625" spans="1:9" ht="14.4">
      <c r="A625" s="487" t="s">
        <v>345</v>
      </c>
      <c r="B625" s="488">
        <v>42988</v>
      </c>
      <c r="C625" s="489">
        <v>1501.89</v>
      </c>
      <c r="D625" s="487" t="s">
        <v>350</v>
      </c>
      <c r="E625" s="490"/>
      <c r="F625" s="499"/>
      <c r="G625" s="499"/>
      <c r="H625" s="499"/>
      <c r="I625" s="499"/>
    </row>
    <row r="626" spans="1:9" ht="14.4">
      <c r="A626" s="487" t="s">
        <v>345</v>
      </c>
      <c r="B626" s="500">
        <v>43018</v>
      </c>
      <c r="C626" s="489">
        <v>1502.63</v>
      </c>
      <c r="D626" s="487" t="s">
        <v>351</v>
      </c>
      <c r="E626" s="490"/>
      <c r="F626" s="499"/>
      <c r="G626" s="499"/>
      <c r="H626" s="499"/>
      <c r="I626" s="499"/>
    </row>
    <row r="627" spans="1:9" ht="14.4">
      <c r="A627" s="487" t="s">
        <v>345</v>
      </c>
      <c r="B627" s="500">
        <v>43049</v>
      </c>
      <c r="C627" s="489">
        <v>1505.99</v>
      </c>
      <c r="D627" s="487" t="s">
        <v>353</v>
      </c>
      <c r="E627" s="490"/>
      <c r="F627" s="499"/>
      <c r="G627" s="499"/>
      <c r="H627" s="499"/>
      <c r="I627" s="499"/>
    </row>
    <row r="628" spans="1:9" ht="14.4">
      <c r="A628" s="487" t="s">
        <v>345</v>
      </c>
      <c r="B628" s="500">
        <v>43079</v>
      </c>
      <c r="C628" s="489">
        <v>1510.02</v>
      </c>
      <c r="D628" s="487" t="s">
        <v>346</v>
      </c>
      <c r="E628" s="489">
        <v>-2.1378820999999999E-2</v>
      </c>
      <c r="F628" s="499"/>
      <c r="G628" s="499"/>
      <c r="H628" s="499"/>
      <c r="I628" s="499"/>
    </row>
    <row r="629" spans="1:9" ht="14.4">
      <c r="A629" s="487" t="s">
        <v>345</v>
      </c>
      <c r="B629" s="489" t="s">
        <v>729</v>
      </c>
      <c r="C629" s="489">
        <v>1518.28</v>
      </c>
      <c r="D629" s="487" t="s">
        <v>348</v>
      </c>
      <c r="E629" s="490"/>
      <c r="F629" s="499"/>
      <c r="G629" s="499"/>
      <c r="H629" s="499"/>
      <c r="I629" s="499"/>
    </row>
    <row r="630" spans="1:9" ht="14.4">
      <c r="A630" s="487" t="s">
        <v>345</v>
      </c>
      <c r="B630" s="489" t="s">
        <v>730</v>
      </c>
      <c r="C630" s="489">
        <v>1564.9</v>
      </c>
      <c r="D630" s="487" t="s">
        <v>350</v>
      </c>
      <c r="E630" s="490"/>
      <c r="F630" s="499"/>
      <c r="G630" s="499"/>
      <c r="H630" s="499"/>
      <c r="I630" s="499"/>
    </row>
    <row r="631" spans="1:9" ht="14.4">
      <c r="A631" s="487" t="s">
        <v>345</v>
      </c>
      <c r="B631" s="489" t="s">
        <v>731</v>
      </c>
      <c r="C631" s="489">
        <v>1559.18</v>
      </c>
      <c r="D631" s="487" t="s">
        <v>351</v>
      </c>
      <c r="E631" s="490"/>
      <c r="F631" s="499"/>
      <c r="G631" s="499"/>
      <c r="H631" s="499"/>
      <c r="I631" s="499"/>
    </row>
    <row r="632" spans="1:9" ht="14.4">
      <c r="A632" s="487" t="s">
        <v>345</v>
      </c>
      <c r="B632" s="489" t="s">
        <v>732</v>
      </c>
      <c r="C632" s="489">
        <v>1568.35</v>
      </c>
      <c r="D632" s="487" t="s">
        <v>353</v>
      </c>
      <c r="E632" s="490"/>
      <c r="F632" s="499"/>
      <c r="G632" s="499"/>
      <c r="H632" s="499"/>
      <c r="I632" s="499"/>
    </row>
    <row r="633" spans="1:9" ht="14.4">
      <c r="A633" s="487" t="s">
        <v>345</v>
      </c>
      <c r="B633" s="489" t="s">
        <v>733</v>
      </c>
      <c r="C633" s="489">
        <v>1571.92</v>
      </c>
      <c r="D633" s="487" t="s">
        <v>348</v>
      </c>
      <c r="E633" s="490"/>
      <c r="F633" s="499"/>
      <c r="G633" s="499"/>
      <c r="H633" s="499"/>
      <c r="I633" s="499"/>
    </row>
    <row r="634" spans="1:9" ht="14.4">
      <c r="A634" s="487" t="s">
        <v>345</v>
      </c>
      <c r="B634" s="489" t="s">
        <v>734</v>
      </c>
      <c r="C634" s="489">
        <v>1568.3</v>
      </c>
      <c r="D634" s="487" t="s">
        <v>350</v>
      </c>
      <c r="E634" s="490"/>
      <c r="F634" s="499"/>
      <c r="G634" s="499"/>
      <c r="H634" s="499"/>
      <c r="I634" s="499"/>
    </row>
    <row r="635" spans="1:9" ht="14.4">
      <c r="A635" s="487" t="s">
        <v>345</v>
      </c>
      <c r="B635" s="489" t="s">
        <v>735</v>
      </c>
      <c r="C635" s="489">
        <v>1567.64</v>
      </c>
      <c r="D635" s="487" t="s">
        <v>351</v>
      </c>
      <c r="E635" s="490"/>
      <c r="F635" s="499"/>
      <c r="G635" s="499"/>
      <c r="H635" s="499"/>
      <c r="I635" s="499"/>
    </row>
    <row r="636" spans="1:9" ht="14.4">
      <c r="A636" s="487" t="s">
        <v>345</v>
      </c>
      <c r="B636" s="489" t="s">
        <v>736</v>
      </c>
      <c r="C636" s="489">
        <v>1553.72</v>
      </c>
      <c r="D636" s="487" t="s">
        <v>353</v>
      </c>
      <c r="E636" s="490"/>
      <c r="F636" s="499"/>
      <c r="G636" s="499"/>
      <c r="H636" s="499"/>
      <c r="I636" s="499"/>
    </row>
    <row r="637" spans="1:9" ht="14.4">
      <c r="A637" s="487" t="s">
        <v>345</v>
      </c>
      <c r="B637" s="489" t="s">
        <v>737</v>
      </c>
      <c r="C637" s="489">
        <v>1540.23</v>
      </c>
      <c r="D637" s="487" t="s">
        <v>348</v>
      </c>
      <c r="E637" s="490"/>
      <c r="F637" s="499"/>
      <c r="G637" s="499"/>
      <c r="H637" s="499"/>
      <c r="I637" s="499"/>
    </row>
    <row r="638" spans="1:9" ht="14.4">
      <c r="A638" s="487" t="s">
        <v>345</v>
      </c>
      <c r="B638" s="489" t="s">
        <v>738</v>
      </c>
      <c r="C638" s="489">
        <v>1536.72</v>
      </c>
      <c r="D638" s="487" t="s">
        <v>350</v>
      </c>
      <c r="E638" s="490"/>
      <c r="F638" s="499"/>
      <c r="G638" s="499"/>
      <c r="H638" s="499"/>
      <c r="I638" s="499"/>
    </row>
    <row r="639" spans="1:9" ht="14.4">
      <c r="A639" s="487" t="s">
        <v>345</v>
      </c>
      <c r="B639" s="489" t="s">
        <v>739</v>
      </c>
      <c r="C639" s="489">
        <v>1533.53</v>
      </c>
      <c r="D639" s="487" t="s">
        <v>351</v>
      </c>
      <c r="E639" s="490"/>
      <c r="F639" s="499"/>
      <c r="G639" s="499"/>
      <c r="H639" s="499"/>
      <c r="I639" s="499"/>
    </row>
    <row r="640" spans="1:9" ht="14.4">
      <c r="A640" s="487" t="s">
        <v>345</v>
      </c>
      <c r="B640" s="488">
        <v>42746</v>
      </c>
      <c r="C640" s="489">
        <v>1526.51</v>
      </c>
      <c r="D640" s="487" t="s">
        <v>353</v>
      </c>
      <c r="E640" s="490"/>
      <c r="F640" s="499"/>
      <c r="G640" s="499"/>
      <c r="H640" s="499"/>
      <c r="I640" s="499"/>
    </row>
    <row r="641" spans="1:9" ht="14.4">
      <c r="A641" s="487" t="s">
        <v>345</v>
      </c>
      <c r="B641" s="488">
        <v>42777</v>
      </c>
      <c r="C641" s="489">
        <v>1522.81</v>
      </c>
      <c r="D641" s="487" t="s">
        <v>346</v>
      </c>
      <c r="E641" s="489">
        <v>-2.0094743000000002E-2</v>
      </c>
      <c r="F641" s="499"/>
      <c r="G641" s="499"/>
      <c r="H641" s="499"/>
      <c r="I641" s="499"/>
    </row>
    <row r="642" spans="1:9" ht="14.4">
      <c r="A642" s="487" t="s">
        <v>345</v>
      </c>
      <c r="B642" s="488">
        <v>42866</v>
      </c>
      <c r="C642" s="489">
        <v>1496.46</v>
      </c>
      <c r="D642" s="487" t="s">
        <v>348</v>
      </c>
      <c r="E642" s="490"/>
      <c r="F642" s="499"/>
      <c r="G642" s="499"/>
      <c r="H642" s="499"/>
      <c r="I642" s="499"/>
    </row>
    <row r="643" spans="1:9" ht="14.4">
      <c r="A643" s="487" t="s">
        <v>345</v>
      </c>
      <c r="B643" s="488">
        <v>42897</v>
      </c>
      <c r="C643" s="489">
        <v>1493.42</v>
      </c>
      <c r="D643" s="487" t="s">
        <v>350</v>
      </c>
      <c r="E643" s="490"/>
      <c r="F643" s="499"/>
      <c r="G643" s="499"/>
      <c r="H643" s="499"/>
      <c r="I643" s="499"/>
    </row>
    <row r="644" spans="1:9" ht="14.4">
      <c r="A644" s="487" t="s">
        <v>345</v>
      </c>
      <c r="B644" s="488">
        <v>42927</v>
      </c>
      <c r="C644" s="489">
        <v>1484.45</v>
      </c>
      <c r="D644" s="487" t="s">
        <v>351</v>
      </c>
      <c r="E644" s="490"/>
      <c r="F644" s="499"/>
      <c r="G644" s="499"/>
      <c r="H644" s="499"/>
      <c r="I644" s="499"/>
    </row>
    <row r="645" spans="1:9" ht="14.4">
      <c r="A645" s="487" t="s">
        <v>345</v>
      </c>
      <c r="B645" s="488">
        <v>42958</v>
      </c>
      <c r="C645" s="489">
        <v>1466.62</v>
      </c>
      <c r="D645" s="487" t="s">
        <v>353</v>
      </c>
      <c r="E645" s="490"/>
      <c r="F645" s="499"/>
      <c r="G645" s="499"/>
      <c r="H645" s="499"/>
      <c r="I645" s="499"/>
    </row>
    <row r="646" spans="1:9" ht="14.4">
      <c r="A646" s="487" t="s">
        <v>345</v>
      </c>
      <c r="B646" s="488">
        <v>42989</v>
      </c>
      <c r="C646" s="489">
        <v>1460.73</v>
      </c>
      <c r="D646" s="487" t="s">
        <v>346</v>
      </c>
      <c r="E646" s="489">
        <v>-4.1621001999999997E-2</v>
      </c>
      <c r="F646" s="499"/>
      <c r="G646" s="499"/>
      <c r="H646" s="499"/>
      <c r="I646" s="499"/>
    </row>
    <row r="647" spans="1:9" ht="14.4">
      <c r="A647" s="487" t="s">
        <v>345</v>
      </c>
      <c r="B647" s="500">
        <v>43080</v>
      </c>
      <c r="C647" s="489">
        <v>1477.14</v>
      </c>
      <c r="D647" s="487" t="s">
        <v>348</v>
      </c>
      <c r="E647" s="490"/>
      <c r="F647" s="499"/>
      <c r="G647" s="499"/>
      <c r="H647" s="499"/>
      <c r="I647" s="499"/>
    </row>
    <row r="648" spans="1:9" ht="14.4">
      <c r="A648" s="487" t="s">
        <v>345</v>
      </c>
      <c r="B648" s="489" t="s">
        <v>740</v>
      </c>
      <c r="C648" s="489">
        <v>1490.88</v>
      </c>
      <c r="D648" s="487" t="s">
        <v>350</v>
      </c>
      <c r="E648" s="490"/>
      <c r="F648" s="499"/>
      <c r="G648" s="499"/>
      <c r="H648" s="499"/>
      <c r="I648" s="499"/>
    </row>
    <row r="649" spans="1:9" ht="14.4">
      <c r="A649" s="487" t="s">
        <v>345</v>
      </c>
      <c r="B649" s="489" t="s">
        <v>741</v>
      </c>
      <c r="C649" s="489">
        <v>1516.02</v>
      </c>
      <c r="D649" s="487" t="s">
        <v>351</v>
      </c>
      <c r="E649" s="490"/>
      <c r="F649" s="499"/>
      <c r="G649" s="499"/>
      <c r="H649" s="499"/>
      <c r="I649" s="499"/>
    </row>
    <row r="650" spans="1:9" ht="14.4">
      <c r="A650" s="487" t="s">
        <v>345</v>
      </c>
      <c r="B650" s="489" t="s">
        <v>742</v>
      </c>
      <c r="C650" s="489">
        <v>1504.79</v>
      </c>
      <c r="D650" s="487" t="s">
        <v>353</v>
      </c>
      <c r="E650" s="490"/>
      <c r="F650" s="499"/>
      <c r="G650" s="499"/>
      <c r="H650" s="499"/>
      <c r="I650" s="499"/>
    </row>
    <row r="651" spans="1:9" ht="14.4">
      <c r="A651" s="487" t="s">
        <v>345</v>
      </c>
      <c r="B651" s="489" t="s">
        <v>743</v>
      </c>
      <c r="C651" s="489">
        <v>1489.06</v>
      </c>
      <c r="D651" s="487" t="s">
        <v>346</v>
      </c>
      <c r="E651" s="489">
        <v>1.9208738E-2</v>
      </c>
      <c r="F651" s="499"/>
      <c r="G651" s="499"/>
      <c r="H651" s="499"/>
      <c r="I651" s="499"/>
    </row>
    <row r="652" spans="1:9" ht="14.4">
      <c r="A652" s="487" t="s">
        <v>345</v>
      </c>
      <c r="B652" s="489" t="s">
        <v>744</v>
      </c>
      <c r="C652" s="489">
        <v>1475.72</v>
      </c>
      <c r="D652" s="487" t="s">
        <v>348</v>
      </c>
      <c r="E652" s="490"/>
      <c r="F652" s="499"/>
      <c r="G652" s="499"/>
      <c r="H652" s="499"/>
      <c r="I652" s="499"/>
    </row>
    <row r="653" spans="1:9" ht="14.4">
      <c r="A653" s="487" t="s">
        <v>345</v>
      </c>
      <c r="B653" s="489" t="s">
        <v>745</v>
      </c>
      <c r="C653" s="489">
        <v>1469.16</v>
      </c>
      <c r="D653" s="487" t="s">
        <v>350</v>
      </c>
      <c r="E653" s="490"/>
      <c r="F653" s="499"/>
      <c r="G653" s="499"/>
      <c r="H653" s="499"/>
      <c r="I653" s="499"/>
    </row>
    <row r="654" spans="1:9" ht="14.4">
      <c r="A654" s="487" t="s">
        <v>345</v>
      </c>
      <c r="B654" s="489" t="s">
        <v>746</v>
      </c>
      <c r="C654" s="489">
        <v>1472.24</v>
      </c>
      <c r="D654" s="487" t="s">
        <v>351</v>
      </c>
      <c r="E654" s="490"/>
      <c r="F654" s="499"/>
      <c r="G654" s="499"/>
      <c r="H654" s="499"/>
      <c r="I654" s="499"/>
    </row>
    <row r="655" spans="1:9" ht="14.4">
      <c r="A655" s="487" t="s">
        <v>345</v>
      </c>
      <c r="B655" s="489" t="s">
        <v>747</v>
      </c>
      <c r="C655" s="489">
        <v>1480.26</v>
      </c>
      <c r="D655" s="487" t="s">
        <v>353</v>
      </c>
      <c r="E655" s="490"/>
      <c r="F655" s="499"/>
      <c r="G655" s="499"/>
      <c r="H655" s="499"/>
      <c r="I655" s="499"/>
    </row>
    <row r="656" spans="1:9" ht="14.4">
      <c r="A656" s="487" t="s">
        <v>345</v>
      </c>
      <c r="B656" s="489" t="s">
        <v>748</v>
      </c>
      <c r="C656" s="489">
        <v>1493.29</v>
      </c>
      <c r="D656" s="487" t="s">
        <v>346</v>
      </c>
      <c r="E656" s="489">
        <v>2.8366910000000001E-3</v>
      </c>
      <c r="F656" s="499"/>
      <c r="G656" s="499"/>
      <c r="H656" s="499"/>
      <c r="I656" s="499"/>
    </row>
    <row r="657" spans="1:9" ht="14.4">
      <c r="A657" s="487" t="s">
        <v>345</v>
      </c>
      <c r="B657" s="489" t="s">
        <v>749</v>
      </c>
      <c r="C657" s="489">
        <v>1514.34</v>
      </c>
      <c r="D657" s="487" t="s">
        <v>348</v>
      </c>
      <c r="E657" s="490"/>
      <c r="F657" s="499"/>
      <c r="G657" s="499"/>
      <c r="H657" s="499"/>
      <c r="I657" s="499"/>
    </row>
    <row r="658" spans="1:9" ht="14.4">
      <c r="A658" s="487" t="s">
        <v>345</v>
      </c>
      <c r="B658" s="489" t="s">
        <v>750</v>
      </c>
      <c r="C658" s="489">
        <v>1513.74</v>
      </c>
      <c r="D658" s="487" t="s">
        <v>350</v>
      </c>
      <c r="E658" s="490"/>
      <c r="F658" s="499"/>
      <c r="G658" s="499"/>
      <c r="H658" s="499"/>
      <c r="I658" s="499"/>
    </row>
    <row r="659" spans="1:9" ht="14.4">
      <c r="A659" s="487" t="s">
        <v>345</v>
      </c>
      <c r="B659" s="489" t="s">
        <v>751</v>
      </c>
      <c r="C659" s="489">
        <v>1523.86</v>
      </c>
      <c r="D659" s="487" t="s">
        <v>351</v>
      </c>
      <c r="E659" s="490"/>
      <c r="F659" s="499"/>
      <c r="G659" s="499"/>
      <c r="H659" s="499"/>
      <c r="I659" s="499"/>
    </row>
    <row r="660" spans="1:9" ht="14.4">
      <c r="A660" s="487" t="s">
        <v>345</v>
      </c>
      <c r="B660" s="489" t="s">
        <v>752</v>
      </c>
      <c r="C660" s="489">
        <v>1536.12</v>
      </c>
      <c r="D660" s="487" t="s">
        <v>353</v>
      </c>
      <c r="E660" s="490"/>
      <c r="F660" s="499"/>
      <c r="G660" s="499"/>
      <c r="H660" s="499"/>
      <c r="I660" s="499"/>
    </row>
    <row r="661" spans="1:9" ht="14.4">
      <c r="A661" s="487" t="s">
        <v>345</v>
      </c>
      <c r="B661" s="489" t="s">
        <v>753</v>
      </c>
      <c r="C661" s="489">
        <v>1537.67</v>
      </c>
      <c r="D661" s="487" t="s">
        <v>346</v>
      </c>
      <c r="E661" s="489">
        <v>2.9286544000000001E-2</v>
      </c>
      <c r="F661" s="499"/>
      <c r="G661" s="499"/>
      <c r="H661" s="499"/>
      <c r="I661" s="499"/>
    </row>
    <row r="662" spans="1:9" ht="14.4">
      <c r="A662" s="487" t="s">
        <v>345</v>
      </c>
      <c r="B662" s="488">
        <v>42837</v>
      </c>
      <c r="C662" s="489">
        <v>1526.77</v>
      </c>
      <c r="D662" s="487" t="s">
        <v>350</v>
      </c>
      <c r="E662" s="490"/>
      <c r="F662" s="499"/>
      <c r="G662" s="499"/>
      <c r="H662" s="499"/>
      <c r="I662" s="499"/>
    </row>
    <row r="663" spans="1:9" ht="14.4">
      <c r="A663" s="487" t="s">
        <v>345</v>
      </c>
      <c r="B663" s="488">
        <v>42867</v>
      </c>
      <c r="C663" s="489">
        <v>1524.87</v>
      </c>
      <c r="D663" s="487" t="s">
        <v>351</v>
      </c>
      <c r="E663" s="490"/>
      <c r="F663" s="499"/>
      <c r="G663" s="499"/>
      <c r="H663" s="499"/>
      <c r="I663" s="499"/>
    </row>
    <row r="664" spans="1:9" ht="14.4">
      <c r="A664" s="487" t="s">
        <v>345</v>
      </c>
      <c r="B664" s="488">
        <v>42898</v>
      </c>
      <c r="C664" s="489">
        <v>1536.54</v>
      </c>
      <c r="D664" s="487" t="s">
        <v>353</v>
      </c>
      <c r="E664" s="490"/>
      <c r="F664" s="499"/>
      <c r="G664" s="499"/>
      <c r="H664" s="499"/>
      <c r="I664" s="499"/>
    </row>
    <row r="665" spans="1:9" ht="14.4">
      <c r="A665" s="487" t="s">
        <v>345</v>
      </c>
      <c r="B665" s="500">
        <v>43020</v>
      </c>
      <c r="C665" s="489">
        <v>1530.49</v>
      </c>
      <c r="D665" s="487" t="s">
        <v>348</v>
      </c>
      <c r="E665" s="490"/>
      <c r="F665" s="499"/>
      <c r="G665" s="499"/>
      <c r="H665" s="499"/>
      <c r="I665" s="499"/>
    </row>
    <row r="666" spans="1:9" ht="14.4">
      <c r="A666" s="487" t="s">
        <v>345</v>
      </c>
      <c r="B666" s="500">
        <v>43051</v>
      </c>
      <c r="C666" s="489">
        <v>1527.75</v>
      </c>
      <c r="D666" s="487" t="s">
        <v>350</v>
      </c>
      <c r="E666" s="490"/>
      <c r="F666" s="499"/>
      <c r="G666" s="499"/>
      <c r="H666" s="499"/>
      <c r="I666" s="499"/>
    </row>
    <row r="667" spans="1:9" ht="14.4">
      <c r="A667" s="487" t="s">
        <v>345</v>
      </c>
      <c r="B667" s="500">
        <v>43081</v>
      </c>
      <c r="C667" s="489">
        <v>1510.21</v>
      </c>
      <c r="D667" s="487" t="s">
        <v>351</v>
      </c>
      <c r="E667" s="490"/>
      <c r="F667" s="499"/>
      <c r="G667" s="499"/>
      <c r="H667" s="499"/>
      <c r="I667" s="499"/>
    </row>
    <row r="668" spans="1:9" ht="14.4">
      <c r="A668" s="487" t="s">
        <v>345</v>
      </c>
      <c r="B668" s="489" t="s">
        <v>754</v>
      </c>
      <c r="C668" s="489">
        <v>1520.74</v>
      </c>
      <c r="D668" s="487" t="s">
        <v>353</v>
      </c>
      <c r="E668" s="490"/>
      <c r="F668" s="499"/>
      <c r="G668" s="499"/>
      <c r="H668" s="499"/>
      <c r="I668" s="499"/>
    </row>
    <row r="669" spans="1:9" ht="14.4">
      <c r="A669" s="487" t="s">
        <v>345</v>
      </c>
      <c r="B669" s="489" t="s">
        <v>755</v>
      </c>
      <c r="C669" s="489">
        <v>1520.15</v>
      </c>
      <c r="D669" s="487" t="s">
        <v>346</v>
      </c>
      <c r="E669" s="489">
        <v>-1.0724121E-2</v>
      </c>
      <c r="F669" s="499"/>
      <c r="G669" s="499"/>
      <c r="H669" s="499"/>
      <c r="I669" s="499"/>
    </row>
    <row r="670" spans="1:9" ht="14.4">
      <c r="A670" s="487" t="s">
        <v>345</v>
      </c>
      <c r="B670" s="489" t="s">
        <v>756</v>
      </c>
      <c r="C670" s="489">
        <v>1509.14</v>
      </c>
      <c r="D670" s="487" t="s">
        <v>348</v>
      </c>
      <c r="E670" s="490"/>
      <c r="F670" s="499"/>
      <c r="G670" s="499"/>
      <c r="H670" s="499"/>
      <c r="I670" s="499"/>
    </row>
    <row r="671" spans="1:9" ht="14.4">
      <c r="A671" s="487" t="s">
        <v>345</v>
      </c>
      <c r="B671" s="489" t="s">
        <v>757</v>
      </c>
      <c r="C671" s="489">
        <v>1508.25</v>
      </c>
      <c r="D671" s="487" t="s">
        <v>350</v>
      </c>
      <c r="E671" s="490"/>
      <c r="F671" s="499"/>
      <c r="G671" s="499"/>
      <c r="H671" s="499"/>
      <c r="I671" s="499"/>
    </row>
    <row r="672" spans="1:9" ht="14.4">
      <c r="A672" s="487" t="s">
        <v>345</v>
      </c>
      <c r="B672" s="489" t="s">
        <v>758</v>
      </c>
      <c r="C672" s="489">
        <v>1493.76</v>
      </c>
      <c r="D672" s="487" t="s">
        <v>351</v>
      </c>
      <c r="E672" s="490"/>
      <c r="F672" s="499"/>
      <c r="G672" s="499"/>
      <c r="H672" s="499"/>
      <c r="I672" s="499"/>
    </row>
    <row r="673" spans="1:9" ht="14.4">
      <c r="A673" s="487" t="s">
        <v>345</v>
      </c>
      <c r="B673" s="489" t="s">
        <v>759</v>
      </c>
      <c r="C673" s="489">
        <v>1484.47</v>
      </c>
      <c r="D673" s="487" t="s">
        <v>353</v>
      </c>
      <c r="E673" s="490"/>
      <c r="F673" s="499"/>
      <c r="G673" s="499"/>
      <c r="H673" s="499"/>
      <c r="I673" s="499"/>
    </row>
    <row r="674" spans="1:9" ht="14.4">
      <c r="A674" s="487" t="s">
        <v>345</v>
      </c>
      <c r="B674" s="489" t="s">
        <v>760</v>
      </c>
      <c r="C674" s="489">
        <v>1472.15</v>
      </c>
      <c r="D674" s="487" t="s">
        <v>346</v>
      </c>
      <c r="E674" s="489">
        <v>-3.2085097E-2</v>
      </c>
      <c r="F674" s="499"/>
      <c r="G674" s="499"/>
      <c r="H674" s="499"/>
      <c r="I674" s="499"/>
    </row>
    <row r="675" spans="1:9" ht="14.4">
      <c r="A675" s="487" t="s">
        <v>345</v>
      </c>
      <c r="B675" s="489" t="s">
        <v>761</v>
      </c>
      <c r="C675" s="489">
        <v>1467.68</v>
      </c>
      <c r="D675" s="487" t="s">
        <v>348</v>
      </c>
      <c r="E675" s="490"/>
      <c r="F675" s="499"/>
      <c r="G675" s="499"/>
      <c r="H675" s="499"/>
      <c r="I675" s="499"/>
    </row>
    <row r="676" spans="1:9" ht="14.4">
      <c r="A676" s="487" t="s">
        <v>345</v>
      </c>
      <c r="B676" s="489" t="s">
        <v>762</v>
      </c>
      <c r="C676" s="489">
        <v>1447.04</v>
      </c>
      <c r="D676" s="487" t="s">
        <v>351</v>
      </c>
      <c r="E676" s="490"/>
      <c r="F676" s="499"/>
      <c r="G676" s="499"/>
      <c r="H676" s="499"/>
      <c r="I676" s="499"/>
    </row>
    <row r="677" spans="1:9" ht="14.4">
      <c r="A677" s="487" t="s">
        <v>345</v>
      </c>
      <c r="B677" s="489" t="s">
        <v>763</v>
      </c>
      <c r="C677" s="489">
        <v>1425.51</v>
      </c>
      <c r="D677" s="487" t="s">
        <v>353</v>
      </c>
      <c r="E677" s="490"/>
      <c r="F677" s="499"/>
      <c r="G677" s="499"/>
      <c r="H677" s="499"/>
      <c r="I677" s="499"/>
    </row>
    <row r="678" spans="1:9" ht="14.4">
      <c r="A678" s="487" t="s">
        <v>345</v>
      </c>
      <c r="B678" s="489" t="s">
        <v>764</v>
      </c>
      <c r="C678" s="489">
        <v>1414.78</v>
      </c>
      <c r="D678" s="487" t="s">
        <v>346</v>
      </c>
      <c r="E678" s="489">
        <v>-4.8083764000000001E-2</v>
      </c>
      <c r="F678" s="499"/>
      <c r="G678" s="499"/>
      <c r="H678" s="499"/>
      <c r="I678" s="499"/>
    </row>
    <row r="679" spans="1:9" ht="14.4">
      <c r="A679" s="487" t="s">
        <v>345</v>
      </c>
      <c r="B679" s="489" t="s">
        <v>765</v>
      </c>
      <c r="C679" s="489">
        <v>1390.58</v>
      </c>
      <c r="D679" s="487" t="s">
        <v>348</v>
      </c>
      <c r="E679" s="490"/>
      <c r="F679" s="499"/>
      <c r="G679" s="499"/>
      <c r="H679" s="499"/>
      <c r="I679" s="499"/>
    </row>
    <row r="680" spans="1:9" ht="14.4">
      <c r="A680" s="487" t="s">
        <v>345</v>
      </c>
      <c r="B680" s="488">
        <v>43101</v>
      </c>
      <c r="C680" s="489">
        <v>1434.8</v>
      </c>
      <c r="D680" s="487" t="s">
        <v>350</v>
      </c>
      <c r="E680" s="490"/>
      <c r="F680" s="499"/>
      <c r="G680" s="499"/>
      <c r="H680" s="499"/>
      <c r="I680" s="499"/>
    </row>
    <row r="681" spans="1:9" ht="14.4">
      <c r="A681" s="487" t="s">
        <v>345</v>
      </c>
      <c r="B681" s="488">
        <v>43132</v>
      </c>
      <c r="C681" s="489">
        <v>1437.24</v>
      </c>
      <c r="D681" s="487" t="s">
        <v>351</v>
      </c>
      <c r="E681" s="490"/>
      <c r="F681" s="499"/>
      <c r="G681" s="499"/>
      <c r="H681" s="499"/>
      <c r="I681" s="499"/>
    </row>
    <row r="682" spans="1:9" ht="14.4">
      <c r="A682" s="487" t="s">
        <v>345</v>
      </c>
      <c r="B682" s="488">
        <v>43160</v>
      </c>
      <c r="C682" s="489">
        <v>1416.61</v>
      </c>
      <c r="D682" s="487" t="s">
        <v>353</v>
      </c>
      <c r="E682" s="490"/>
      <c r="F682" s="499"/>
      <c r="G682" s="499"/>
      <c r="H682" s="499"/>
      <c r="I682" s="499"/>
    </row>
    <row r="683" spans="1:9" ht="14.4">
      <c r="A683" s="487" t="s">
        <v>345</v>
      </c>
      <c r="B683" s="488">
        <v>43191</v>
      </c>
      <c r="C683" s="489">
        <v>1423.83</v>
      </c>
      <c r="D683" s="487" t="s">
        <v>346</v>
      </c>
      <c r="E683" s="489">
        <v>6.3763819999999999E-3</v>
      </c>
      <c r="F683" s="499"/>
      <c r="G683" s="499"/>
      <c r="H683" s="499"/>
      <c r="I683" s="499"/>
    </row>
    <row r="684" spans="1:9" ht="14.4">
      <c r="A684" s="487" t="s">
        <v>345</v>
      </c>
      <c r="B684" s="488">
        <v>43282</v>
      </c>
      <c r="C684" s="489">
        <v>1431.8</v>
      </c>
      <c r="D684" s="487" t="s">
        <v>348</v>
      </c>
      <c r="E684" s="490"/>
      <c r="F684" s="499"/>
      <c r="G684" s="499"/>
      <c r="H684" s="499"/>
      <c r="I684" s="499"/>
    </row>
    <row r="685" spans="1:9" ht="14.4">
      <c r="A685" s="487" t="s">
        <v>345</v>
      </c>
      <c r="B685" s="488">
        <v>43313</v>
      </c>
      <c r="C685" s="489">
        <v>1443.8</v>
      </c>
      <c r="D685" s="487" t="s">
        <v>350</v>
      </c>
      <c r="E685" s="490"/>
      <c r="F685" s="499"/>
      <c r="G685" s="499"/>
      <c r="H685" s="499"/>
      <c r="I685" s="499"/>
    </row>
    <row r="686" spans="1:9" ht="14.4">
      <c r="A686" s="487" t="s">
        <v>345</v>
      </c>
      <c r="B686" s="488">
        <v>43344</v>
      </c>
      <c r="C686" s="489">
        <v>1456.07</v>
      </c>
      <c r="D686" s="487" t="s">
        <v>351</v>
      </c>
      <c r="E686" s="490"/>
      <c r="F686" s="499"/>
      <c r="G686" s="499"/>
      <c r="H686" s="499"/>
      <c r="I686" s="499"/>
    </row>
    <row r="687" spans="1:9" ht="14.4">
      <c r="A687" s="487" t="s">
        <v>345</v>
      </c>
      <c r="B687" s="488">
        <v>43374</v>
      </c>
      <c r="C687" s="489">
        <v>1440.29</v>
      </c>
      <c r="D687" s="487" t="s">
        <v>353</v>
      </c>
      <c r="E687" s="490"/>
      <c r="F687" s="499"/>
      <c r="G687" s="499"/>
      <c r="H687" s="499"/>
      <c r="I687" s="499"/>
    </row>
    <row r="688" spans="1:9" ht="14.4">
      <c r="A688" s="487" t="s">
        <v>345</v>
      </c>
      <c r="B688" s="489" t="s">
        <v>766</v>
      </c>
      <c r="C688" s="489">
        <v>1431.1</v>
      </c>
      <c r="D688" s="487" t="s">
        <v>348</v>
      </c>
      <c r="E688" s="490"/>
      <c r="F688" s="499"/>
      <c r="G688" s="499"/>
      <c r="H688" s="499"/>
      <c r="I688" s="499"/>
    </row>
    <row r="689" spans="1:9" ht="14.4">
      <c r="A689" s="487" t="s">
        <v>345</v>
      </c>
      <c r="B689" s="489" t="s">
        <v>767</v>
      </c>
      <c r="C689" s="489">
        <v>1413.71</v>
      </c>
      <c r="D689" s="487" t="s">
        <v>351</v>
      </c>
      <c r="E689" s="490"/>
      <c r="F689" s="499"/>
      <c r="G689" s="499"/>
      <c r="H689" s="499"/>
      <c r="I689" s="499"/>
    </row>
    <row r="690" spans="1:9" ht="14.4">
      <c r="A690" s="487" t="s">
        <v>345</v>
      </c>
      <c r="B690" s="489" t="s">
        <v>768</v>
      </c>
      <c r="C690" s="489">
        <v>1406.52</v>
      </c>
      <c r="D690" s="487" t="s">
        <v>353</v>
      </c>
      <c r="E690" s="490"/>
      <c r="F690" s="499"/>
      <c r="G690" s="499"/>
      <c r="H690" s="499"/>
      <c r="I690" s="499"/>
    </row>
    <row r="691" spans="1:9" ht="14.4">
      <c r="A691" s="487" t="s">
        <v>345</v>
      </c>
      <c r="B691" s="489" t="s">
        <v>769</v>
      </c>
      <c r="C691" s="489">
        <v>1402.67</v>
      </c>
      <c r="D691" s="487" t="s">
        <v>348</v>
      </c>
      <c r="E691" s="490"/>
      <c r="F691" s="499"/>
      <c r="G691" s="499"/>
      <c r="H691" s="499"/>
      <c r="I691" s="499"/>
    </row>
    <row r="692" spans="1:9" ht="14.4">
      <c r="A692" s="487" t="s">
        <v>345</v>
      </c>
      <c r="B692" s="489" t="s">
        <v>770</v>
      </c>
      <c r="C692" s="489">
        <v>1402.09</v>
      </c>
      <c r="D692" s="487" t="s">
        <v>350</v>
      </c>
      <c r="E692" s="490"/>
      <c r="F692" s="499"/>
      <c r="G692" s="499"/>
      <c r="H692" s="499"/>
      <c r="I692" s="499"/>
    </row>
    <row r="693" spans="1:9" ht="14.4">
      <c r="A693" s="487" t="s">
        <v>345</v>
      </c>
      <c r="B693" s="489" t="s">
        <v>771</v>
      </c>
      <c r="C693" s="489">
        <v>1393.04</v>
      </c>
      <c r="D693" s="487" t="s">
        <v>351</v>
      </c>
      <c r="E693" s="490"/>
      <c r="F693" s="499"/>
      <c r="G693" s="499"/>
      <c r="H693" s="499"/>
      <c r="I693" s="499"/>
    </row>
    <row r="694" spans="1:9" ht="14.4">
      <c r="A694" s="487" t="s">
        <v>345</v>
      </c>
      <c r="B694" s="489" t="s">
        <v>772</v>
      </c>
      <c r="C694" s="489">
        <v>1394.73</v>
      </c>
      <c r="D694" s="487" t="s">
        <v>353</v>
      </c>
      <c r="E694" s="490"/>
      <c r="F694" s="499"/>
      <c r="G694" s="499"/>
      <c r="H694" s="499"/>
      <c r="I694" s="499"/>
    </row>
    <row r="695" spans="1:9" ht="14.4">
      <c r="A695" s="487" t="s">
        <v>345</v>
      </c>
      <c r="B695" s="489" t="s">
        <v>773</v>
      </c>
      <c r="C695" s="489">
        <v>1404.53</v>
      </c>
      <c r="D695" s="487" t="s">
        <v>346</v>
      </c>
      <c r="E695" s="489">
        <v>-1.4158409999999999E-3</v>
      </c>
      <c r="F695" s="499"/>
      <c r="G695" s="499"/>
      <c r="H695" s="499"/>
      <c r="I695" s="499"/>
    </row>
    <row r="696" spans="1:9" ht="14.4">
      <c r="A696" s="487" t="s">
        <v>345</v>
      </c>
      <c r="B696" s="489" t="s">
        <v>774</v>
      </c>
      <c r="C696" s="489">
        <v>1405.95</v>
      </c>
      <c r="D696" s="487" t="s">
        <v>348</v>
      </c>
      <c r="E696" s="490"/>
      <c r="F696" s="499"/>
      <c r="G696" s="499"/>
      <c r="H696" s="499"/>
      <c r="I696" s="499"/>
    </row>
    <row r="697" spans="1:9" ht="14.4">
      <c r="A697" s="487" t="s">
        <v>345</v>
      </c>
      <c r="B697" s="489" t="s">
        <v>775</v>
      </c>
      <c r="C697" s="489">
        <v>1402.23</v>
      </c>
      <c r="D697" s="487" t="s">
        <v>350</v>
      </c>
      <c r="E697" s="490"/>
      <c r="F697" s="499"/>
      <c r="G697" s="499"/>
      <c r="H697" s="499"/>
      <c r="I697" s="499"/>
    </row>
    <row r="698" spans="1:9" ht="14.4">
      <c r="A698" s="487" t="s">
        <v>345</v>
      </c>
      <c r="B698" s="489" t="s">
        <v>776</v>
      </c>
      <c r="C698" s="489">
        <v>1404.49</v>
      </c>
      <c r="D698" s="487" t="s">
        <v>353</v>
      </c>
      <c r="E698" s="490"/>
      <c r="F698" s="499"/>
      <c r="G698" s="499"/>
      <c r="H698" s="499"/>
      <c r="I698" s="499"/>
    </row>
    <row r="699" spans="1:9" ht="14.4">
      <c r="A699" s="487" t="s">
        <v>345</v>
      </c>
      <c r="B699" s="488">
        <v>43102</v>
      </c>
      <c r="C699" s="489">
        <v>1411.52</v>
      </c>
      <c r="D699" s="487" t="s">
        <v>346</v>
      </c>
      <c r="E699" s="489">
        <v>1.1966289999999999E-2</v>
      </c>
      <c r="F699" s="499"/>
      <c r="G699" s="499"/>
      <c r="H699" s="499"/>
      <c r="I699" s="499"/>
    </row>
    <row r="700" spans="1:9" ht="14.4">
      <c r="A700" s="487" t="s">
        <v>345</v>
      </c>
      <c r="B700" s="488">
        <v>43192</v>
      </c>
      <c r="C700" s="489">
        <v>1410.51</v>
      </c>
      <c r="D700" s="487" t="s">
        <v>348</v>
      </c>
      <c r="E700" s="490"/>
      <c r="F700" s="499"/>
      <c r="G700" s="499"/>
      <c r="H700" s="499"/>
      <c r="I700" s="499"/>
    </row>
    <row r="701" spans="1:9" ht="14.4">
      <c r="A701" s="487" t="s">
        <v>345</v>
      </c>
      <c r="B701" s="488">
        <v>43222</v>
      </c>
      <c r="C701" s="489">
        <v>1400.05</v>
      </c>
      <c r="D701" s="487" t="s">
        <v>350</v>
      </c>
      <c r="E701" s="490"/>
      <c r="F701" s="499"/>
      <c r="G701" s="499"/>
      <c r="H701" s="499"/>
      <c r="I701" s="499"/>
    </row>
    <row r="702" spans="1:9" ht="14.4">
      <c r="A702" s="487" t="s">
        <v>345</v>
      </c>
      <c r="B702" s="488">
        <v>43253</v>
      </c>
      <c r="C702" s="489">
        <v>1394.03</v>
      </c>
      <c r="D702" s="487" t="s">
        <v>351</v>
      </c>
      <c r="E702" s="490"/>
      <c r="F702" s="499"/>
      <c r="G702" s="499"/>
      <c r="H702" s="499"/>
      <c r="I702" s="499"/>
    </row>
    <row r="703" spans="1:9" ht="14.4">
      <c r="A703" s="487" t="s">
        <v>345</v>
      </c>
      <c r="B703" s="488">
        <v>43283</v>
      </c>
      <c r="C703" s="489">
        <v>1382.02</v>
      </c>
      <c r="D703" s="487" t="s">
        <v>353</v>
      </c>
      <c r="E703" s="490"/>
      <c r="F703" s="499"/>
      <c r="G703" s="499"/>
      <c r="H703" s="499"/>
      <c r="I703" s="499"/>
    </row>
    <row r="704" spans="1:9" ht="14.4">
      <c r="A704" s="487" t="s">
        <v>345</v>
      </c>
      <c r="B704" s="488">
        <v>43314</v>
      </c>
      <c r="C704" s="489">
        <v>1391.03</v>
      </c>
      <c r="D704" s="487" t="s">
        <v>346</v>
      </c>
      <c r="E704" s="489">
        <v>-1.4622658E-2</v>
      </c>
      <c r="F704" s="499"/>
      <c r="G704" s="499"/>
      <c r="H704" s="499"/>
      <c r="I704" s="499"/>
    </row>
    <row r="705" spans="1:9" ht="14.4">
      <c r="A705" s="487" t="s">
        <v>345</v>
      </c>
      <c r="B705" s="488">
        <v>43406</v>
      </c>
      <c r="C705" s="489">
        <v>1384.71</v>
      </c>
      <c r="D705" s="487" t="s">
        <v>348</v>
      </c>
      <c r="E705" s="490"/>
      <c r="F705" s="499"/>
      <c r="G705" s="499"/>
      <c r="H705" s="499"/>
      <c r="I705" s="499"/>
    </row>
    <row r="706" spans="1:9" ht="14.4">
      <c r="A706" s="487" t="s">
        <v>345</v>
      </c>
      <c r="B706" s="488">
        <v>43436</v>
      </c>
      <c r="C706" s="489">
        <v>1380.29</v>
      </c>
      <c r="D706" s="487" t="s">
        <v>350</v>
      </c>
      <c r="E706" s="490"/>
      <c r="F706" s="499"/>
      <c r="G706" s="499"/>
      <c r="H706" s="499"/>
      <c r="I706" s="499"/>
    </row>
    <row r="707" spans="1:9" ht="14.4">
      <c r="A707" s="487" t="s">
        <v>345</v>
      </c>
      <c r="B707" s="489" t="s">
        <v>777</v>
      </c>
      <c r="C707" s="489">
        <v>1388.94</v>
      </c>
      <c r="D707" s="487" t="s">
        <v>353</v>
      </c>
      <c r="E707" s="490"/>
      <c r="F707" s="499"/>
      <c r="G707" s="499"/>
      <c r="H707" s="499"/>
      <c r="I707" s="499"/>
    </row>
    <row r="708" spans="1:9" ht="14.4">
      <c r="A708" s="487" t="s">
        <v>345</v>
      </c>
      <c r="B708" s="489" t="s">
        <v>778</v>
      </c>
      <c r="C708" s="489">
        <v>1424.95</v>
      </c>
      <c r="D708" s="487" t="s">
        <v>346</v>
      </c>
      <c r="E708" s="489">
        <v>3.0590527999999999E-2</v>
      </c>
      <c r="F708" s="499"/>
      <c r="G708" s="499"/>
      <c r="H708" s="499"/>
      <c r="I708" s="499"/>
    </row>
    <row r="709" spans="1:9" ht="14.4">
      <c r="A709" s="487" t="s">
        <v>345</v>
      </c>
      <c r="B709" s="489" t="s">
        <v>779</v>
      </c>
      <c r="C709" s="489">
        <v>1413.9</v>
      </c>
      <c r="D709" s="487" t="s">
        <v>348</v>
      </c>
      <c r="E709" s="490"/>
      <c r="F709" s="499"/>
      <c r="G709" s="499"/>
      <c r="H709" s="499"/>
      <c r="I709" s="499"/>
    </row>
    <row r="710" spans="1:9" ht="14.4">
      <c r="A710" s="487" t="s">
        <v>345</v>
      </c>
      <c r="B710" s="489" t="s">
        <v>780</v>
      </c>
      <c r="C710" s="489">
        <v>1396.72</v>
      </c>
      <c r="D710" s="487" t="s">
        <v>351</v>
      </c>
      <c r="E710" s="490"/>
      <c r="F710" s="499"/>
      <c r="G710" s="499"/>
      <c r="H710" s="499"/>
      <c r="I710" s="499"/>
    </row>
    <row r="711" spans="1:9" ht="14.4">
      <c r="A711" s="487" t="s">
        <v>345</v>
      </c>
      <c r="B711" s="489" t="s">
        <v>781</v>
      </c>
      <c r="C711" s="489">
        <v>1387.08</v>
      </c>
      <c r="D711" s="487" t="s">
        <v>353</v>
      </c>
      <c r="E711" s="490"/>
      <c r="F711" s="499"/>
      <c r="G711" s="499"/>
      <c r="H711" s="499"/>
      <c r="I711" s="499"/>
    </row>
    <row r="712" spans="1:9" ht="14.4">
      <c r="A712" s="487" t="s">
        <v>345</v>
      </c>
      <c r="B712" s="489" t="s">
        <v>782</v>
      </c>
      <c r="C712" s="489">
        <v>1386.98</v>
      </c>
      <c r="D712" s="487" t="s">
        <v>346</v>
      </c>
      <c r="E712" s="489">
        <v>-1.4121450000000001E-3</v>
      </c>
      <c r="F712" s="499"/>
      <c r="G712" s="499"/>
      <c r="H712" s="499"/>
      <c r="I712" s="499"/>
    </row>
    <row r="713" spans="1:9" ht="14.4">
      <c r="A713" s="487" t="s">
        <v>345</v>
      </c>
      <c r="B713" s="489" t="s">
        <v>783</v>
      </c>
      <c r="C713" s="489">
        <v>1374.73</v>
      </c>
      <c r="D713" s="487" t="s">
        <v>348</v>
      </c>
      <c r="E713" s="490"/>
      <c r="F713" s="499"/>
      <c r="G713" s="499"/>
      <c r="H713" s="499"/>
      <c r="I713" s="499"/>
    </row>
    <row r="714" spans="1:9" ht="14.4">
      <c r="A714" s="487" t="s">
        <v>345</v>
      </c>
      <c r="B714" s="489" t="s">
        <v>784</v>
      </c>
      <c r="C714" s="489">
        <v>1358.95</v>
      </c>
      <c r="D714" s="487" t="s">
        <v>350</v>
      </c>
      <c r="E714" s="490"/>
      <c r="F714" s="499"/>
      <c r="G714" s="499"/>
      <c r="H714" s="499"/>
      <c r="I714" s="499"/>
    </row>
    <row r="715" spans="1:9" ht="14.4">
      <c r="A715" s="487" t="s">
        <v>345</v>
      </c>
      <c r="B715" s="489" t="s">
        <v>785</v>
      </c>
      <c r="C715" s="489">
        <v>1364.81</v>
      </c>
      <c r="D715" s="487" t="s">
        <v>351</v>
      </c>
      <c r="E715" s="490"/>
      <c r="F715" s="499"/>
      <c r="G715" s="499"/>
      <c r="H715" s="499"/>
      <c r="I715" s="499"/>
    </row>
    <row r="716" spans="1:9" ht="14.4">
      <c r="A716" s="487" t="s">
        <v>345</v>
      </c>
      <c r="B716" s="489" t="s">
        <v>786</v>
      </c>
      <c r="C716" s="489">
        <v>1345.99</v>
      </c>
      <c r="D716" s="487" t="s">
        <v>353</v>
      </c>
      <c r="E716" s="490"/>
      <c r="F716" s="499"/>
      <c r="G716" s="499"/>
      <c r="H716" s="499"/>
      <c r="I716" s="499"/>
    </row>
    <row r="717" spans="1:9" ht="14.4">
      <c r="A717" s="487" t="s">
        <v>345</v>
      </c>
      <c r="B717" s="488">
        <v>43193</v>
      </c>
      <c r="C717" s="489">
        <v>1304.43</v>
      </c>
      <c r="D717" s="487" t="s">
        <v>348</v>
      </c>
      <c r="E717" s="490"/>
      <c r="F717" s="499"/>
      <c r="G717" s="499"/>
      <c r="H717" s="499"/>
      <c r="I717" s="499"/>
    </row>
    <row r="718" spans="1:9" ht="14.4">
      <c r="A718" s="487" t="s">
        <v>345</v>
      </c>
      <c r="B718" s="488">
        <v>43223</v>
      </c>
      <c r="C718" s="489">
        <v>1287.74</v>
      </c>
      <c r="D718" s="487" t="s">
        <v>350</v>
      </c>
      <c r="E718" s="490"/>
      <c r="F718" s="499"/>
      <c r="G718" s="499"/>
      <c r="H718" s="499"/>
      <c r="I718" s="499"/>
    </row>
    <row r="719" spans="1:9" ht="14.4">
      <c r="A719" s="487" t="s">
        <v>345</v>
      </c>
      <c r="B719" s="488">
        <v>43254</v>
      </c>
      <c r="C719" s="489">
        <v>1296.44</v>
      </c>
      <c r="D719" s="487" t="s">
        <v>351</v>
      </c>
      <c r="E719" s="490"/>
      <c r="F719" s="499"/>
      <c r="G719" s="499"/>
      <c r="H719" s="499"/>
      <c r="I719" s="499"/>
    </row>
    <row r="720" spans="1:9" ht="14.4">
      <c r="A720" s="487" t="s">
        <v>345</v>
      </c>
      <c r="B720" s="488">
        <v>43284</v>
      </c>
      <c r="C720" s="489">
        <v>1315.13</v>
      </c>
      <c r="D720" s="487" t="s">
        <v>353</v>
      </c>
      <c r="E720" s="490"/>
      <c r="F720" s="499"/>
      <c r="G720" s="499"/>
      <c r="H720" s="499"/>
      <c r="I720" s="499"/>
    </row>
    <row r="721" spans="1:9" ht="14.4">
      <c r="A721" s="487" t="s">
        <v>345</v>
      </c>
      <c r="B721" s="488">
        <v>43407</v>
      </c>
      <c r="C721" s="489">
        <v>1284.0899999999999</v>
      </c>
      <c r="D721" s="487" t="s">
        <v>348</v>
      </c>
      <c r="E721" s="490"/>
      <c r="F721" s="499"/>
      <c r="G721" s="499"/>
      <c r="H721" s="499"/>
      <c r="I721" s="499"/>
    </row>
    <row r="722" spans="1:9" ht="14.4">
      <c r="A722" s="487" t="s">
        <v>345</v>
      </c>
      <c r="B722" s="488">
        <v>43437</v>
      </c>
      <c r="C722" s="489">
        <v>1277.01</v>
      </c>
      <c r="D722" s="487" t="s">
        <v>350</v>
      </c>
      <c r="E722" s="490"/>
      <c r="F722" s="499"/>
      <c r="G722" s="499"/>
      <c r="H722" s="499"/>
      <c r="I722" s="499"/>
    </row>
    <row r="723" spans="1:9" ht="14.4">
      <c r="A723" s="487" t="s">
        <v>345</v>
      </c>
      <c r="B723" s="489" t="s">
        <v>787</v>
      </c>
      <c r="C723" s="489">
        <v>1281.9000000000001</v>
      </c>
      <c r="D723" s="487" t="s">
        <v>351</v>
      </c>
      <c r="E723" s="490"/>
      <c r="F723" s="499"/>
      <c r="G723" s="499"/>
      <c r="H723" s="499"/>
      <c r="I723" s="499"/>
    </row>
    <row r="724" spans="1:9" ht="14.4">
      <c r="A724" s="487" t="s">
        <v>345</v>
      </c>
      <c r="B724" s="489" t="s">
        <v>788</v>
      </c>
      <c r="C724" s="489">
        <v>1285.96</v>
      </c>
      <c r="D724" s="487" t="s">
        <v>353</v>
      </c>
      <c r="E724" s="490"/>
      <c r="F724" s="499"/>
      <c r="G724" s="499"/>
      <c r="H724" s="499"/>
      <c r="I724" s="499"/>
    </row>
    <row r="725" spans="1:9" ht="14.4">
      <c r="A725" s="487" t="s">
        <v>345</v>
      </c>
      <c r="B725" s="489" t="s">
        <v>789</v>
      </c>
      <c r="C725" s="489">
        <v>1288.3599999999999</v>
      </c>
      <c r="D725" s="487" t="s">
        <v>346</v>
      </c>
      <c r="E725" s="489">
        <v>-2.0565428E-2</v>
      </c>
      <c r="F725" s="499"/>
      <c r="G725" s="499"/>
      <c r="H725" s="499"/>
      <c r="I725" s="499"/>
    </row>
    <row r="726" spans="1:9" ht="14.4">
      <c r="A726" s="487" t="s">
        <v>345</v>
      </c>
      <c r="B726" s="489" t="s">
        <v>790</v>
      </c>
      <c r="C726" s="489">
        <v>1278.96</v>
      </c>
      <c r="D726" s="487" t="s">
        <v>348</v>
      </c>
      <c r="E726" s="490"/>
      <c r="F726" s="499"/>
      <c r="G726" s="499"/>
      <c r="H726" s="499"/>
      <c r="I726" s="499"/>
    </row>
    <row r="727" spans="1:9" ht="14.4">
      <c r="A727" s="487" t="s">
        <v>345</v>
      </c>
      <c r="B727" s="489" t="s">
        <v>791</v>
      </c>
      <c r="C727" s="489">
        <v>1270.52</v>
      </c>
      <c r="D727" s="487" t="s">
        <v>350</v>
      </c>
      <c r="E727" s="490"/>
      <c r="F727" s="499"/>
      <c r="G727" s="499"/>
      <c r="H727" s="499"/>
      <c r="I727" s="499"/>
    </row>
    <row r="728" spans="1:9" ht="14.4">
      <c r="A728" s="487" t="s">
        <v>345</v>
      </c>
      <c r="B728" s="489" t="s">
        <v>792</v>
      </c>
      <c r="C728" s="489">
        <v>1255.47</v>
      </c>
      <c r="D728" s="487" t="s">
        <v>351</v>
      </c>
      <c r="E728" s="490"/>
      <c r="F728" s="499"/>
      <c r="G728" s="499"/>
      <c r="H728" s="499"/>
      <c r="I728" s="499"/>
    </row>
    <row r="729" spans="1:9" ht="14.4">
      <c r="A729" s="487" t="s">
        <v>345</v>
      </c>
      <c r="B729" s="489" t="s">
        <v>793</v>
      </c>
      <c r="C729" s="489">
        <v>1231.07</v>
      </c>
      <c r="D729" s="487" t="s">
        <v>353</v>
      </c>
      <c r="E729" s="490"/>
      <c r="F729" s="499"/>
      <c r="G729" s="499"/>
      <c r="H729" s="499"/>
      <c r="I729" s="499"/>
    </row>
    <row r="730" spans="1:9" ht="14.4">
      <c r="A730" s="487" t="s">
        <v>345</v>
      </c>
      <c r="B730" s="489" t="s">
        <v>794</v>
      </c>
      <c r="C730" s="489">
        <v>1220.44</v>
      </c>
      <c r="D730" s="487" t="s">
        <v>346</v>
      </c>
      <c r="E730" s="489">
        <v>-5.4158642E-2</v>
      </c>
      <c r="F730" s="499"/>
      <c r="G730" s="499"/>
      <c r="H730" s="499"/>
      <c r="I730" s="499"/>
    </row>
    <row r="731" spans="1:9" ht="14.4">
      <c r="A731" s="487" t="s">
        <v>345</v>
      </c>
      <c r="B731" s="489" t="s">
        <v>795</v>
      </c>
      <c r="C731" s="489">
        <v>1168.55</v>
      </c>
      <c r="D731" s="487" t="s">
        <v>350</v>
      </c>
      <c r="E731" s="490"/>
      <c r="F731" s="499"/>
      <c r="G731" s="499"/>
      <c r="H731" s="499"/>
      <c r="I731" s="499"/>
    </row>
    <row r="732" spans="1:9" ht="14.4">
      <c r="A732" s="487" t="s">
        <v>345</v>
      </c>
      <c r="B732" s="489" t="s">
        <v>796</v>
      </c>
      <c r="C732" s="489">
        <v>1207.71</v>
      </c>
      <c r="D732" s="487" t="s">
        <v>351</v>
      </c>
      <c r="E732" s="490"/>
      <c r="F732" s="499"/>
      <c r="G732" s="499"/>
      <c r="H732" s="499"/>
      <c r="I732" s="499"/>
    </row>
    <row r="733" spans="1:9" ht="14.4">
      <c r="A733" s="487" t="s">
        <v>345</v>
      </c>
      <c r="B733" s="489" t="s">
        <v>797</v>
      </c>
      <c r="C733" s="489">
        <v>1204.81</v>
      </c>
      <c r="D733" s="487" t="s">
        <v>353</v>
      </c>
      <c r="E733" s="490"/>
      <c r="F733" s="499"/>
      <c r="G733" s="499"/>
      <c r="H733" s="499"/>
      <c r="I733" s="499"/>
    </row>
    <row r="734" spans="1:9" ht="14.4">
      <c r="A734" s="487" t="s">
        <v>345</v>
      </c>
      <c r="B734" s="489" t="s">
        <v>798</v>
      </c>
      <c r="C734" s="489">
        <v>1220.29</v>
      </c>
      <c r="D734" s="487" t="s">
        <v>346</v>
      </c>
      <c r="E734" s="489">
        <v>-8.7951750000000006E-3</v>
      </c>
      <c r="F734" s="499"/>
      <c r="G734" s="499"/>
      <c r="H734" s="499"/>
      <c r="I734" s="499"/>
    </row>
    <row r="735" spans="1:9" ht="14.4">
      <c r="A735" s="487" t="s">
        <v>345</v>
      </c>
      <c r="B735" s="488">
        <v>43104</v>
      </c>
      <c r="C735" s="489">
        <v>1196.24</v>
      </c>
      <c r="D735" s="487" t="s">
        <v>348</v>
      </c>
      <c r="E735" s="490"/>
      <c r="F735" s="499"/>
      <c r="G735" s="499"/>
      <c r="H735" s="499"/>
      <c r="I735" s="499"/>
    </row>
    <row r="736" spans="1:9" ht="14.4">
      <c r="A736" s="487" t="s">
        <v>345</v>
      </c>
      <c r="B736" s="488">
        <v>43135</v>
      </c>
      <c r="C736" s="489">
        <v>1192.96</v>
      </c>
      <c r="D736" s="487" t="s">
        <v>350</v>
      </c>
      <c r="E736" s="490"/>
      <c r="F736" s="499"/>
      <c r="G736" s="499"/>
      <c r="H736" s="499"/>
      <c r="I736" s="499"/>
    </row>
    <row r="737" spans="1:9" ht="14.4">
      <c r="A737" s="487" t="s">
        <v>345</v>
      </c>
      <c r="B737" s="488">
        <v>43163</v>
      </c>
      <c r="C737" s="489">
        <v>1199</v>
      </c>
      <c r="D737" s="487" t="s">
        <v>351</v>
      </c>
      <c r="E737" s="490"/>
      <c r="F737" s="499"/>
      <c r="G737" s="499"/>
      <c r="H737" s="499"/>
      <c r="I737" s="499"/>
    </row>
    <row r="738" spans="1:9" ht="14.4">
      <c r="A738" s="487" t="s">
        <v>345</v>
      </c>
      <c r="B738" s="488">
        <v>43194</v>
      </c>
      <c r="C738" s="489">
        <v>1226.45</v>
      </c>
      <c r="D738" s="487" t="s">
        <v>353</v>
      </c>
      <c r="E738" s="490"/>
      <c r="F738" s="499"/>
      <c r="G738" s="499"/>
      <c r="H738" s="499"/>
      <c r="I738" s="499"/>
    </row>
    <row r="739" spans="1:9" ht="14.4">
      <c r="A739" s="487" t="s">
        <v>345</v>
      </c>
      <c r="B739" s="488">
        <v>43224</v>
      </c>
      <c r="C739" s="489">
        <v>1250.3900000000001</v>
      </c>
      <c r="D739" s="487" t="s">
        <v>346</v>
      </c>
      <c r="E739" s="489">
        <v>2.4366967E-2</v>
      </c>
      <c r="F739" s="499"/>
      <c r="G739" s="499"/>
      <c r="H739" s="499"/>
      <c r="I739" s="499"/>
    </row>
    <row r="740" spans="1:9" ht="14.4">
      <c r="A740" s="487" t="s">
        <v>345</v>
      </c>
      <c r="B740" s="488">
        <v>43316</v>
      </c>
      <c r="C740" s="489">
        <v>1294.6500000000001</v>
      </c>
      <c r="D740" s="487" t="s">
        <v>348</v>
      </c>
      <c r="E740" s="490"/>
      <c r="F740" s="499"/>
      <c r="G740" s="499"/>
      <c r="H740" s="499"/>
      <c r="I740" s="499"/>
    </row>
    <row r="741" spans="1:9" ht="14.4">
      <c r="A741" s="487" t="s">
        <v>345</v>
      </c>
      <c r="B741" s="488">
        <v>43347</v>
      </c>
      <c r="C741" s="489">
        <v>1287.78</v>
      </c>
      <c r="D741" s="487" t="s">
        <v>350</v>
      </c>
      <c r="E741" s="490"/>
      <c r="F741" s="499"/>
      <c r="G741" s="499"/>
      <c r="H741" s="499"/>
      <c r="I741" s="499"/>
    </row>
    <row r="742" spans="1:9" ht="14.4">
      <c r="A742" s="487" t="s">
        <v>345</v>
      </c>
      <c r="B742" s="488">
        <v>43377</v>
      </c>
      <c r="C742" s="489">
        <v>1270.23</v>
      </c>
      <c r="D742" s="487" t="s">
        <v>351</v>
      </c>
      <c r="E742" s="490"/>
      <c r="F742" s="499"/>
      <c r="G742" s="499"/>
      <c r="H742" s="499"/>
      <c r="I742" s="499"/>
    </row>
    <row r="743" spans="1:9" ht="14.4">
      <c r="A743" s="487" t="s">
        <v>345</v>
      </c>
      <c r="B743" s="488">
        <v>43408</v>
      </c>
      <c r="C743" s="489">
        <v>1273.33</v>
      </c>
      <c r="D743" s="487" t="s">
        <v>353</v>
      </c>
      <c r="E743" s="490"/>
      <c r="F743" s="499"/>
      <c r="G743" s="499"/>
      <c r="H743" s="499"/>
      <c r="I743" s="499"/>
    </row>
    <row r="744" spans="1:9" ht="14.4">
      <c r="A744" s="487" t="s">
        <v>345</v>
      </c>
      <c r="B744" s="488">
        <v>43438</v>
      </c>
      <c r="C744" s="489">
        <v>1277.55</v>
      </c>
      <c r="D744" s="487" t="s">
        <v>346</v>
      </c>
      <c r="E744" s="489">
        <v>2.1488679E-2</v>
      </c>
      <c r="F744" s="499"/>
      <c r="G744" s="499"/>
      <c r="H744" s="499"/>
      <c r="I744" s="499"/>
    </row>
    <row r="745" spans="1:9" ht="14.4">
      <c r="A745" s="487" t="s">
        <v>345</v>
      </c>
      <c r="B745" s="489" t="s">
        <v>799</v>
      </c>
      <c r="C745" s="489">
        <v>1280.1500000000001</v>
      </c>
      <c r="D745" s="487" t="s">
        <v>348</v>
      </c>
      <c r="E745" s="490"/>
      <c r="F745" s="499"/>
      <c r="G745" s="499"/>
      <c r="H745" s="499"/>
      <c r="I745" s="499"/>
    </row>
    <row r="746" spans="1:9" ht="14.4">
      <c r="A746" s="487" t="s">
        <v>345</v>
      </c>
      <c r="B746" s="489" t="s">
        <v>800</v>
      </c>
      <c r="C746" s="489">
        <v>1297.57</v>
      </c>
      <c r="D746" s="487" t="s">
        <v>350</v>
      </c>
      <c r="E746" s="490"/>
      <c r="F746" s="499"/>
      <c r="G746" s="499"/>
      <c r="H746" s="499"/>
      <c r="I746" s="499"/>
    </row>
    <row r="747" spans="1:9" ht="14.4">
      <c r="A747" s="487" t="s">
        <v>345</v>
      </c>
      <c r="B747" s="489" t="s">
        <v>801</v>
      </c>
      <c r="C747" s="489">
        <v>1331.18</v>
      </c>
      <c r="D747" s="487" t="s">
        <v>351</v>
      </c>
      <c r="E747" s="490"/>
      <c r="F747" s="499"/>
      <c r="G747" s="499"/>
      <c r="H747" s="499"/>
      <c r="I747" s="499"/>
    </row>
    <row r="748" spans="1:9" ht="14.4">
      <c r="A748" s="487" t="s">
        <v>345</v>
      </c>
      <c r="B748" s="489" t="s">
        <v>802</v>
      </c>
      <c r="C748" s="489">
        <v>1363.01</v>
      </c>
      <c r="D748" s="487" t="s">
        <v>353</v>
      </c>
      <c r="E748" s="490"/>
      <c r="F748" s="499"/>
      <c r="G748" s="499"/>
      <c r="H748" s="499"/>
      <c r="I748" s="499"/>
    </row>
    <row r="749" spans="1:9" ht="14.4">
      <c r="A749" s="487" t="s">
        <v>345</v>
      </c>
      <c r="B749" s="489" t="s">
        <v>803</v>
      </c>
      <c r="C749" s="489">
        <v>1388.31</v>
      </c>
      <c r="D749" s="487" t="s">
        <v>346</v>
      </c>
      <c r="E749" s="489">
        <v>8.3142998999999995E-2</v>
      </c>
      <c r="F749" s="499"/>
      <c r="G749" s="499"/>
      <c r="H749" s="499"/>
      <c r="I749" s="499"/>
    </row>
    <row r="750" spans="1:9" ht="14.4">
      <c r="A750" s="487" t="s">
        <v>345</v>
      </c>
      <c r="B750" s="489" t="s">
        <v>804</v>
      </c>
      <c r="C750" s="489">
        <v>1438.49</v>
      </c>
      <c r="D750" s="487" t="s">
        <v>348</v>
      </c>
      <c r="E750" s="490"/>
      <c r="F750" s="499"/>
      <c r="G750" s="499"/>
      <c r="H750" s="499"/>
      <c r="I750" s="499"/>
    </row>
    <row r="751" spans="1:9" ht="14.4">
      <c r="A751" s="487" t="s">
        <v>345</v>
      </c>
      <c r="B751" s="489" t="s">
        <v>805</v>
      </c>
      <c r="C751" s="489">
        <v>1410.85</v>
      </c>
      <c r="D751" s="487" t="s">
        <v>350</v>
      </c>
      <c r="E751" s="490"/>
      <c r="F751" s="499"/>
      <c r="G751" s="499"/>
      <c r="H751" s="499"/>
      <c r="I751" s="499"/>
    </row>
    <row r="752" spans="1:9" ht="14.4">
      <c r="A752" s="487" t="s">
        <v>345</v>
      </c>
      <c r="B752" s="489" t="s">
        <v>806</v>
      </c>
      <c r="C752" s="489">
        <v>1394.86</v>
      </c>
      <c r="D752" s="487" t="s">
        <v>351</v>
      </c>
      <c r="E752" s="490"/>
      <c r="F752" s="499"/>
      <c r="G752" s="499"/>
      <c r="H752" s="499"/>
      <c r="I752" s="499"/>
    </row>
    <row r="753" spans="1:9" ht="14.4">
      <c r="A753" s="487" t="s">
        <v>345</v>
      </c>
      <c r="B753" s="489" t="s">
        <v>807</v>
      </c>
      <c r="C753" s="489">
        <v>1386.47</v>
      </c>
      <c r="D753" s="487" t="s">
        <v>353</v>
      </c>
      <c r="E753" s="490"/>
      <c r="F753" s="499"/>
      <c r="G753" s="499"/>
      <c r="H753" s="499"/>
      <c r="I753" s="499"/>
    </row>
    <row r="754" spans="1:9" ht="14.4">
      <c r="A754" s="487" t="s">
        <v>345</v>
      </c>
      <c r="B754" s="489" t="s">
        <v>808</v>
      </c>
      <c r="C754" s="489">
        <v>1357.22</v>
      </c>
      <c r="D754" s="487" t="s">
        <v>346</v>
      </c>
      <c r="E754" s="489">
        <v>-2.2648689999999999E-2</v>
      </c>
      <c r="F754" s="499"/>
      <c r="G754" s="499"/>
      <c r="H754" s="499"/>
      <c r="I754" s="499"/>
    </row>
    <row r="755" spans="1:9" ht="14.4">
      <c r="A755" s="487" t="s">
        <v>345</v>
      </c>
      <c r="B755" s="489" t="s">
        <v>809</v>
      </c>
      <c r="C755" s="489">
        <v>1349.01</v>
      </c>
      <c r="D755" s="487" t="s">
        <v>348</v>
      </c>
      <c r="E755" s="490"/>
      <c r="F755" s="499"/>
      <c r="G755" s="499"/>
      <c r="H755" s="499"/>
      <c r="I755" s="499"/>
    </row>
    <row r="756" spans="1:9" ht="14.4">
      <c r="A756" s="487" t="s">
        <v>345</v>
      </c>
      <c r="B756" s="488">
        <v>43136</v>
      </c>
      <c r="C756" s="489">
        <v>1360.38</v>
      </c>
      <c r="D756" s="487" t="s">
        <v>353</v>
      </c>
      <c r="E756" s="490"/>
      <c r="F756" s="499"/>
      <c r="G756" s="499"/>
      <c r="H756" s="499"/>
      <c r="I756" s="499"/>
    </row>
    <row r="757" spans="1:9" ht="14.4">
      <c r="A757" s="487" t="s">
        <v>345</v>
      </c>
      <c r="B757" s="488">
        <v>43164</v>
      </c>
      <c r="C757" s="489">
        <v>1366.15</v>
      </c>
      <c r="D757" s="487" t="s">
        <v>346</v>
      </c>
      <c r="E757" s="489">
        <v>-2.0797487E-2</v>
      </c>
      <c r="F757" s="499"/>
      <c r="G757" s="499"/>
      <c r="H757" s="499"/>
      <c r="I757" s="499"/>
    </row>
    <row r="758" spans="1:9" ht="14.4">
      <c r="A758" s="487" t="s">
        <v>345</v>
      </c>
      <c r="B758" s="488">
        <v>43256</v>
      </c>
      <c r="C758" s="489">
        <v>1353.64</v>
      </c>
      <c r="D758" s="487" t="s">
        <v>348</v>
      </c>
      <c r="E758" s="490"/>
      <c r="F758" s="499"/>
      <c r="G758" s="499"/>
      <c r="H758" s="499"/>
      <c r="I758" s="499"/>
    </row>
    <row r="759" spans="1:9" ht="14.4">
      <c r="A759" s="487" t="s">
        <v>345</v>
      </c>
      <c r="B759" s="488">
        <v>43286</v>
      </c>
      <c r="C759" s="489">
        <v>1345.37</v>
      </c>
      <c r="D759" s="487" t="s">
        <v>350</v>
      </c>
      <c r="E759" s="490"/>
      <c r="F759" s="499"/>
      <c r="G759" s="499"/>
      <c r="H759" s="499"/>
      <c r="I759" s="499"/>
    </row>
    <row r="760" spans="1:9" ht="14.4">
      <c r="A760" s="487" t="s">
        <v>345</v>
      </c>
      <c r="B760" s="488">
        <v>43317</v>
      </c>
      <c r="C760" s="489">
        <v>1361.02</v>
      </c>
      <c r="D760" s="487" t="s">
        <v>351</v>
      </c>
      <c r="E760" s="490"/>
      <c r="F760" s="499"/>
      <c r="G760" s="499"/>
      <c r="H760" s="499"/>
      <c r="I760" s="499"/>
    </row>
    <row r="761" spans="1:9" ht="14.4">
      <c r="A761" s="487" t="s">
        <v>345</v>
      </c>
      <c r="B761" s="488">
        <v>43348</v>
      </c>
      <c r="C761" s="489">
        <v>1356.15</v>
      </c>
      <c r="D761" s="487" t="s">
        <v>353</v>
      </c>
      <c r="E761" s="490"/>
      <c r="F761" s="499"/>
      <c r="G761" s="499"/>
      <c r="H761" s="499"/>
      <c r="I761" s="499"/>
    </row>
    <row r="762" spans="1:9" ht="14.4">
      <c r="A762" s="487" t="s">
        <v>345</v>
      </c>
      <c r="B762" s="488">
        <v>43378</v>
      </c>
      <c r="C762" s="489">
        <v>1348.45</v>
      </c>
      <c r="D762" s="487" t="s">
        <v>346</v>
      </c>
      <c r="E762" s="489">
        <v>-1.304078E-2</v>
      </c>
      <c r="F762" s="499"/>
      <c r="G762" s="499"/>
      <c r="H762" s="499"/>
      <c r="I762" s="499"/>
    </row>
    <row r="763" spans="1:9" ht="14.4">
      <c r="A763" s="487" t="s">
        <v>345</v>
      </c>
      <c r="B763" s="489" t="s">
        <v>810</v>
      </c>
      <c r="C763" s="489">
        <v>1338.17</v>
      </c>
      <c r="D763" s="487" t="s">
        <v>350</v>
      </c>
      <c r="E763" s="490"/>
      <c r="F763" s="499"/>
      <c r="G763" s="499"/>
      <c r="H763" s="499"/>
      <c r="I763" s="499"/>
    </row>
    <row r="764" spans="1:9" ht="14.4">
      <c r="A764" s="487" t="s">
        <v>345</v>
      </c>
      <c r="B764" s="489" t="s">
        <v>811</v>
      </c>
      <c r="C764" s="489">
        <v>1333.85</v>
      </c>
      <c r="D764" s="487" t="s">
        <v>351</v>
      </c>
      <c r="E764" s="490"/>
      <c r="F764" s="499"/>
      <c r="G764" s="499"/>
      <c r="H764" s="499"/>
      <c r="I764" s="499"/>
    </row>
    <row r="765" spans="1:9" ht="14.4">
      <c r="A765" s="487" t="s">
        <v>345</v>
      </c>
      <c r="B765" s="489" t="s">
        <v>812</v>
      </c>
      <c r="C765" s="489">
        <v>1338.01</v>
      </c>
      <c r="D765" s="487" t="s">
        <v>353</v>
      </c>
      <c r="E765" s="490"/>
      <c r="F765" s="499"/>
      <c r="G765" s="499"/>
      <c r="H765" s="499"/>
      <c r="I765" s="499"/>
    </row>
    <row r="766" spans="1:9" ht="14.4">
      <c r="A766" s="487" t="s">
        <v>345</v>
      </c>
      <c r="B766" s="489" t="s">
        <v>813</v>
      </c>
      <c r="C766" s="489">
        <v>1339.65</v>
      </c>
      <c r="D766" s="487" t="s">
        <v>346</v>
      </c>
      <c r="E766" s="489">
        <v>-1.2241416999999999E-2</v>
      </c>
      <c r="F766" s="499"/>
      <c r="G766" s="499"/>
      <c r="H766" s="499"/>
      <c r="I766" s="499"/>
    </row>
    <row r="767" spans="1:9" ht="14.4">
      <c r="A767" s="487" t="s">
        <v>345</v>
      </c>
      <c r="B767" s="489" t="s">
        <v>814</v>
      </c>
      <c r="C767" s="489">
        <v>1339.19</v>
      </c>
      <c r="D767" s="487" t="s">
        <v>348</v>
      </c>
      <c r="E767" s="490"/>
      <c r="F767" s="499"/>
      <c r="G767" s="499"/>
      <c r="H767" s="499"/>
      <c r="I767" s="499"/>
    </row>
    <row r="768" spans="1:9" ht="14.4">
      <c r="A768" s="487" t="s">
        <v>345</v>
      </c>
      <c r="B768" s="489" t="s">
        <v>815</v>
      </c>
      <c r="C768" s="489">
        <v>1337.13</v>
      </c>
      <c r="D768" s="487" t="s">
        <v>350</v>
      </c>
      <c r="E768" s="490"/>
      <c r="F768" s="499"/>
      <c r="G768" s="499"/>
      <c r="H768" s="499"/>
      <c r="I768" s="499"/>
    </row>
    <row r="769" spans="1:9" ht="14.4">
      <c r="A769" s="487" t="s">
        <v>345</v>
      </c>
      <c r="B769" s="489" t="s">
        <v>816</v>
      </c>
      <c r="C769" s="489">
        <v>1332.82</v>
      </c>
      <c r="D769" s="487" t="s">
        <v>351</v>
      </c>
      <c r="E769" s="490"/>
      <c r="F769" s="499"/>
      <c r="G769" s="499"/>
      <c r="H769" s="499"/>
      <c r="I769" s="499"/>
    </row>
    <row r="770" spans="1:9" ht="14.4">
      <c r="A770" s="487" t="s">
        <v>345</v>
      </c>
      <c r="B770" s="489" t="s">
        <v>817</v>
      </c>
      <c r="C770" s="489">
        <v>1328.27</v>
      </c>
      <c r="D770" s="487" t="s">
        <v>353</v>
      </c>
      <c r="E770" s="490"/>
      <c r="F770" s="499"/>
      <c r="G770" s="499"/>
      <c r="H770" s="499"/>
      <c r="I770" s="499"/>
    </row>
    <row r="771" spans="1:9" ht="14.4">
      <c r="A771" s="487" t="s">
        <v>345</v>
      </c>
      <c r="B771" s="489" t="s">
        <v>818</v>
      </c>
      <c r="C771" s="489">
        <v>1318.22</v>
      </c>
      <c r="D771" s="487" t="s">
        <v>346</v>
      </c>
      <c r="E771" s="489">
        <v>-1.6126043999999999E-2</v>
      </c>
      <c r="F771" s="499"/>
      <c r="G771" s="499"/>
      <c r="H771" s="499"/>
      <c r="I771" s="499"/>
    </row>
    <row r="772" spans="1:9" ht="14.4">
      <c r="A772" s="487" t="s">
        <v>345</v>
      </c>
      <c r="B772" s="489" t="s">
        <v>819</v>
      </c>
      <c r="C772" s="489">
        <v>1300.4100000000001</v>
      </c>
      <c r="D772" s="487" t="s">
        <v>348</v>
      </c>
      <c r="E772" s="490"/>
      <c r="F772" s="499"/>
      <c r="G772" s="499"/>
      <c r="H772" s="499"/>
      <c r="I772" s="499"/>
    </row>
    <row r="773" spans="1:9" ht="14.4">
      <c r="A773" s="487" t="s">
        <v>345</v>
      </c>
      <c r="B773" s="489" t="s">
        <v>820</v>
      </c>
      <c r="C773" s="489">
        <v>1336.39</v>
      </c>
      <c r="D773" s="487" t="s">
        <v>350</v>
      </c>
      <c r="E773" s="490"/>
      <c r="F773" s="499"/>
      <c r="G773" s="499"/>
      <c r="H773" s="499"/>
      <c r="I773" s="499"/>
    </row>
    <row r="774" spans="1:9" ht="14.4">
      <c r="A774" s="487" t="s">
        <v>345</v>
      </c>
      <c r="B774" s="489" t="s">
        <v>821</v>
      </c>
      <c r="C774" s="489">
        <v>1327.21</v>
      </c>
      <c r="D774" s="487" t="s">
        <v>351</v>
      </c>
      <c r="E774" s="490"/>
      <c r="F774" s="499"/>
      <c r="G774" s="499"/>
      <c r="H774" s="499"/>
      <c r="I774" s="499"/>
    </row>
    <row r="775" spans="1:9" ht="14.4">
      <c r="A775" s="487" t="s">
        <v>345</v>
      </c>
      <c r="B775" s="489" t="s">
        <v>822</v>
      </c>
      <c r="C775" s="489">
        <v>1322.27</v>
      </c>
      <c r="D775" s="487" t="s">
        <v>353</v>
      </c>
      <c r="E775" s="490"/>
      <c r="F775" s="499"/>
      <c r="G775" s="499"/>
      <c r="H775" s="499"/>
      <c r="I775" s="499"/>
    </row>
    <row r="776" spans="1:9" ht="14.4">
      <c r="A776" s="487" t="s">
        <v>345</v>
      </c>
      <c r="B776" s="489" t="s">
        <v>823</v>
      </c>
      <c r="C776" s="489">
        <v>1307.6600000000001</v>
      </c>
      <c r="D776" s="487" t="s">
        <v>346</v>
      </c>
      <c r="E776" s="489">
        <v>-8.0430610000000007E-3</v>
      </c>
      <c r="F776" s="499"/>
      <c r="G776" s="499"/>
      <c r="H776" s="499"/>
      <c r="I776" s="499"/>
    </row>
    <row r="777" spans="1:9" ht="14.4">
      <c r="A777" s="487" t="s">
        <v>345</v>
      </c>
      <c r="B777" s="488">
        <v>43165</v>
      </c>
      <c r="C777" s="489">
        <v>1273.95</v>
      </c>
      <c r="D777" s="487" t="s">
        <v>348</v>
      </c>
      <c r="E777" s="490"/>
      <c r="F777" s="499"/>
      <c r="G777" s="499"/>
      <c r="H777" s="499"/>
      <c r="I777" s="499"/>
    </row>
    <row r="778" spans="1:9" ht="14.4">
      <c r="A778" s="487" t="s">
        <v>345</v>
      </c>
      <c r="B778" s="488">
        <v>43196</v>
      </c>
      <c r="C778" s="489">
        <v>1268.8399999999999</v>
      </c>
      <c r="D778" s="487" t="s">
        <v>350</v>
      </c>
      <c r="E778" s="490"/>
      <c r="F778" s="499"/>
      <c r="G778" s="499"/>
      <c r="H778" s="499"/>
      <c r="I778" s="499"/>
    </row>
    <row r="779" spans="1:9" ht="14.4">
      <c r="A779" s="487" t="s">
        <v>345</v>
      </c>
      <c r="B779" s="488">
        <v>43257</v>
      </c>
      <c r="C779" s="489">
        <v>1282.75</v>
      </c>
      <c r="D779" s="487" t="s">
        <v>353</v>
      </c>
      <c r="E779" s="490"/>
      <c r="F779" s="499"/>
      <c r="G779" s="499"/>
      <c r="H779" s="499"/>
      <c r="I779" s="499"/>
    </row>
    <row r="780" spans="1:9" ht="14.4">
      <c r="A780" s="487" t="s">
        <v>345</v>
      </c>
      <c r="B780" s="488">
        <v>43287</v>
      </c>
      <c r="C780" s="489">
        <v>1257.07</v>
      </c>
      <c r="D780" s="487" t="s">
        <v>346</v>
      </c>
      <c r="E780" s="489">
        <v>-5.0566340000000001E-2</v>
      </c>
      <c r="F780" s="499"/>
      <c r="G780" s="499"/>
      <c r="H780" s="499"/>
      <c r="I780" s="499"/>
    </row>
    <row r="781" spans="1:9" ht="14.4">
      <c r="A781" s="487" t="s">
        <v>345</v>
      </c>
      <c r="B781" s="488">
        <v>43379</v>
      </c>
      <c r="C781" s="489">
        <v>1231.6400000000001</v>
      </c>
      <c r="D781" s="487" t="s">
        <v>348</v>
      </c>
      <c r="E781" s="490"/>
      <c r="F781" s="499"/>
      <c r="G781" s="499"/>
      <c r="H781" s="499"/>
      <c r="I781" s="499"/>
    </row>
    <row r="782" spans="1:9" ht="14.4">
      <c r="A782" s="487" t="s">
        <v>345</v>
      </c>
      <c r="B782" s="488">
        <v>43410</v>
      </c>
      <c r="C782" s="489">
        <v>1241.19</v>
      </c>
      <c r="D782" s="487" t="s">
        <v>350</v>
      </c>
      <c r="E782" s="490"/>
      <c r="F782" s="499"/>
      <c r="G782" s="499"/>
      <c r="H782" s="499"/>
      <c r="I782" s="499"/>
    </row>
    <row r="783" spans="1:9" ht="14.4">
      <c r="A783" s="487" t="s">
        <v>345</v>
      </c>
      <c r="B783" s="488">
        <v>43440</v>
      </c>
      <c r="C783" s="489">
        <v>1239.26</v>
      </c>
      <c r="D783" s="487" t="s">
        <v>351</v>
      </c>
      <c r="E783" s="490"/>
      <c r="F783" s="499"/>
      <c r="G783" s="499"/>
      <c r="H783" s="499"/>
      <c r="I783" s="499"/>
    </row>
    <row r="784" spans="1:9" ht="14.4">
      <c r="A784" s="487" t="s">
        <v>345</v>
      </c>
      <c r="B784" s="489" t="s">
        <v>824</v>
      </c>
      <c r="C784" s="489">
        <v>1242.07</v>
      </c>
      <c r="D784" s="487" t="s">
        <v>353</v>
      </c>
      <c r="E784" s="490"/>
      <c r="F784" s="499"/>
      <c r="G784" s="499"/>
      <c r="H784" s="499"/>
      <c r="I784" s="499"/>
    </row>
    <row r="785" spans="1:9" ht="14.4">
      <c r="A785" s="487" t="s">
        <v>345</v>
      </c>
      <c r="B785" s="489" t="s">
        <v>825</v>
      </c>
      <c r="C785" s="489">
        <v>1247.3</v>
      </c>
      <c r="D785" s="487" t="s">
        <v>346</v>
      </c>
      <c r="E785" s="489">
        <v>-7.8024009999999996E-3</v>
      </c>
      <c r="F785" s="499"/>
      <c r="G785" s="499"/>
      <c r="H785" s="499"/>
      <c r="I785" s="499"/>
    </row>
    <row r="786" spans="1:9" ht="14.4">
      <c r="A786" s="487" t="s">
        <v>345</v>
      </c>
      <c r="B786" s="489" t="s">
        <v>826</v>
      </c>
      <c r="C786" s="489">
        <v>1233.23</v>
      </c>
      <c r="D786" s="487" t="s">
        <v>348</v>
      </c>
      <c r="E786" s="490"/>
      <c r="F786" s="499"/>
      <c r="G786" s="499"/>
      <c r="H786" s="499"/>
      <c r="I786" s="499"/>
    </row>
    <row r="787" spans="1:9" ht="14.4">
      <c r="A787" s="487" t="s">
        <v>345</v>
      </c>
      <c r="B787" s="489" t="s">
        <v>827</v>
      </c>
      <c r="C787" s="489">
        <v>1235.1500000000001</v>
      </c>
      <c r="D787" s="487" t="s">
        <v>350</v>
      </c>
      <c r="E787" s="490"/>
      <c r="F787" s="499"/>
      <c r="G787" s="499"/>
      <c r="H787" s="499"/>
      <c r="I787" s="499"/>
    </row>
    <row r="788" spans="1:9" ht="14.4">
      <c r="A788" s="487" t="s">
        <v>345</v>
      </c>
      <c r="B788" s="489" t="s">
        <v>828</v>
      </c>
      <c r="C788" s="489">
        <v>1226.18</v>
      </c>
      <c r="D788" s="487" t="s">
        <v>351</v>
      </c>
      <c r="E788" s="490"/>
      <c r="F788" s="499"/>
      <c r="G788" s="499"/>
      <c r="H788" s="499"/>
      <c r="I788" s="499"/>
    </row>
    <row r="789" spans="1:9" ht="14.4">
      <c r="A789" s="487" t="s">
        <v>345</v>
      </c>
      <c r="B789" s="489" t="s">
        <v>829</v>
      </c>
      <c r="C789" s="489">
        <v>1217.8399999999999</v>
      </c>
      <c r="D789" s="487" t="s">
        <v>353</v>
      </c>
      <c r="E789" s="490"/>
      <c r="F789" s="499"/>
      <c r="G789" s="499"/>
      <c r="H789" s="499"/>
      <c r="I789" s="499"/>
    </row>
    <row r="790" spans="1:9" ht="14.4">
      <c r="A790" s="487" t="s">
        <v>345</v>
      </c>
      <c r="B790" s="489" t="s">
        <v>830</v>
      </c>
      <c r="C790" s="489">
        <v>1218.46</v>
      </c>
      <c r="D790" s="487" t="s">
        <v>346</v>
      </c>
      <c r="E790" s="489">
        <v>-2.3393449E-2</v>
      </c>
      <c r="F790" s="499"/>
      <c r="G790" s="499"/>
      <c r="H790" s="499"/>
      <c r="I790" s="499"/>
    </row>
    <row r="791" spans="1:9" ht="14.4">
      <c r="A791" s="487" t="s">
        <v>345</v>
      </c>
      <c r="B791" s="489" t="s">
        <v>831</v>
      </c>
      <c r="C791" s="489">
        <v>1219.81</v>
      </c>
      <c r="D791" s="487" t="s">
        <v>348</v>
      </c>
      <c r="E791" s="490"/>
      <c r="F791" s="499"/>
      <c r="G791" s="499"/>
      <c r="H791" s="499"/>
      <c r="I791" s="499"/>
    </row>
    <row r="792" spans="1:9" ht="14.4">
      <c r="A792" s="487" t="s">
        <v>345</v>
      </c>
      <c r="B792" s="489" t="s">
        <v>832</v>
      </c>
      <c r="C792" s="489">
        <v>1210.0899999999999</v>
      </c>
      <c r="D792" s="487" t="s">
        <v>350</v>
      </c>
      <c r="E792" s="490"/>
      <c r="F792" s="499"/>
      <c r="G792" s="499"/>
      <c r="H792" s="499"/>
      <c r="I792" s="499"/>
    </row>
    <row r="793" spans="1:9" ht="14.4">
      <c r="A793" s="487" t="s">
        <v>345</v>
      </c>
      <c r="B793" s="489" t="s">
        <v>833</v>
      </c>
      <c r="C793" s="489">
        <v>1194.8</v>
      </c>
      <c r="D793" s="487" t="s">
        <v>351</v>
      </c>
      <c r="E793" s="490"/>
      <c r="F793" s="499"/>
      <c r="G793" s="499"/>
      <c r="H793" s="499"/>
      <c r="I793" s="499"/>
    </row>
    <row r="794" spans="1:9" ht="14.4">
      <c r="A794" s="487" t="s">
        <v>345</v>
      </c>
      <c r="B794" s="489" t="s">
        <v>834</v>
      </c>
      <c r="C794" s="489">
        <v>1199.42</v>
      </c>
      <c r="D794" s="487" t="s">
        <v>353</v>
      </c>
      <c r="E794" s="490"/>
      <c r="F794" s="499"/>
      <c r="G794" s="499"/>
      <c r="H794" s="499"/>
      <c r="I794" s="499"/>
    </row>
    <row r="795" spans="1:9" ht="14.4">
      <c r="A795" s="487" t="s">
        <v>345</v>
      </c>
      <c r="B795" s="489" t="s">
        <v>835</v>
      </c>
      <c r="C795" s="489">
        <v>1198.54</v>
      </c>
      <c r="D795" s="487" t="s">
        <v>346</v>
      </c>
      <c r="E795" s="489">
        <v>-1.6483616999999999E-2</v>
      </c>
      <c r="F795" s="499"/>
      <c r="G795" s="499"/>
      <c r="H795" s="499"/>
      <c r="I795" s="499"/>
    </row>
    <row r="796" spans="1:9" ht="14.4">
      <c r="A796" s="487" t="s">
        <v>345</v>
      </c>
      <c r="B796" s="488">
        <v>43107</v>
      </c>
      <c r="C796" s="489">
        <v>1184.53</v>
      </c>
      <c r="D796" s="487" t="s">
        <v>348</v>
      </c>
      <c r="E796" s="490"/>
      <c r="F796" s="499"/>
      <c r="G796" s="499"/>
      <c r="H796" s="499"/>
      <c r="I796" s="499"/>
    </row>
    <row r="797" spans="1:9" ht="14.4">
      <c r="A797" s="487" t="s">
        <v>345</v>
      </c>
      <c r="B797" s="488">
        <v>43138</v>
      </c>
      <c r="C797" s="489">
        <v>1179.71</v>
      </c>
      <c r="D797" s="487" t="s">
        <v>350</v>
      </c>
      <c r="E797" s="490"/>
      <c r="F797" s="499"/>
      <c r="G797" s="499"/>
      <c r="H797" s="499"/>
      <c r="I797" s="499"/>
    </row>
    <row r="798" spans="1:9" ht="14.4">
      <c r="A798" s="487" t="s">
        <v>345</v>
      </c>
      <c r="B798" s="488">
        <v>43166</v>
      </c>
      <c r="C798" s="489">
        <v>1180.3599999999999</v>
      </c>
      <c r="D798" s="487" t="s">
        <v>351</v>
      </c>
      <c r="E798" s="490"/>
      <c r="F798" s="499"/>
      <c r="G798" s="499"/>
      <c r="H798" s="499"/>
      <c r="I798" s="499"/>
    </row>
    <row r="799" spans="1:9" ht="14.4">
      <c r="A799" s="487" t="s">
        <v>345</v>
      </c>
      <c r="B799" s="488">
        <v>43197</v>
      </c>
      <c r="C799" s="489">
        <v>1188.4000000000001</v>
      </c>
      <c r="D799" s="487" t="s">
        <v>353</v>
      </c>
      <c r="E799" s="490"/>
      <c r="F799" s="499"/>
      <c r="G799" s="499"/>
      <c r="H799" s="499"/>
      <c r="I799" s="499"/>
    </row>
    <row r="800" spans="1:9" ht="14.4">
      <c r="A800" s="487" t="s">
        <v>345</v>
      </c>
      <c r="B800" s="488">
        <v>43227</v>
      </c>
      <c r="C800" s="489">
        <v>1224.4100000000001</v>
      </c>
      <c r="D800" s="487" t="s">
        <v>346</v>
      </c>
      <c r="E800" s="489">
        <v>2.1354946E-2</v>
      </c>
      <c r="F800" s="499"/>
      <c r="G800" s="499"/>
      <c r="H800" s="499"/>
      <c r="I800" s="499"/>
    </row>
    <row r="801" spans="1:9" ht="14.4">
      <c r="A801" s="487" t="s">
        <v>345</v>
      </c>
      <c r="B801" s="488">
        <v>43319</v>
      </c>
      <c r="C801" s="489">
        <v>1224.3900000000001</v>
      </c>
      <c r="D801" s="487" t="s">
        <v>348</v>
      </c>
      <c r="E801" s="490"/>
      <c r="F801" s="499"/>
      <c r="G801" s="499"/>
      <c r="H801" s="499"/>
      <c r="I801" s="499"/>
    </row>
    <row r="802" spans="1:9" ht="14.4">
      <c r="A802" s="487" t="s">
        <v>345</v>
      </c>
      <c r="B802" s="488">
        <v>43350</v>
      </c>
      <c r="C802" s="489">
        <v>1206.43</v>
      </c>
      <c r="D802" s="487" t="s">
        <v>350</v>
      </c>
      <c r="E802" s="490"/>
      <c r="F802" s="499"/>
      <c r="G802" s="499"/>
      <c r="H802" s="499"/>
      <c r="I802" s="499"/>
    </row>
    <row r="803" spans="1:9" ht="14.4">
      <c r="A803" s="487" t="s">
        <v>345</v>
      </c>
      <c r="B803" s="488">
        <v>43380</v>
      </c>
      <c r="C803" s="489">
        <v>1205.93</v>
      </c>
      <c r="D803" s="487" t="s">
        <v>351</v>
      </c>
      <c r="E803" s="490"/>
      <c r="F803" s="499"/>
      <c r="G803" s="499"/>
      <c r="H803" s="499"/>
      <c r="I803" s="499"/>
    </row>
    <row r="804" spans="1:9" ht="14.4">
      <c r="A804" s="487" t="s">
        <v>345</v>
      </c>
      <c r="B804" s="488">
        <v>43411</v>
      </c>
      <c r="C804" s="489">
        <v>1205.6400000000001</v>
      </c>
      <c r="D804" s="487" t="s">
        <v>353</v>
      </c>
      <c r="E804" s="490"/>
      <c r="F804" s="499"/>
      <c r="G804" s="499"/>
      <c r="H804" s="499"/>
      <c r="I804" s="499"/>
    </row>
    <row r="805" spans="1:9" ht="14.4">
      <c r="A805" s="487" t="s">
        <v>345</v>
      </c>
      <c r="B805" s="488">
        <v>43441</v>
      </c>
      <c r="C805" s="489">
        <v>1191.98</v>
      </c>
      <c r="D805" s="487" t="s">
        <v>346</v>
      </c>
      <c r="E805" s="489">
        <v>-2.6843305000000001E-2</v>
      </c>
      <c r="F805" s="499"/>
      <c r="G805" s="499"/>
      <c r="H805" s="499"/>
      <c r="I805" s="499"/>
    </row>
    <row r="806" spans="1:9" ht="14.4">
      <c r="A806" s="487" t="s">
        <v>345</v>
      </c>
      <c r="B806" s="489" t="s">
        <v>836</v>
      </c>
      <c r="C806" s="489">
        <v>1200.0899999999999</v>
      </c>
      <c r="D806" s="487" t="s">
        <v>348</v>
      </c>
      <c r="E806" s="490"/>
      <c r="F806" s="499"/>
      <c r="G806" s="499"/>
      <c r="H806" s="499"/>
      <c r="I806" s="499"/>
    </row>
    <row r="807" spans="1:9" ht="14.4">
      <c r="A807" s="487" t="s">
        <v>345</v>
      </c>
      <c r="B807" s="489" t="s">
        <v>837</v>
      </c>
      <c r="C807" s="489">
        <v>1212.3599999999999</v>
      </c>
      <c r="D807" s="487" t="s">
        <v>350</v>
      </c>
      <c r="E807" s="490"/>
      <c r="F807" s="499"/>
      <c r="G807" s="499"/>
      <c r="H807" s="499"/>
      <c r="I807" s="499"/>
    </row>
    <row r="808" spans="1:9" ht="14.4">
      <c r="A808" s="487" t="s">
        <v>345</v>
      </c>
      <c r="B808" s="489" t="s">
        <v>838</v>
      </c>
      <c r="C808" s="489">
        <v>1204.31</v>
      </c>
      <c r="D808" s="487" t="s">
        <v>351</v>
      </c>
      <c r="E808" s="490"/>
      <c r="F808" s="499"/>
      <c r="G808" s="499"/>
      <c r="H808" s="499"/>
      <c r="I808" s="499"/>
    </row>
    <row r="809" spans="1:9" ht="14.4">
      <c r="A809" s="487" t="s">
        <v>345</v>
      </c>
      <c r="B809" s="489" t="s">
        <v>839</v>
      </c>
      <c r="C809" s="489">
        <v>1198.77</v>
      </c>
      <c r="D809" s="487" t="s">
        <v>353</v>
      </c>
      <c r="E809" s="490"/>
      <c r="F809" s="499"/>
      <c r="G809" s="499"/>
      <c r="H809" s="499"/>
      <c r="I809" s="499"/>
    </row>
    <row r="810" spans="1:9" ht="14.4">
      <c r="A810" s="487" t="s">
        <v>345</v>
      </c>
      <c r="B810" s="489" t="s">
        <v>840</v>
      </c>
      <c r="C810" s="489">
        <v>1193.3900000000001</v>
      </c>
      <c r="D810" s="487" t="s">
        <v>346</v>
      </c>
      <c r="E810" s="489">
        <v>1.182207E-3</v>
      </c>
      <c r="F810" s="499"/>
      <c r="G810" s="499"/>
      <c r="H810" s="499"/>
      <c r="I810" s="499"/>
    </row>
    <row r="811" spans="1:9" ht="14.4">
      <c r="A811" s="487" t="s">
        <v>345</v>
      </c>
      <c r="B811" s="489" t="s">
        <v>841</v>
      </c>
      <c r="C811" s="489">
        <v>1181.6600000000001</v>
      </c>
      <c r="D811" s="487" t="s">
        <v>348</v>
      </c>
      <c r="E811" s="490"/>
      <c r="F811" s="499"/>
      <c r="G811" s="499"/>
      <c r="H811" s="499"/>
      <c r="I811" s="499"/>
    </row>
    <row r="812" spans="1:9" ht="14.4">
      <c r="A812" s="487" t="s">
        <v>345</v>
      </c>
      <c r="B812" s="489" t="s">
        <v>842</v>
      </c>
      <c r="C812" s="489">
        <v>1194.5</v>
      </c>
      <c r="D812" s="487" t="s">
        <v>350</v>
      </c>
      <c r="E812" s="490"/>
      <c r="F812" s="499"/>
      <c r="G812" s="499"/>
      <c r="H812" s="499"/>
      <c r="I812" s="499"/>
    </row>
    <row r="813" spans="1:9" ht="14.4">
      <c r="A813" s="487" t="s">
        <v>345</v>
      </c>
      <c r="B813" s="489" t="s">
        <v>843</v>
      </c>
      <c r="C813" s="489">
        <v>1199.27</v>
      </c>
      <c r="D813" s="487" t="s">
        <v>351</v>
      </c>
      <c r="E813" s="490"/>
      <c r="F813" s="499"/>
      <c r="G813" s="499"/>
      <c r="H813" s="499"/>
      <c r="I813" s="499"/>
    </row>
    <row r="814" spans="1:9" ht="14.4">
      <c r="A814" s="487" t="s">
        <v>345</v>
      </c>
      <c r="B814" s="489" t="s">
        <v>844</v>
      </c>
      <c r="C814" s="489">
        <v>1194.3499999999999</v>
      </c>
      <c r="D814" s="487" t="s">
        <v>353</v>
      </c>
      <c r="E814" s="490"/>
      <c r="F814" s="499"/>
      <c r="G814" s="499"/>
      <c r="H814" s="499"/>
      <c r="I814" s="499"/>
    </row>
    <row r="815" spans="1:9" ht="14.4">
      <c r="A815" s="487" t="s">
        <v>345</v>
      </c>
      <c r="B815" s="489" t="s">
        <v>845</v>
      </c>
      <c r="C815" s="489">
        <v>1191.2</v>
      </c>
      <c r="D815" s="487" t="s">
        <v>346</v>
      </c>
      <c r="E815" s="489">
        <v>-1.8367940000000001E-3</v>
      </c>
      <c r="F815" s="499"/>
      <c r="G815" s="499"/>
      <c r="H815" s="499"/>
      <c r="I815" s="499"/>
    </row>
    <row r="816" spans="1:9" ht="14.4">
      <c r="A816" s="487" t="s">
        <v>345</v>
      </c>
      <c r="B816" s="489" t="s">
        <v>846</v>
      </c>
      <c r="C816" s="489">
        <v>1194.82</v>
      </c>
      <c r="D816" s="487" t="s">
        <v>348</v>
      </c>
      <c r="E816" s="490"/>
      <c r="F816" s="499"/>
      <c r="G816" s="499"/>
      <c r="H816" s="499"/>
      <c r="I816" s="499"/>
    </row>
    <row r="817" spans="1:9" ht="14.4">
      <c r="A817" s="487" t="s">
        <v>345</v>
      </c>
      <c r="B817" s="489" t="s">
        <v>847</v>
      </c>
      <c r="C817" s="489">
        <v>1194.3800000000001</v>
      </c>
      <c r="D817" s="487" t="s">
        <v>350</v>
      </c>
      <c r="E817" s="490"/>
      <c r="F817" s="499"/>
      <c r="G817" s="499"/>
      <c r="H817" s="499"/>
      <c r="I817" s="499"/>
    </row>
    <row r="818" spans="1:9" ht="14.4">
      <c r="A818" s="487" t="s">
        <v>345</v>
      </c>
      <c r="B818" s="489" t="s">
        <v>848</v>
      </c>
      <c r="C818" s="489">
        <v>1191.47</v>
      </c>
      <c r="D818" s="487" t="s">
        <v>351</v>
      </c>
      <c r="E818" s="490"/>
      <c r="F818" s="499"/>
      <c r="G818" s="499"/>
      <c r="H818" s="499"/>
      <c r="I818" s="499"/>
    </row>
    <row r="819" spans="1:9" ht="14.4">
      <c r="A819" s="487" t="s">
        <v>345</v>
      </c>
      <c r="B819" s="488">
        <v>43108</v>
      </c>
      <c r="C819" s="489">
        <v>1193.8699999999999</v>
      </c>
      <c r="D819" s="487" t="s">
        <v>353</v>
      </c>
      <c r="E819" s="490"/>
      <c r="F819" s="499"/>
      <c r="G819" s="499"/>
      <c r="H819" s="499"/>
      <c r="I819" s="499"/>
    </row>
    <row r="820" spans="1:9" ht="14.4">
      <c r="A820" s="487" t="s">
        <v>345</v>
      </c>
      <c r="B820" s="488">
        <v>43139</v>
      </c>
      <c r="C820" s="489">
        <v>1191.31</v>
      </c>
      <c r="D820" s="487" t="s">
        <v>346</v>
      </c>
      <c r="E820" s="489">
        <v>9.234E-5</v>
      </c>
      <c r="F820" s="499"/>
      <c r="G820" s="499"/>
      <c r="H820" s="499"/>
      <c r="I820" s="499"/>
    </row>
    <row r="821" spans="1:9" ht="14.4">
      <c r="A821" s="487" t="s">
        <v>345</v>
      </c>
      <c r="B821" s="488">
        <v>43228</v>
      </c>
      <c r="C821" s="489">
        <v>1189.8800000000001</v>
      </c>
      <c r="D821" s="487" t="s">
        <v>348</v>
      </c>
      <c r="E821" s="490"/>
      <c r="F821" s="499"/>
      <c r="G821" s="499"/>
      <c r="H821" s="499"/>
      <c r="I821" s="499"/>
    </row>
    <row r="822" spans="1:9" ht="14.4">
      <c r="A822" s="487" t="s">
        <v>345</v>
      </c>
      <c r="B822" s="488">
        <v>43259</v>
      </c>
      <c r="C822" s="489">
        <v>1189.67</v>
      </c>
      <c r="D822" s="487" t="s">
        <v>350</v>
      </c>
      <c r="E822" s="490"/>
      <c r="F822" s="499"/>
      <c r="G822" s="499"/>
      <c r="H822" s="499"/>
      <c r="I822" s="499"/>
    </row>
    <row r="823" spans="1:9" ht="14.4">
      <c r="A823" s="487" t="s">
        <v>345</v>
      </c>
      <c r="B823" s="488">
        <v>43289</v>
      </c>
      <c r="C823" s="489">
        <v>1188.21</v>
      </c>
      <c r="D823" s="487" t="s">
        <v>351</v>
      </c>
      <c r="E823" s="490"/>
      <c r="F823" s="499"/>
      <c r="G823" s="499"/>
      <c r="H823" s="499"/>
      <c r="I823" s="499"/>
    </row>
    <row r="824" spans="1:9" ht="14.4">
      <c r="A824" s="487" t="s">
        <v>345</v>
      </c>
      <c r="B824" s="488">
        <v>43320</v>
      </c>
      <c r="C824" s="489">
        <v>1187.32</v>
      </c>
      <c r="D824" s="487" t="s">
        <v>353</v>
      </c>
      <c r="E824" s="490"/>
      <c r="F824" s="499"/>
      <c r="G824" s="499"/>
      <c r="H824" s="499"/>
      <c r="I824" s="499"/>
    </row>
    <row r="825" spans="1:9" ht="14.4">
      <c r="A825" s="487" t="s">
        <v>345</v>
      </c>
      <c r="B825" s="488">
        <v>43351</v>
      </c>
      <c r="C825" s="489">
        <v>1180.6300000000001</v>
      </c>
      <c r="D825" s="487" t="s">
        <v>346</v>
      </c>
      <c r="E825" s="489">
        <v>-9.0053479999999998E-3</v>
      </c>
      <c r="F825" s="499"/>
      <c r="G825" s="499"/>
      <c r="H825" s="499"/>
      <c r="I825" s="499"/>
    </row>
    <row r="826" spans="1:9" ht="14.4">
      <c r="A826" s="487" t="s">
        <v>345</v>
      </c>
      <c r="B826" s="488">
        <v>43442</v>
      </c>
      <c r="C826" s="489">
        <v>1163.94</v>
      </c>
      <c r="D826" s="487" t="s">
        <v>348</v>
      </c>
      <c r="E826" s="490"/>
      <c r="F826" s="499"/>
      <c r="G826" s="499"/>
      <c r="H826" s="499"/>
      <c r="I826" s="499"/>
    </row>
    <row r="827" spans="1:9" ht="14.4">
      <c r="A827" s="487" t="s">
        <v>345</v>
      </c>
      <c r="B827" s="489" t="s">
        <v>849</v>
      </c>
      <c r="C827" s="489">
        <v>1174.3699999999999</v>
      </c>
      <c r="D827" s="487" t="s">
        <v>350</v>
      </c>
      <c r="E827" s="490"/>
      <c r="F827" s="499"/>
      <c r="G827" s="499"/>
      <c r="H827" s="499"/>
      <c r="I827" s="499"/>
    </row>
    <row r="828" spans="1:9" ht="14.4">
      <c r="A828" s="487" t="s">
        <v>345</v>
      </c>
      <c r="B828" s="489" t="s">
        <v>850</v>
      </c>
      <c r="C828" s="489">
        <v>1180.98</v>
      </c>
      <c r="D828" s="487" t="s">
        <v>351</v>
      </c>
      <c r="E828" s="490"/>
      <c r="F828" s="499"/>
      <c r="G828" s="499"/>
      <c r="H828" s="499"/>
      <c r="I828" s="499"/>
    </row>
    <row r="829" spans="1:9" ht="14.4">
      <c r="A829" s="487" t="s">
        <v>345</v>
      </c>
      <c r="B829" s="489" t="s">
        <v>851</v>
      </c>
      <c r="C829" s="489">
        <v>1209.71</v>
      </c>
      <c r="D829" s="487" t="s">
        <v>353</v>
      </c>
      <c r="E829" s="490"/>
      <c r="F829" s="499"/>
      <c r="G829" s="499"/>
      <c r="H829" s="499"/>
      <c r="I829" s="499"/>
    </row>
    <row r="830" spans="1:9" ht="14.4">
      <c r="A830" s="487" t="s">
        <v>345</v>
      </c>
      <c r="B830" s="489" t="s">
        <v>852</v>
      </c>
      <c r="C830" s="489">
        <v>1210.32</v>
      </c>
      <c r="D830" s="487" t="s">
        <v>346</v>
      </c>
      <c r="E830" s="489">
        <v>2.4836593000000001E-2</v>
      </c>
      <c r="F830" s="499"/>
      <c r="G830" s="499"/>
      <c r="H830" s="499"/>
      <c r="I830" s="499"/>
    </row>
    <row r="831" spans="1:9" ht="14.4">
      <c r="A831" s="487" t="s">
        <v>345</v>
      </c>
      <c r="B831" s="489" t="s">
        <v>853</v>
      </c>
      <c r="C831" s="489">
        <v>1196.29</v>
      </c>
      <c r="D831" s="487" t="s">
        <v>348</v>
      </c>
      <c r="E831" s="490"/>
      <c r="F831" s="499"/>
      <c r="G831" s="499"/>
      <c r="H831" s="499"/>
      <c r="I831" s="499"/>
    </row>
    <row r="832" spans="1:9" ht="14.4">
      <c r="A832" s="487" t="s">
        <v>345</v>
      </c>
      <c r="B832" s="489" t="s">
        <v>854</v>
      </c>
      <c r="C832" s="489">
        <v>1188.07</v>
      </c>
      <c r="D832" s="487" t="s">
        <v>350</v>
      </c>
      <c r="E832" s="490"/>
      <c r="F832" s="499"/>
      <c r="G832" s="499"/>
      <c r="H832" s="499"/>
      <c r="I832" s="499"/>
    </row>
    <row r="833" spans="1:9" ht="14.4">
      <c r="A833" s="487" t="s">
        <v>345</v>
      </c>
      <c r="B833" s="489" t="s">
        <v>855</v>
      </c>
      <c r="C833" s="489">
        <v>1183.8900000000001</v>
      </c>
      <c r="D833" s="487" t="s">
        <v>351</v>
      </c>
      <c r="E833" s="490"/>
      <c r="F833" s="499"/>
      <c r="G833" s="499"/>
      <c r="H833" s="499"/>
      <c r="I833" s="499"/>
    </row>
    <row r="834" spans="1:9" ht="14.4">
      <c r="A834" s="487" t="s">
        <v>345</v>
      </c>
      <c r="B834" s="489" t="s">
        <v>856</v>
      </c>
      <c r="C834" s="489">
        <v>1182.42</v>
      </c>
      <c r="D834" s="487" t="s">
        <v>353</v>
      </c>
      <c r="E834" s="490"/>
      <c r="F834" s="499"/>
      <c r="G834" s="499"/>
      <c r="H834" s="499"/>
      <c r="I834" s="499"/>
    </row>
    <row r="835" spans="1:9" ht="14.4">
      <c r="A835" s="487" t="s">
        <v>345</v>
      </c>
      <c r="B835" s="489" t="s">
        <v>857</v>
      </c>
      <c r="C835" s="489">
        <v>1178.5</v>
      </c>
      <c r="D835" s="487" t="s">
        <v>346</v>
      </c>
      <c r="E835" s="489">
        <v>-2.6642343999999998E-2</v>
      </c>
      <c r="F835" s="499"/>
      <c r="G835" s="499"/>
      <c r="H835" s="499"/>
      <c r="I835" s="499"/>
    </row>
    <row r="836" spans="1:9" ht="14.4">
      <c r="A836" s="487" t="s">
        <v>345</v>
      </c>
      <c r="B836" s="489" t="s">
        <v>858</v>
      </c>
      <c r="C836" s="489">
        <v>1175.72</v>
      </c>
      <c r="D836" s="487" t="s">
        <v>348</v>
      </c>
      <c r="E836" s="490"/>
      <c r="F836" s="499"/>
      <c r="G836" s="499"/>
      <c r="H836" s="499"/>
      <c r="I836" s="499"/>
    </row>
    <row r="837" spans="1:9" ht="14.4">
      <c r="A837" s="487" t="s">
        <v>345</v>
      </c>
      <c r="B837" s="489" t="s">
        <v>859</v>
      </c>
      <c r="C837" s="489">
        <v>1177.0899999999999</v>
      </c>
      <c r="D837" s="487" t="s">
        <v>351</v>
      </c>
      <c r="E837" s="490"/>
      <c r="F837" s="499"/>
      <c r="G837" s="499"/>
      <c r="H837" s="499"/>
      <c r="I837" s="499"/>
    </row>
    <row r="838" spans="1:9" ht="14.4">
      <c r="A838" s="487" t="s">
        <v>345</v>
      </c>
      <c r="B838" s="489" t="s">
        <v>860</v>
      </c>
      <c r="C838" s="489">
        <v>1172.3</v>
      </c>
      <c r="D838" s="487" t="s">
        <v>353</v>
      </c>
      <c r="E838" s="490"/>
      <c r="F838" s="499"/>
      <c r="G838" s="499"/>
      <c r="H838" s="499"/>
      <c r="I838" s="499"/>
    </row>
    <row r="839" spans="1:9" ht="14.4">
      <c r="A839" s="487" t="s">
        <v>345</v>
      </c>
      <c r="B839" s="489" t="s">
        <v>861</v>
      </c>
      <c r="C839" s="489">
        <v>1181.69</v>
      </c>
      <c r="D839" s="487" t="s">
        <v>346</v>
      </c>
      <c r="E839" s="489">
        <v>-6.17569E-4</v>
      </c>
      <c r="F839" s="499"/>
      <c r="G839" s="499"/>
      <c r="H839" s="499"/>
      <c r="I839" s="499"/>
    </row>
    <row r="840" spans="1:9" ht="14.4">
      <c r="A840" s="487" t="s">
        <v>345</v>
      </c>
      <c r="B840" s="488">
        <v>43140</v>
      </c>
      <c r="C840" s="489">
        <v>1190.28</v>
      </c>
      <c r="D840" s="487" t="s">
        <v>348</v>
      </c>
      <c r="E840" s="490"/>
      <c r="F840" s="499"/>
      <c r="G840" s="499"/>
      <c r="H840" s="499"/>
      <c r="I840" s="499"/>
    </row>
    <row r="841" spans="1:9" ht="14.4">
      <c r="A841" s="487" t="s">
        <v>345</v>
      </c>
      <c r="B841" s="488">
        <v>43168</v>
      </c>
      <c r="C841" s="489">
        <v>1206.26</v>
      </c>
      <c r="D841" s="487" t="s">
        <v>350</v>
      </c>
      <c r="E841" s="490"/>
      <c r="F841" s="499"/>
      <c r="G841" s="499"/>
      <c r="H841" s="499"/>
      <c r="I841" s="499"/>
    </row>
    <row r="842" spans="1:9" ht="14.4">
      <c r="A842" s="487" t="s">
        <v>345</v>
      </c>
      <c r="B842" s="488">
        <v>43199</v>
      </c>
      <c r="C842" s="489">
        <v>1210.24</v>
      </c>
      <c r="D842" s="487" t="s">
        <v>351</v>
      </c>
      <c r="E842" s="490"/>
      <c r="F842" s="499"/>
      <c r="G842" s="499"/>
      <c r="H842" s="499"/>
      <c r="I842" s="499"/>
    </row>
    <row r="843" spans="1:9" ht="14.4">
      <c r="A843" s="487" t="s">
        <v>345</v>
      </c>
      <c r="B843" s="488">
        <v>43229</v>
      </c>
      <c r="C843" s="489">
        <v>1234.1300000000001</v>
      </c>
      <c r="D843" s="487" t="s">
        <v>353</v>
      </c>
      <c r="E843" s="490"/>
      <c r="F843" s="499"/>
      <c r="G843" s="499"/>
      <c r="H843" s="499"/>
      <c r="I843" s="499"/>
    </row>
    <row r="844" spans="1:9" ht="14.4">
      <c r="A844" s="487" t="s">
        <v>345</v>
      </c>
      <c r="B844" s="488">
        <v>43260</v>
      </c>
      <c r="C844" s="489">
        <v>1229.77</v>
      </c>
      <c r="D844" s="487" t="s">
        <v>346</v>
      </c>
      <c r="E844" s="489">
        <v>3.9881542999999998E-2</v>
      </c>
      <c r="F844" s="499"/>
      <c r="G844" s="499"/>
      <c r="H844" s="499"/>
      <c r="I844" s="499"/>
    </row>
    <row r="845" spans="1:9" ht="14.4">
      <c r="A845" s="487" t="s">
        <v>345</v>
      </c>
      <c r="B845" s="488">
        <v>43352</v>
      </c>
      <c r="C845" s="489">
        <v>1218.98</v>
      </c>
      <c r="D845" s="487" t="s">
        <v>348</v>
      </c>
      <c r="E845" s="490"/>
      <c r="F845" s="499"/>
      <c r="G845" s="499"/>
      <c r="H845" s="499"/>
      <c r="I845" s="499"/>
    </row>
    <row r="846" spans="1:9" ht="14.4">
      <c r="A846" s="487" t="s">
        <v>345</v>
      </c>
      <c r="B846" s="488">
        <v>43382</v>
      </c>
      <c r="C846" s="489">
        <v>1210.8800000000001</v>
      </c>
      <c r="D846" s="487" t="s">
        <v>350</v>
      </c>
      <c r="E846" s="490"/>
      <c r="F846" s="499"/>
      <c r="G846" s="499"/>
      <c r="H846" s="499"/>
      <c r="I846" s="499"/>
    </row>
    <row r="847" spans="1:9" ht="14.4">
      <c r="A847" s="487" t="s">
        <v>345</v>
      </c>
      <c r="B847" s="488">
        <v>43413</v>
      </c>
      <c r="C847" s="489">
        <v>1217.6500000000001</v>
      </c>
      <c r="D847" s="487" t="s">
        <v>351</v>
      </c>
      <c r="E847" s="490"/>
      <c r="F847" s="499"/>
      <c r="G847" s="499"/>
      <c r="H847" s="499"/>
      <c r="I847" s="499"/>
    </row>
    <row r="848" spans="1:9" ht="14.4">
      <c r="A848" s="487" t="s">
        <v>345</v>
      </c>
      <c r="B848" s="488">
        <v>43443</v>
      </c>
      <c r="C848" s="489">
        <v>1230.71</v>
      </c>
      <c r="D848" s="487" t="s">
        <v>353</v>
      </c>
      <c r="E848" s="490"/>
      <c r="F848" s="499"/>
      <c r="G848" s="499"/>
      <c r="H848" s="499"/>
      <c r="I848" s="499"/>
    </row>
    <row r="849" spans="1:9" ht="14.4">
      <c r="A849" s="487" t="s">
        <v>345</v>
      </c>
      <c r="B849" s="489" t="s">
        <v>862</v>
      </c>
      <c r="C849" s="489">
        <v>1244.8399999999999</v>
      </c>
      <c r="D849" s="487" t="s">
        <v>346</v>
      </c>
      <c r="E849" s="489">
        <v>1.2179848E-2</v>
      </c>
      <c r="F849" s="499"/>
      <c r="G849" s="499"/>
      <c r="H849" s="499"/>
      <c r="I849" s="499"/>
    </row>
    <row r="850" spans="1:9" ht="14.4">
      <c r="A850" s="487" t="s">
        <v>345</v>
      </c>
      <c r="B850" s="489" t="s">
        <v>863</v>
      </c>
      <c r="C850" s="489">
        <v>1256.53</v>
      </c>
      <c r="D850" s="487" t="s">
        <v>348</v>
      </c>
      <c r="E850" s="490"/>
      <c r="F850" s="499"/>
      <c r="G850" s="499"/>
      <c r="H850" s="499"/>
      <c r="I850" s="499"/>
    </row>
    <row r="851" spans="1:9" ht="14.4">
      <c r="A851" s="487" t="s">
        <v>345</v>
      </c>
      <c r="B851" s="489" t="s">
        <v>864</v>
      </c>
      <c r="C851" s="489">
        <v>1256.4000000000001</v>
      </c>
      <c r="D851" s="487" t="s">
        <v>350</v>
      </c>
      <c r="E851" s="490"/>
      <c r="F851" s="499"/>
      <c r="G851" s="499"/>
      <c r="H851" s="499"/>
      <c r="I851" s="499"/>
    </row>
    <row r="852" spans="1:9" ht="14.4">
      <c r="A852" s="487" t="s">
        <v>345</v>
      </c>
      <c r="B852" s="489" t="s">
        <v>865</v>
      </c>
      <c r="C852" s="489">
        <v>1258.81</v>
      </c>
      <c r="D852" s="487" t="s">
        <v>351</v>
      </c>
      <c r="E852" s="490"/>
      <c r="F852" s="499"/>
      <c r="G852" s="499"/>
      <c r="H852" s="499"/>
      <c r="I852" s="499"/>
    </row>
    <row r="853" spans="1:9" ht="14.4">
      <c r="A853" s="487" t="s">
        <v>345</v>
      </c>
      <c r="B853" s="489" t="s">
        <v>866</v>
      </c>
      <c r="C853" s="489">
        <v>1255.07</v>
      </c>
      <c r="D853" s="487" t="s">
        <v>346</v>
      </c>
      <c r="E853" s="489">
        <v>1.9600109000000001E-2</v>
      </c>
      <c r="F853" s="499"/>
      <c r="G853" s="499"/>
      <c r="H853" s="499"/>
      <c r="I853" s="499"/>
    </row>
    <row r="854" spans="1:9" ht="14.4">
      <c r="A854" s="487" t="s">
        <v>345</v>
      </c>
      <c r="B854" s="489" t="s">
        <v>867</v>
      </c>
      <c r="C854" s="489">
        <v>1257.68</v>
      </c>
      <c r="D854" s="487" t="s">
        <v>348</v>
      </c>
      <c r="E854" s="490"/>
      <c r="F854" s="499"/>
      <c r="G854" s="499"/>
      <c r="H854" s="499"/>
      <c r="I854" s="499"/>
    </row>
    <row r="855" spans="1:9" ht="14.4">
      <c r="A855" s="487" t="s">
        <v>345</v>
      </c>
      <c r="B855" s="489" t="s">
        <v>868</v>
      </c>
      <c r="C855" s="489">
        <v>1280.05</v>
      </c>
      <c r="D855" s="487" t="s">
        <v>351</v>
      </c>
      <c r="E855" s="490"/>
      <c r="F855" s="499"/>
      <c r="G855" s="499"/>
      <c r="H855" s="499"/>
      <c r="I855" s="499"/>
    </row>
    <row r="856" spans="1:9" ht="14.4">
      <c r="A856" s="487" t="s">
        <v>345</v>
      </c>
      <c r="B856" s="489" t="s">
        <v>869</v>
      </c>
      <c r="C856" s="489">
        <v>1277.74</v>
      </c>
      <c r="D856" s="487" t="s">
        <v>353</v>
      </c>
      <c r="E856" s="490"/>
      <c r="F856" s="499"/>
      <c r="G856" s="499"/>
      <c r="H856" s="499"/>
      <c r="I856" s="499"/>
    </row>
    <row r="857" spans="1:9" ht="14.4">
      <c r="A857" s="487" t="s">
        <v>345</v>
      </c>
      <c r="B857" s="489" t="s">
        <v>870</v>
      </c>
      <c r="C857" s="489">
        <v>1267.18</v>
      </c>
      <c r="D857" s="487" t="s">
        <v>346</v>
      </c>
      <c r="E857" s="489">
        <v>6.6271289999999998E-3</v>
      </c>
      <c r="F857" s="499"/>
      <c r="G857" s="499"/>
      <c r="H857" s="499"/>
      <c r="I857" s="499"/>
    </row>
    <row r="858" spans="1:9" ht="14.4">
      <c r="A858" s="487" t="s">
        <v>345</v>
      </c>
      <c r="B858" s="489" t="s">
        <v>871</v>
      </c>
      <c r="C858" s="489">
        <v>1256.71</v>
      </c>
      <c r="D858" s="487" t="s">
        <v>348</v>
      </c>
      <c r="E858" s="490"/>
      <c r="F858" s="499"/>
      <c r="G858" s="499"/>
      <c r="H858" s="499"/>
      <c r="I858" s="499"/>
    </row>
    <row r="859" spans="1:9" ht="14.4">
      <c r="A859" s="487" t="s">
        <v>345</v>
      </c>
      <c r="B859" s="488">
        <v>43110</v>
      </c>
      <c r="C859" s="489">
        <v>1238.67</v>
      </c>
      <c r="D859" s="487" t="s">
        <v>350</v>
      </c>
      <c r="E859" s="490"/>
      <c r="F859" s="499"/>
      <c r="G859" s="499"/>
      <c r="H859" s="499"/>
      <c r="I859" s="499"/>
    </row>
    <row r="860" spans="1:9" ht="14.4">
      <c r="A860" s="487" t="s">
        <v>345</v>
      </c>
      <c r="B860" s="488">
        <v>43141</v>
      </c>
      <c r="C860" s="489">
        <v>1241.3599999999999</v>
      </c>
      <c r="D860" s="487" t="s">
        <v>351</v>
      </c>
      <c r="E860" s="490"/>
      <c r="F860" s="499"/>
      <c r="G860" s="499"/>
      <c r="H860" s="499"/>
      <c r="I860" s="499"/>
    </row>
    <row r="861" spans="1:9" ht="14.4">
      <c r="A861" s="487" t="s">
        <v>345</v>
      </c>
      <c r="B861" s="488">
        <v>43169</v>
      </c>
      <c r="C861" s="489">
        <v>1230.5999999999999</v>
      </c>
      <c r="D861" s="487" t="s">
        <v>353</v>
      </c>
      <c r="E861" s="490"/>
      <c r="F861" s="499"/>
      <c r="G861" s="499"/>
      <c r="H861" s="499"/>
      <c r="I861" s="499"/>
    </row>
    <row r="862" spans="1:9" ht="14.4">
      <c r="A862" s="487" t="s">
        <v>345</v>
      </c>
      <c r="B862" s="488">
        <v>43200</v>
      </c>
      <c r="C862" s="489">
        <v>1227.3699999999999</v>
      </c>
      <c r="D862" s="487" t="s">
        <v>346</v>
      </c>
      <c r="E862" s="489">
        <v>-3.1920289999999997E-2</v>
      </c>
      <c r="F862" s="499"/>
      <c r="G862" s="499"/>
      <c r="H862" s="499"/>
      <c r="I862" s="499"/>
    </row>
    <row r="863" spans="1:9" ht="14.4">
      <c r="A863" s="487" t="s">
        <v>345</v>
      </c>
      <c r="B863" s="488">
        <v>43291</v>
      </c>
      <c r="C863" s="489">
        <v>1214.3599999999999</v>
      </c>
      <c r="D863" s="487" t="s">
        <v>348</v>
      </c>
      <c r="E863" s="490"/>
      <c r="F863" s="499"/>
      <c r="G863" s="499"/>
      <c r="H863" s="499"/>
      <c r="I863" s="499"/>
    </row>
    <row r="864" spans="1:9" ht="14.4">
      <c r="A864" s="487" t="s">
        <v>345</v>
      </c>
      <c r="B864" s="488">
        <v>43322</v>
      </c>
      <c r="C864" s="489">
        <v>1220.52</v>
      </c>
      <c r="D864" s="487" t="s">
        <v>350</v>
      </c>
      <c r="E864" s="490"/>
      <c r="F864" s="499"/>
      <c r="G864" s="499"/>
      <c r="H864" s="499"/>
      <c r="I864" s="499"/>
    </row>
    <row r="865" spans="1:9" ht="14.4">
      <c r="A865" s="487" t="s">
        <v>345</v>
      </c>
      <c r="B865" s="488">
        <v>43353</v>
      </c>
      <c r="C865" s="489">
        <v>1217.93</v>
      </c>
      <c r="D865" s="487" t="s">
        <v>351</v>
      </c>
      <c r="E865" s="490"/>
      <c r="F865" s="499"/>
      <c r="G865" s="499"/>
      <c r="H865" s="499"/>
      <c r="I865" s="499"/>
    </row>
    <row r="866" spans="1:9" ht="14.4">
      <c r="A866" s="487" t="s">
        <v>345</v>
      </c>
      <c r="B866" s="500">
        <v>43383</v>
      </c>
      <c r="C866" s="489">
        <v>1218.33</v>
      </c>
      <c r="D866" s="487" t="s">
        <v>353</v>
      </c>
      <c r="E866" s="490"/>
      <c r="F866" s="499"/>
      <c r="G866" s="499"/>
      <c r="H866" s="499"/>
      <c r="I866" s="499"/>
    </row>
    <row r="867" spans="1:9" ht="14.4">
      <c r="A867" s="487" t="s">
        <v>345</v>
      </c>
      <c r="B867" s="500">
        <v>43414</v>
      </c>
      <c r="C867" s="489">
        <v>1228.28</v>
      </c>
      <c r="D867" s="487" t="s">
        <v>346</v>
      </c>
      <c r="E867" s="489">
        <v>7.4114799999999996E-4</v>
      </c>
      <c r="F867" s="499"/>
      <c r="G867" s="499"/>
      <c r="H867" s="499"/>
      <c r="I867" s="499"/>
    </row>
    <row r="868" spans="1:9" ht="14.4">
      <c r="A868" s="487" t="s">
        <v>345</v>
      </c>
      <c r="B868" s="489" t="s">
        <v>872</v>
      </c>
      <c r="C868" s="489">
        <v>1242.43</v>
      </c>
      <c r="D868" s="487" t="s">
        <v>348</v>
      </c>
      <c r="E868" s="490"/>
      <c r="F868" s="499"/>
      <c r="G868" s="499"/>
      <c r="H868" s="499"/>
      <c r="I868" s="499"/>
    </row>
    <row r="869" spans="1:9" ht="14.4">
      <c r="A869" s="487" t="s">
        <v>345</v>
      </c>
      <c r="B869" s="489" t="s">
        <v>873</v>
      </c>
      <c r="C869" s="489">
        <v>1241.6300000000001</v>
      </c>
      <c r="D869" s="487" t="s">
        <v>350</v>
      </c>
      <c r="E869" s="490"/>
      <c r="F869" s="499"/>
      <c r="G869" s="499"/>
      <c r="H869" s="499"/>
      <c r="I869" s="499"/>
    </row>
    <row r="870" spans="1:9" ht="14.4">
      <c r="A870" s="487" t="s">
        <v>345</v>
      </c>
      <c r="B870" s="489" t="s">
        <v>874</v>
      </c>
      <c r="C870" s="489">
        <v>1246.52</v>
      </c>
      <c r="D870" s="487" t="s">
        <v>348</v>
      </c>
      <c r="E870" s="490"/>
      <c r="F870" s="499"/>
      <c r="G870" s="499"/>
      <c r="H870" s="499"/>
      <c r="I870" s="499"/>
    </row>
    <row r="871" spans="1:9" ht="14.4">
      <c r="A871" s="487" t="s">
        <v>345</v>
      </c>
      <c r="B871" s="489" t="s">
        <v>875</v>
      </c>
      <c r="C871" s="489">
        <v>1244.54</v>
      </c>
      <c r="D871" s="487" t="s">
        <v>350</v>
      </c>
      <c r="E871" s="490"/>
      <c r="F871" s="499"/>
      <c r="G871" s="499"/>
      <c r="H871" s="499"/>
      <c r="I871" s="499"/>
    </row>
    <row r="872" spans="1:9" ht="14.4">
      <c r="A872" s="487" t="s">
        <v>345</v>
      </c>
      <c r="B872" s="489" t="s">
        <v>876</v>
      </c>
      <c r="C872" s="489">
        <v>1241.8399999999999</v>
      </c>
      <c r="D872" s="487" t="s">
        <v>351</v>
      </c>
      <c r="E872" s="490"/>
      <c r="F872" s="499"/>
      <c r="G872" s="499"/>
      <c r="H872" s="499"/>
      <c r="I872" s="499"/>
    </row>
    <row r="873" spans="1:9" ht="14.4">
      <c r="A873" s="487" t="s">
        <v>345</v>
      </c>
      <c r="B873" s="489" t="s">
        <v>877</v>
      </c>
      <c r="C873" s="489">
        <v>1249.93</v>
      </c>
      <c r="D873" s="487" t="s">
        <v>353</v>
      </c>
      <c r="E873" s="490"/>
      <c r="F873" s="499"/>
      <c r="G873" s="499"/>
      <c r="H873" s="499"/>
      <c r="I873" s="499"/>
    </row>
    <row r="874" spans="1:9" ht="14.4">
      <c r="A874" s="487" t="s">
        <v>345</v>
      </c>
      <c r="B874" s="489" t="s">
        <v>878</v>
      </c>
      <c r="C874" s="489">
        <v>1241.1099999999999</v>
      </c>
      <c r="D874" s="487" t="s">
        <v>346</v>
      </c>
      <c r="E874" s="489">
        <v>-4.1889199999999997E-4</v>
      </c>
      <c r="F874" s="499"/>
      <c r="G874" s="499"/>
      <c r="H874" s="499"/>
      <c r="I874" s="499"/>
    </row>
    <row r="875" spans="1:9" ht="14.4">
      <c r="A875" s="487" t="s">
        <v>345</v>
      </c>
      <c r="B875" s="489" t="s">
        <v>879</v>
      </c>
      <c r="C875" s="489">
        <v>1227.49</v>
      </c>
      <c r="D875" s="487" t="s">
        <v>348</v>
      </c>
      <c r="E875" s="490"/>
      <c r="F875" s="499"/>
      <c r="G875" s="499"/>
      <c r="H875" s="499"/>
      <c r="I875" s="499"/>
    </row>
    <row r="876" spans="1:9" ht="14.4">
      <c r="A876" s="487" t="s">
        <v>345</v>
      </c>
      <c r="B876" s="489" t="s">
        <v>880</v>
      </c>
      <c r="C876" s="489">
        <v>1216.93</v>
      </c>
      <c r="D876" s="487" t="s">
        <v>350</v>
      </c>
      <c r="E876" s="490"/>
      <c r="F876" s="499"/>
      <c r="G876" s="499"/>
      <c r="H876" s="499"/>
      <c r="I876" s="499"/>
    </row>
    <row r="877" spans="1:9" ht="14.4">
      <c r="A877" s="487" t="s">
        <v>345</v>
      </c>
      <c r="B877" s="489" t="s">
        <v>881</v>
      </c>
      <c r="C877" s="489">
        <v>1224.3599999999999</v>
      </c>
      <c r="D877" s="487" t="s">
        <v>351</v>
      </c>
      <c r="E877" s="490"/>
      <c r="F877" s="499"/>
      <c r="G877" s="499"/>
      <c r="H877" s="499"/>
      <c r="I877" s="499"/>
    </row>
    <row r="878" spans="1:9" ht="14.4">
      <c r="A878" s="487" t="s">
        <v>345</v>
      </c>
      <c r="B878" s="489" t="s">
        <v>882</v>
      </c>
      <c r="C878" s="489">
        <v>1221.46</v>
      </c>
      <c r="D878" s="487" t="s">
        <v>353</v>
      </c>
      <c r="E878" s="490"/>
      <c r="F878" s="499"/>
      <c r="G878" s="499"/>
      <c r="H878" s="499"/>
      <c r="I878" s="499"/>
    </row>
    <row r="879" spans="1:9" ht="14.4">
      <c r="A879" s="487" t="s">
        <v>345</v>
      </c>
      <c r="B879" s="488">
        <v>43111</v>
      </c>
      <c r="C879" s="489">
        <v>1220.98</v>
      </c>
      <c r="D879" s="487" t="s">
        <v>346</v>
      </c>
      <c r="E879" s="489">
        <v>-1.6352326E-2</v>
      </c>
      <c r="F879" s="499"/>
      <c r="G879" s="499"/>
      <c r="H879" s="499"/>
      <c r="I879" s="499"/>
    </row>
    <row r="880" spans="1:9" ht="14.4">
      <c r="A880" s="487" t="s">
        <v>345</v>
      </c>
      <c r="B880" s="488">
        <v>43201</v>
      </c>
      <c r="C880" s="489">
        <v>1207.28</v>
      </c>
      <c r="D880" s="487" t="s">
        <v>348</v>
      </c>
      <c r="E880" s="490"/>
      <c r="F880" s="499"/>
      <c r="G880" s="499"/>
      <c r="H880" s="499"/>
      <c r="I880" s="499"/>
    </row>
    <row r="881" spans="1:9" ht="14.4">
      <c r="A881" s="487" t="s">
        <v>345</v>
      </c>
      <c r="B881" s="488">
        <v>43231</v>
      </c>
      <c r="C881" s="489">
        <v>1219.2</v>
      </c>
      <c r="D881" s="487" t="s">
        <v>350</v>
      </c>
      <c r="E881" s="490"/>
      <c r="F881" s="499"/>
      <c r="G881" s="499"/>
      <c r="H881" s="499"/>
      <c r="I881" s="499"/>
    </row>
    <row r="882" spans="1:9" ht="14.4">
      <c r="A882" s="487" t="s">
        <v>345</v>
      </c>
      <c r="B882" s="488">
        <v>43262</v>
      </c>
      <c r="C882" s="489">
        <v>1222.53</v>
      </c>
      <c r="D882" s="487" t="s">
        <v>351</v>
      </c>
      <c r="E882" s="490"/>
      <c r="F882" s="499"/>
      <c r="G882" s="499"/>
      <c r="H882" s="499"/>
      <c r="I882" s="499"/>
    </row>
    <row r="883" spans="1:9" ht="14.4">
      <c r="A883" s="487" t="s">
        <v>345</v>
      </c>
      <c r="B883" s="500">
        <v>43415</v>
      </c>
      <c r="C883" s="489">
        <v>1205.22</v>
      </c>
      <c r="D883" s="487" t="s">
        <v>348</v>
      </c>
      <c r="E883" s="490"/>
      <c r="F883" s="499"/>
      <c r="G883" s="499"/>
      <c r="H883" s="499"/>
      <c r="I883" s="499"/>
    </row>
    <row r="884" spans="1:9" ht="14.4">
      <c r="A884" s="487" t="s">
        <v>345</v>
      </c>
      <c r="B884" s="500">
        <v>43445</v>
      </c>
      <c r="C884" s="489">
        <v>1193.3399999999999</v>
      </c>
      <c r="D884" s="487" t="s">
        <v>350</v>
      </c>
      <c r="E884" s="490"/>
      <c r="F884" s="499"/>
      <c r="G884" s="499"/>
      <c r="H884" s="499"/>
      <c r="I884" s="499"/>
    </row>
    <row r="885" spans="1:9" ht="14.4">
      <c r="A885" s="487" t="s">
        <v>345</v>
      </c>
      <c r="B885" s="489" t="s">
        <v>883</v>
      </c>
      <c r="C885" s="489">
        <v>1207.57</v>
      </c>
      <c r="D885" s="487" t="s">
        <v>351</v>
      </c>
      <c r="E885" s="490"/>
      <c r="F885" s="499"/>
      <c r="G885" s="499"/>
      <c r="H885" s="499"/>
      <c r="I885" s="499"/>
    </row>
    <row r="886" spans="1:9" ht="14.4">
      <c r="A886" s="487" t="s">
        <v>345</v>
      </c>
      <c r="B886" s="489" t="s">
        <v>884</v>
      </c>
      <c r="C886" s="489">
        <v>1208.8900000000001</v>
      </c>
      <c r="D886" s="487" t="s">
        <v>353</v>
      </c>
      <c r="E886" s="490"/>
      <c r="F886" s="499"/>
      <c r="G886" s="499"/>
      <c r="H886" s="499"/>
      <c r="I886" s="499"/>
    </row>
    <row r="887" spans="1:9" ht="14.4">
      <c r="A887" s="487" t="s">
        <v>345</v>
      </c>
      <c r="B887" s="489" t="s">
        <v>885</v>
      </c>
      <c r="C887" s="489">
        <v>1205.02</v>
      </c>
      <c r="D887" s="487" t="s">
        <v>346</v>
      </c>
      <c r="E887" s="489">
        <v>-1.4426318E-2</v>
      </c>
      <c r="F887" s="499"/>
      <c r="G887" s="499"/>
      <c r="H887" s="499"/>
      <c r="I887" s="499"/>
    </row>
    <row r="888" spans="1:9" ht="14.4">
      <c r="A888" s="487" t="s">
        <v>345</v>
      </c>
      <c r="B888" s="489" t="s">
        <v>886</v>
      </c>
      <c r="C888" s="489">
        <v>1195.45</v>
      </c>
      <c r="D888" s="487" t="s">
        <v>348</v>
      </c>
      <c r="E888" s="490"/>
      <c r="F888" s="499"/>
      <c r="G888" s="499"/>
      <c r="H888" s="499"/>
      <c r="I888" s="499"/>
    </row>
    <row r="889" spans="1:9" ht="14.4">
      <c r="A889" s="487" t="s">
        <v>345</v>
      </c>
      <c r="B889" s="489" t="s">
        <v>887</v>
      </c>
      <c r="C889" s="489">
        <v>1190.2</v>
      </c>
      <c r="D889" s="487" t="s">
        <v>350</v>
      </c>
      <c r="E889" s="490"/>
      <c r="F889" s="499"/>
      <c r="G889" s="499"/>
      <c r="H889" s="499"/>
      <c r="I889" s="499"/>
    </row>
    <row r="890" spans="1:9" ht="14.4">
      <c r="A890" s="487" t="s">
        <v>345</v>
      </c>
      <c r="B890" s="489" t="s">
        <v>888</v>
      </c>
      <c r="C890" s="489">
        <v>1181.75</v>
      </c>
      <c r="D890" s="487" t="s">
        <v>351</v>
      </c>
      <c r="E890" s="490"/>
      <c r="F890" s="499"/>
      <c r="G890" s="499"/>
      <c r="H890" s="499"/>
      <c r="I890" s="499"/>
    </row>
    <row r="891" spans="1:9" ht="14.4">
      <c r="A891" s="487" t="s">
        <v>345</v>
      </c>
      <c r="B891" s="489" t="s">
        <v>889</v>
      </c>
      <c r="C891" s="489">
        <v>1182.55</v>
      </c>
      <c r="D891" s="487" t="s">
        <v>353</v>
      </c>
      <c r="E891" s="490"/>
      <c r="F891" s="499"/>
      <c r="G891" s="499"/>
      <c r="H891" s="499"/>
      <c r="I891" s="499"/>
    </row>
    <row r="892" spans="1:9" ht="14.4">
      <c r="A892" s="487" t="s">
        <v>345</v>
      </c>
      <c r="B892" s="489" t="s">
        <v>890</v>
      </c>
      <c r="C892" s="489">
        <v>1181.24</v>
      </c>
      <c r="D892" s="487" t="s">
        <v>346</v>
      </c>
      <c r="E892" s="489">
        <v>-1.993143E-2</v>
      </c>
      <c r="F892" s="499"/>
      <c r="G892" s="499"/>
      <c r="H892" s="499"/>
      <c r="I892" s="499"/>
    </row>
    <row r="893" spans="1:9" ht="14.4">
      <c r="A893" s="487" t="s">
        <v>345</v>
      </c>
      <c r="B893" s="489" t="s">
        <v>891</v>
      </c>
      <c r="C893" s="489">
        <v>1166.6300000000001</v>
      </c>
      <c r="D893" s="487" t="s">
        <v>348</v>
      </c>
      <c r="E893" s="490"/>
      <c r="F893" s="499"/>
      <c r="G893" s="499"/>
      <c r="H893" s="499"/>
      <c r="I893" s="499"/>
    </row>
    <row r="894" spans="1:9" ht="14.4">
      <c r="A894" s="487" t="s">
        <v>345</v>
      </c>
      <c r="B894" s="489" t="s">
        <v>892</v>
      </c>
      <c r="C894" s="489">
        <v>1159.82</v>
      </c>
      <c r="D894" s="487" t="s">
        <v>350</v>
      </c>
      <c r="E894" s="490"/>
      <c r="F894" s="499"/>
      <c r="G894" s="499"/>
      <c r="H894" s="499"/>
      <c r="I894" s="499"/>
    </row>
    <row r="895" spans="1:9" ht="14.4">
      <c r="A895" s="487" t="s">
        <v>345</v>
      </c>
      <c r="B895" s="489" t="s">
        <v>893</v>
      </c>
      <c r="C895" s="489">
        <v>1161.49</v>
      </c>
      <c r="D895" s="487" t="s">
        <v>351</v>
      </c>
      <c r="E895" s="490"/>
      <c r="F895" s="499"/>
      <c r="G895" s="499"/>
      <c r="H895" s="499"/>
      <c r="I895" s="499"/>
    </row>
    <row r="896" spans="1:9" ht="14.4">
      <c r="A896" s="487" t="s">
        <v>345</v>
      </c>
      <c r="B896" s="489" t="s">
        <v>894</v>
      </c>
      <c r="C896" s="489">
        <v>1159.08</v>
      </c>
      <c r="D896" s="487" t="s">
        <v>353</v>
      </c>
      <c r="E896" s="490"/>
      <c r="F896" s="499"/>
      <c r="G896" s="499"/>
      <c r="H896" s="499"/>
      <c r="I896" s="499"/>
    </row>
    <row r="897" spans="1:9" ht="14.4">
      <c r="A897" s="487" t="s">
        <v>345</v>
      </c>
      <c r="B897" s="489" t="s">
        <v>895</v>
      </c>
      <c r="C897" s="489">
        <v>1148.3599999999999</v>
      </c>
      <c r="D897" s="487" t="s">
        <v>346</v>
      </c>
      <c r="E897" s="489">
        <v>-2.8229897E-2</v>
      </c>
      <c r="F897" s="499"/>
      <c r="G897" s="499"/>
      <c r="H897" s="499"/>
      <c r="I897" s="499"/>
    </row>
    <row r="898" spans="1:9" ht="14.4">
      <c r="A898" s="487" t="s">
        <v>345</v>
      </c>
      <c r="B898" s="488">
        <v>43143</v>
      </c>
      <c r="C898" s="489">
        <v>1130.8900000000001</v>
      </c>
      <c r="D898" s="487" t="s">
        <v>348</v>
      </c>
      <c r="E898" s="490"/>
      <c r="F898" s="499"/>
      <c r="G898" s="499"/>
      <c r="H898" s="499"/>
      <c r="I898" s="499"/>
    </row>
    <row r="899" spans="1:9" ht="14.4">
      <c r="A899" s="487" t="s">
        <v>345</v>
      </c>
      <c r="B899" s="488">
        <v>43171</v>
      </c>
      <c r="C899" s="489">
        <v>1131.73</v>
      </c>
      <c r="D899" s="487" t="s">
        <v>350</v>
      </c>
      <c r="E899" s="490"/>
      <c r="F899" s="499"/>
      <c r="G899" s="499"/>
      <c r="H899" s="499"/>
      <c r="I899" s="499"/>
    </row>
    <row r="900" spans="1:9" ht="14.4">
      <c r="A900" s="487" t="s">
        <v>345</v>
      </c>
      <c r="B900" s="488">
        <v>43202</v>
      </c>
      <c r="C900" s="489">
        <v>1142.01</v>
      </c>
      <c r="D900" s="487" t="s">
        <v>351</v>
      </c>
      <c r="E900" s="490"/>
      <c r="F900" s="499"/>
      <c r="G900" s="499"/>
      <c r="H900" s="499"/>
      <c r="I900" s="499"/>
    </row>
    <row r="901" spans="1:9" ht="14.4">
      <c r="A901" s="487" t="s">
        <v>345</v>
      </c>
      <c r="B901" s="488">
        <v>43232</v>
      </c>
      <c r="C901" s="489">
        <v>1118.1300000000001</v>
      </c>
      <c r="D901" s="487" t="s">
        <v>353</v>
      </c>
      <c r="E901" s="490"/>
      <c r="F901" s="499"/>
      <c r="G901" s="499"/>
      <c r="H901" s="499"/>
      <c r="I901" s="499"/>
    </row>
    <row r="902" spans="1:9" ht="14.4">
      <c r="A902" s="487" t="s">
        <v>345</v>
      </c>
      <c r="B902" s="488">
        <v>43263</v>
      </c>
      <c r="C902" s="489">
        <v>1120.8399999999999</v>
      </c>
      <c r="D902" s="487" t="s">
        <v>346</v>
      </c>
      <c r="E902" s="489">
        <v>-2.4256433000000001E-2</v>
      </c>
      <c r="F902" s="499"/>
      <c r="G902" s="499"/>
      <c r="H902" s="499"/>
      <c r="I902" s="499"/>
    </row>
    <row r="903" spans="1:9" ht="14.4">
      <c r="A903" s="487" t="s">
        <v>345</v>
      </c>
      <c r="B903" s="488">
        <v>43355</v>
      </c>
      <c r="C903" s="489">
        <v>1131.7</v>
      </c>
      <c r="D903" s="487" t="s">
        <v>348</v>
      </c>
      <c r="E903" s="490"/>
      <c r="F903" s="499"/>
      <c r="G903" s="499"/>
      <c r="H903" s="499"/>
      <c r="I903" s="499"/>
    </row>
    <row r="904" spans="1:9" ht="14.4">
      <c r="A904" s="487" t="s">
        <v>345</v>
      </c>
      <c r="B904" s="500">
        <v>43385</v>
      </c>
      <c r="C904" s="489">
        <v>1144.19</v>
      </c>
      <c r="D904" s="487" t="s">
        <v>350</v>
      </c>
      <c r="E904" s="490"/>
      <c r="F904" s="499"/>
      <c r="G904" s="499"/>
      <c r="H904" s="499"/>
      <c r="I904" s="499"/>
    </row>
    <row r="905" spans="1:9" ht="14.4">
      <c r="A905" s="487" t="s">
        <v>345</v>
      </c>
      <c r="B905" s="500">
        <v>43416</v>
      </c>
      <c r="C905" s="489">
        <v>1141.0999999999999</v>
      </c>
      <c r="D905" s="487" t="s">
        <v>351</v>
      </c>
      <c r="E905" s="490"/>
      <c r="F905" s="499"/>
      <c r="G905" s="499"/>
      <c r="H905" s="499"/>
      <c r="I905" s="499"/>
    </row>
    <row r="906" spans="1:9" ht="14.4">
      <c r="A906" s="487" t="s">
        <v>345</v>
      </c>
      <c r="B906" s="500">
        <v>43446</v>
      </c>
      <c r="C906" s="489">
        <v>1141.18</v>
      </c>
      <c r="D906" s="487" t="s">
        <v>353</v>
      </c>
      <c r="E906" s="490"/>
      <c r="F906" s="499"/>
      <c r="G906" s="499"/>
      <c r="H906" s="499"/>
      <c r="I906" s="499"/>
    </row>
    <row r="907" spans="1:9" ht="14.4">
      <c r="A907" s="487" t="s">
        <v>345</v>
      </c>
      <c r="B907" s="489" t="s">
        <v>896</v>
      </c>
      <c r="C907" s="489">
        <v>1148.78</v>
      </c>
      <c r="D907" s="487" t="s">
        <v>346</v>
      </c>
      <c r="E907" s="489">
        <v>2.4622104999999998E-2</v>
      </c>
      <c r="F907" s="499"/>
      <c r="G907" s="499"/>
      <c r="H907" s="499"/>
      <c r="I907" s="499"/>
    </row>
    <row r="908" spans="1:9" ht="14.4">
      <c r="A908" s="487" t="s">
        <v>345</v>
      </c>
      <c r="B908" s="489" t="s">
        <v>897</v>
      </c>
      <c r="C908" s="489">
        <v>1167.67</v>
      </c>
      <c r="D908" s="487" t="s">
        <v>348</v>
      </c>
      <c r="E908" s="490"/>
      <c r="F908" s="499"/>
      <c r="G908" s="499"/>
      <c r="H908" s="499"/>
      <c r="I908" s="499"/>
    </row>
    <row r="909" spans="1:9" ht="14.4">
      <c r="A909" s="487" t="s">
        <v>345</v>
      </c>
      <c r="B909" s="489" t="s">
        <v>898</v>
      </c>
      <c r="C909" s="489">
        <v>1182.78</v>
      </c>
      <c r="D909" s="487" t="s">
        <v>350</v>
      </c>
      <c r="E909" s="490"/>
      <c r="F909" s="499"/>
      <c r="G909" s="499"/>
      <c r="H909" s="499"/>
      <c r="I909" s="499"/>
    </row>
    <row r="910" spans="1:9" ht="14.4">
      <c r="A910" s="487" t="s">
        <v>345</v>
      </c>
      <c r="B910" s="489" t="s">
        <v>899</v>
      </c>
      <c r="C910" s="489">
        <v>1168.17</v>
      </c>
      <c r="D910" s="487" t="s">
        <v>351</v>
      </c>
      <c r="E910" s="490"/>
      <c r="F910" s="499"/>
      <c r="G910" s="499"/>
      <c r="H910" s="499"/>
      <c r="I910" s="499"/>
    </row>
    <row r="911" spans="1:9" ht="14.4">
      <c r="A911" s="487" t="s">
        <v>345</v>
      </c>
      <c r="B911" s="489" t="s">
        <v>900</v>
      </c>
      <c r="C911" s="489">
        <v>1162.7</v>
      </c>
      <c r="D911" s="487" t="s">
        <v>353</v>
      </c>
      <c r="E911" s="490"/>
      <c r="F911" s="499"/>
      <c r="G911" s="499"/>
      <c r="H911" s="499"/>
      <c r="I911" s="499"/>
    </row>
    <row r="912" spans="1:9" ht="14.4">
      <c r="A912" s="487" t="s">
        <v>345</v>
      </c>
      <c r="B912" s="489" t="s">
        <v>901</v>
      </c>
      <c r="C912" s="489">
        <v>1165.97</v>
      </c>
      <c r="D912" s="487" t="s">
        <v>346</v>
      </c>
      <c r="E912" s="489">
        <v>1.4852849E-2</v>
      </c>
      <c r="F912" s="499"/>
      <c r="G912" s="499"/>
      <c r="H912" s="499"/>
      <c r="I912" s="499"/>
    </row>
    <row r="913" spans="1:9" ht="14.4">
      <c r="A913" s="487" t="s">
        <v>345</v>
      </c>
      <c r="B913" s="489" t="s">
        <v>902</v>
      </c>
      <c r="C913" s="489">
        <v>1198.18</v>
      </c>
      <c r="D913" s="487" t="s">
        <v>348</v>
      </c>
      <c r="E913" s="490"/>
      <c r="F913" s="499"/>
      <c r="G913" s="499"/>
      <c r="H913" s="499"/>
      <c r="I913" s="499"/>
    </row>
    <row r="914" spans="1:9" ht="14.4">
      <c r="A914" s="487" t="s">
        <v>345</v>
      </c>
      <c r="B914" s="489" t="s">
        <v>903</v>
      </c>
      <c r="C914" s="489">
        <v>1191.74</v>
      </c>
      <c r="D914" s="487" t="s">
        <v>350</v>
      </c>
      <c r="E914" s="490"/>
      <c r="F914" s="499"/>
      <c r="G914" s="499"/>
      <c r="H914" s="499"/>
      <c r="I914" s="499"/>
    </row>
    <row r="915" spans="1:9" ht="14.4">
      <c r="A915" s="487" t="s">
        <v>345</v>
      </c>
      <c r="B915" s="489" t="s">
        <v>904</v>
      </c>
      <c r="C915" s="489">
        <v>1186.03</v>
      </c>
      <c r="D915" s="487" t="s">
        <v>351</v>
      </c>
      <c r="E915" s="490"/>
      <c r="F915" s="499"/>
      <c r="G915" s="499"/>
      <c r="H915" s="499"/>
      <c r="I915" s="499"/>
    </row>
    <row r="916" spans="1:9" ht="14.4">
      <c r="A916" s="487" t="s">
        <v>345</v>
      </c>
      <c r="B916" s="489" t="s">
        <v>905</v>
      </c>
      <c r="C916" s="489">
        <v>1216.27</v>
      </c>
      <c r="D916" s="487" t="s">
        <v>353</v>
      </c>
      <c r="E916" s="490"/>
      <c r="F916" s="499"/>
      <c r="G916" s="499"/>
      <c r="H916" s="499"/>
      <c r="I916" s="499"/>
    </row>
    <row r="917" spans="1:9" ht="14.4">
      <c r="A917" s="487" t="s">
        <v>345</v>
      </c>
      <c r="B917" s="489" t="s">
        <v>906</v>
      </c>
      <c r="C917" s="489">
        <v>1215.1600000000001</v>
      </c>
      <c r="D917" s="487" t="s">
        <v>346</v>
      </c>
      <c r="E917" s="489">
        <v>4.1322396999999997E-2</v>
      </c>
      <c r="F917" s="499"/>
      <c r="G917" s="499"/>
      <c r="H917" s="499"/>
      <c r="I917" s="499"/>
    </row>
    <row r="918" spans="1:9" ht="14.4">
      <c r="A918" s="487" t="s">
        <v>345</v>
      </c>
      <c r="B918" s="489" t="s">
        <v>907</v>
      </c>
      <c r="C918" s="489">
        <v>1204.54</v>
      </c>
      <c r="D918" s="487" t="s">
        <v>348</v>
      </c>
      <c r="E918" s="490"/>
      <c r="F918" s="499"/>
      <c r="G918" s="499"/>
      <c r="H918" s="499"/>
      <c r="I918" s="499"/>
    </row>
    <row r="919" spans="1:9" ht="14.4">
      <c r="A919" s="487" t="s">
        <v>345</v>
      </c>
      <c r="B919" s="489" t="s">
        <v>908</v>
      </c>
      <c r="C919" s="489">
        <v>1188.19</v>
      </c>
      <c r="D919" s="487" t="s">
        <v>350</v>
      </c>
      <c r="E919" s="490"/>
      <c r="F919" s="499"/>
      <c r="G919" s="499"/>
      <c r="H919" s="499"/>
      <c r="I919" s="499"/>
    </row>
    <row r="920" spans="1:9" ht="14.4">
      <c r="A920" s="487" t="s">
        <v>345</v>
      </c>
      <c r="B920" s="488">
        <v>43466</v>
      </c>
      <c r="C920" s="489">
        <v>1185.9100000000001</v>
      </c>
      <c r="D920" s="487" t="s">
        <v>351</v>
      </c>
      <c r="E920" s="490"/>
      <c r="F920" s="499"/>
      <c r="G920" s="499"/>
      <c r="H920" s="499"/>
      <c r="I920" s="499"/>
    </row>
    <row r="921" spans="1:9" ht="14.4">
      <c r="A921" s="487" t="s">
        <v>345</v>
      </c>
      <c r="B921" s="488">
        <v>43497</v>
      </c>
      <c r="C921" s="489">
        <v>1180.43</v>
      </c>
      <c r="D921" s="487" t="s">
        <v>353</v>
      </c>
      <c r="E921" s="490"/>
      <c r="F921" s="499"/>
      <c r="G921" s="499"/>
      <c r="H921" s="499"/>
      <c r="I921" s="499"/>
    </row>
    <row r="922" spans="1:9" ht="14.4">
      <c r="A922" s="487" t="s">
        <v>345</v>
      </c>
      <c r="B922" s="488">
        <v>43525</v>
      </c>
      <c r="C922" s="489">
        <v>1178.8699999999999</v>
      </c>
      <c r="D922" s="487" t="s">
        <v>346</v>
      </c>
      <c r="E922" s="489">
        <v>-3.0319403000000002E-2</v>
      </c>
      <c r="F922" s="499"/>
      <c r="G922" s="499"/>
      <c r="H922" s="499"/>
      <c r="I922" s="499"/>
    </row>
    <row r="923" spans="1:9" ht="14.4">
      <c r="A923" s="487" t="s">
        <v>345</v>
      </c>
      <c r="B923" s="488">
        <v>43617</v>
      </c>
      <c r="C923" s="489">
        <v>1170.79</v>
      </c>
      <c r="D923" s="487" t="s">
        <v>348</v>
      </c>
      <c r="E923" s="490"/>
      <c r="F923" s="499"/>
      <c r="G923" s="499"/>
      <c r="H923" s="499"/>
      <c r="I923" s="499"/>
    </row>
    <row r="924" spans="1:9" ht="14.4">
      <c r="A924" s="487" t="s">
        <v>345</v>
      </c>
      <c r="B924" s="488">
        <v>43647</v>
      </c>
      <c r="C924" s="489">
        <v>1177.46</v>
      </c>
      <c r="D924" s="487" t="s">
        <v>350</v>
      </c>
      <c r="E924" s="490"/>
      <c r="F924" s="499"/>
      <c r="G924" s="499"/>
      <c r="H924" s="499"/>
      <c r="I924" s="499"/>
    </row>
    <row r="925" spans="1:9" ht="14.4">
      <c r="A925" s="487" t="s">
        <v>345</v>
      </c>
      <c r="B925" s="488">
        <v>43678</v>
      </c>
      <c r="C925" s="489">
        <v>1177.07</v>
      </c>
      <c r="D925" s="487" t="s">
        <v>351</v>
      </c>
      <c r="E925" s="490"/>
      <c r="F925" s="499"/>
      <c r="G925" s="499"/>
      <c r="H925" s="499"/>
      <c r="I925" s="499"/>
    </row>
    <row r="926" spans="1:9" ht="14.4">
      <c r="A926" s="487" t="s">
        <v>345</v>
      </c>
      <c r="B926" s="488">
        <v>43709</v>
      </c>
      <c r="C926" s="489">
        <v>1179.3599999999999</v>
      </c>
      <c r="D926" s="487" t="s">
        <v>353</v>
      </c>
      <c r="E926" s="490"/>
      <c r="F926" s="499"/>
      <c r="G926" s="499"/>
      <c r="H926" s="499"/>
      <c r="I926" s="499"/>
    </row>
    <row r="927" spans="1:9" ht="14.4">
      <c r="A927" s="487" t="s">
        <v>345</v>
      </c>
      <c r="B927" s="488">
        <v>43739</v>
      </c>
      <c r="C927" s="489">
        <v>1180.8399999999999</v>
      </c>
      <c r="D927" s="487" t="s">
        <v>346</v>
      </c>
      <c r="E927" s="489">
        <v>1.6696969999999999E-3</v>
      </c>
      <c r="F927" s="499"/>
      <c r="G927" s="499"/>
      <c r="H927" s="499"/>
      <c r="I927" s="499"/>
    </row>
    <row r="928" spans="1:9" ht="14.4">
      <c r="A928" s="487" t="s">
        <v>345</v>
      </c>
      <c r="B928" s="489" t="s">
        <v>909</v>
      </c>
      <c r="C928" s="489">
        <v>1175.05</v>
      </c>
      <c r="D928" s="487" t="s">
        <v>348</v>
      </c>
      <c r="E928" s="490"/>
      <c r="F928" s="499"/>
      <c r="G928" s="499"/>
      <c r="H928" s="499"/>
      <c r="I928" s="499"/>
    </row>
    <row r="929" spans="1:9" ht="14.4">
      <c r="A929" s="487" t="s">
        <v>345</v>
      </c>
      <c r="B929" s="489" t="s">
        <v>910</v>
      </c>
      <c r="C929" s="489">
        <v>1178.03</v>
      </c>
      <c r="D929" s="487" t="s">
        <v>350</v>
      </c>
      <c r="E929" s="490"/>
      <c r="F929" s="499"/>
      <c r="G929" s="499"/>
      <c r="H929" s="499"/>
      <c r="I929" s="499"/>
    </row>
    <row r="930" spans="1:9" ht="14.4">
      <c r="A930" s="487" t="s">
        <v>345</v>
      </c>
      <c r="B930" s="489" t="s">
        <v>911</v>
      </c>
      <c r="C930" s="489">
        <v>1195.54</v>
      </c>
      <c r="D930" s="487" t="s">
        <v>351</v>
      </c>
      <c r="E930" s="490"/>
      <c r="F930" s="499"/>
      <c r="G930" s="499"/>
      <c r="H930" s="499"/>
      <c r="I930" s="499"/>
    </row>
    <row r="931" spans="1:9" ht="14.4">
      <c r="A931" s="487" t="s">
        <v>345</v>
      </c>
      <c r="B931" s="489" t="s">
        <v>912</v>
      </c>
      <c r="C931" s="489">
        <v>1187.97</v>
      </c>
      <c r="D931" s="487" t="s">
        <v>353</v>
      </c>
      <c r="E931" s="490"/>
      <c r="F931" s="499"/>
      <c r="G931" s="499"/>
      <c r="H931" s="499"/>
      <c r="I931" s="499"/>
    </row>
    <row r="932" spans="1:9" ht="14.4">
      <c r="A932" s="487" t="s">
        <v>345</v>
      </c>
      <c r="B932" s="489" t="s">
        <v>913</v>
      </c>
      <c r="C932" s="489">
        <v>1187.77</v>
      </c>
      <c r="D932" s="487" t="s">
        <v>346</v>
      </c>
      <c r="E932" s="489">
        <v>5.8515499999999996E-3</v>
      </c>
      <c r="F932" s="499"/>
      <c r="G932" s="499"/>
      <c r="H932" s="499"/>
      <c r="I932" s="499"/>
    </row>
    <row r="933" spans="1:9" ht="14.4">
      <c r="A933" s="487" t="s">
        <v>345</v>
      </c>
      <c r="B933" s="489" t="s">
        <v>914</v>
      </c>
      <c r="C933" s="489">
        <v>1179.17</v>
      </c>
      <c r="D933" s="487" t="s">
        <v>348</v>
      </c>
      <c r="E933" s="490"/>
      <c r="F933" s="499"/>
      <c r="G933" s="499"/>
      <c r="H933" s="499"/>
      <c r="I933" s="499"/>
    </row>
    <row r="934" spans="1:9" ht="14.4">
      <c r="A934" s="487" t="s">
        <v>345</v>
      </c>
      <c r="B934" s="489" t="s">
        <v>915</v>
      </c>
      <c r="C934" s="489">
        <v>1167.69</v>
      </c>
      <c r="D934" s="487" t="s">
        <v>350</v>
      </c>
      <c r="E934" s="490"/>
      <c r="F934" s="499"/>
      <c r="G934" s="499"/>
      <c r="H934" s="499"/>
      <c r="I934" s="499"/>
    </row>
    <row r="935" spans="1:9" ht="14.4">
      <c r="A935" s="487" t="s">
        <v>345</v>
      </c>
      <c r="B935" s="489" t="s">
        <v>916</v>
      </c>
      <c r="C935" s="489">
        <v>1168.83</v>
      </c>
      <c r="D935" s="487" t="s">
        <v>351</v>
      </c>
      <c r="E935" s="490"/>
      <c r="F935" s="499"/>
      <c r="G935" s="499"/>
      <c r="H935" s="499"/>
      <c r="I935" s="499"/>
    </row>
    <row r="936" spans="1:9" ht="14.4">
      <c r="A936" s="487" t="s">
        <v>345</v>
      </c>
      <c r="B936" s="489" t="s">
        <v>917</v>
      </c>
      <c r="C936" s="489">
        <v>1172.98</v>
      </c>
      <c r="D936" s="487" t="s">
        <v>353</v>
      </c>
      <c r="E936" s="490"/>
      <c r="F936" s="499"/>
      <c r="G936" s="499"/>
      <c r="H936" s="499"/>
      <c r="I936" s="499"/>
    </row>
    <row r="937" spans="1:9" ht="14.4">
      <c r="A937" s="487" t="s">
        <v>345</v>
      </c>
      <c r="B937" s="489" t="s">
        <v>918</v>
      </c>
      <c r="C937" s="489">
        <v>1172.78</v>
      </c>
      <c r="D937" s="487" t="s">
        <v>346</v>
      </c>
      <c r="E937" s="489">
        <v>-1.2700601000000001E-2</v>
      </c>
      <c r="F937" s="499"/>
      <c r="G937" s="499"/>
      <c r="H937" s="499"/>
      <c r="I937" s="499"/>
    </row>
    <row r="938" spans="1:9" ht="14.4">
      <c r="A938" s="487" t="s">
        <v>345</v>
      </c>
      <c r="B938" s="489" t="s">
        <v>919</v>
      </c>
      <c r="C938" s="489">
        <v>1160.8399999999999</v>
      </c>
      <c r="D938" s="487" t="s">
        <v>348</v>
      </c>
      <c r="E938" s="490"/>
      <c r="F938" s="499"/>
      <c r="G938" s="499"/>
      <c r="H938" s="499"/>
      <c r="I938" s="499"/>
    </row>
    <row r="939" spans="1:9" ht="14.4">
      <c r="A939" s="487" t="s">
        <v>345</v>
      </c>
      <c r="B939" s="489" t="s">
        <v>920</v>
      </c>
      <c r="C939" s="489">
        <v>1164.8900000000001</v>
      </c>
      <c r="D939" s="487" t="s">
        <v>350</v>
      </c>
      <c r="E939" s="490"/>
      <c r="F939" s="499"/>
      <c r="G939" s="499"/>
      <c r="H939" s="499"/>
      <c r="I939" s="499"/>
    </row>
    <row r="940" spans="1:9" ht="14.4">
      <c r="A940" s="487" t="s">
        <v>345</v>
      </c>
      <c r="B940" s="489" t="s">
        <v>921</v>
      </c>
      <c r="C940" s="489">
        <v>1160.99</v>
      </c>
      <c r="D940" s="487" t="s">
        <v>351</v>
      </c>
      <c r="E940" s="490"/>
      <c r="F940" s="499"/>
      <c r="G940" s="499"/>
      <c r="H940" s="499"/>
      <c r="I940" s="499"/>
    </row>
    <row r="941" spans="1:9" ht="14.4">
      <c r="A941" s="487" t="s">
        <v>345</v>
      </c>
      <c r="B941" s="489" t="s">
        <v>922</v>
      </c>
      <c r="C941" s="489">
        <v>1160.5899999999999</v>
      </c>
      <c r="D941" s="487" t="s">
        <v>353</v>
      </c>
      <c r="E941" s="490"/>
      <c r="F941" s="499"/>
      <c r="G941" s="499"/>
      <c r="H941" s="499"/>
      <c r="I941" s="499"/>
    </row>
    <row r="942" spans="1:9" ht="14.4">
      <c r="A942" s="487" t="s">
        <v>345</v>
      </c>
      <c r="B942" s="489" t="s">
        <v>923</v>
      </c>
      <c r="C942" s="489">
        <v>1161.6300000000001</v>
      </c>
      <c r="D942" s="487" t="s">
        <v>346</v>
      </c>
      <c r="E942" s="489">
        <v>-9.5528079999999994E-3</v>
      </c>
      <c r="F942" s="499"/>
      <c r="G942" s="499"/>
      <c r="H942" s="499"/>
      <c r="I942" s="499"/>
    </row>
    <row r="943" spans="1:9" ht="14.4">
      <c r="A943" s="487" t="s">
        <v>345</v>
      </c>
      <c r="B943" s="488">
        <v>43526</v>
      </c>
      <c r="C943" s="489">
        <v>1153.06</v>
      </c>
      <c r="D943" s="487" t="s">
        <v>348</v>
      </c>
      <c r="E943" s="490"/>
      <c r="F943" s="499"/>
      <c r="G943" s="499"/>
      <c r="H943" s="499"/>
      <c r="I943" s="499"/>
    </row>
    <row r="944" spans="1:9" ht="14.4">
      <c r="A944" s="487" t="s">
        <v>345</v>
      </c>
      <c r="B944" s="488">
        <v>43557</v>
      </c>
      <c r="C944" s="489">
        <v>1144.27</v>
      </c>
      <c r="D944" s="487" t="s">
        <v>350</v>
      </c>
      <c r="E944" s="490"/>
      <c r="F944" s="499"/>
      <c r="G944" s="499"/>
      <c r="H944" s="499"/>
      <c r="I944" s="499"/>
    </row>
    <row r="945" spans="1:9" ht="14.4">
      <c r="A945" s="487" t="s">
        <v>345</v>
      </c>
      <c r="B945" s="488">
        <v>43587</v>
      </c>
      <c r="C945" s="489">
        <v>1147.0999999999999</v>
      </c>
      <c r="D945" s="487" t="s">
        <v>351</v>
      </c>
      <c r="E945" s="490"/>
      <c r="F945" s="499"/>
      <c r="G945" s="499"/>
      <c r="H945" s="499"/>
      <c r="I945" s="499"/>
    </row>
    <row r="946" spans="1:9" ht="14.4">
      <c r="A946" s="487" t="s">
        <v>345</v>
      </c>
      <c r="B946" s="488">
        <v>43618</v>
      </c>
      <c r="C946" s="489">
        <v>1139.72</v>
      </c>
      <c r="D946" s="487" t="s">
        <v>353</v>
      </c>
      <c r="E946" s="490"/>
      <c r="F946" s="499"/>
      <c r="G946" s="499"/>
      <c r="H946" s="499"/>
      <c r="I946" s="499"/>
    </row>
    <row r="947" spans="1:9" ht="14.4">
      <c r="A947" s="487" t="s">
        <v>345</v>
      </c>
      <c r="B947" s="488">
        <v>43648</v>
      </c>
      <c r="C947" s="489">
        <v>1139.57</v>
      </c>
      <c r="D947" s="487" t="s">
        <v>346</v>
      </c>
      <c r="E947" s="489">
        <v>-1.9173193000000002E-2</v>
      </c>
      <c r="F947" s="499"/>
      <c r="G947" s="499"/>
      <c r="H947" s="499"/>
      <c r="I947" s="499"/>
    </row>
    <row r="948" spans="1:9" ht="14.4">
      <c r="A948" s="487" t="s">
        <v>345</v>
      </c>
      <c r="B948" s="488">
        <v>43740</v>
      </c>
      <c r="C948" s="489">
        <v>1127.53</v>
      </c>
      <c r="D948" s="487" t="s">
        <v>348</v>
      </c>
      <c r="E948" s="490"/>
      <c r="F948" s="499"/>
      <c r="G948" s="499"/>
      <c r="H948" s="499"/>
      <c r="I948" s="499"/>
    </row>
    <row r="949" spans="1:9" ht="14.4">
      <c r="A949" s="487" t="s">
        <v>345</v>
      </c>
      <c r="B949" s="488">
        <v>43771</v>
      </c>
      <c r="C949" s="489">
        <v>1128.8599999999999</v>
      </c>
      <c r="D949" s="487" t="s">
        <v>350</v>
      </c>
      <c r="E949" s="490"/>
      <c r="F949" s="499"/>
      <c r="G949" s="499"/>
      <c r="H949" s="499"/>
      <c r="I949" s="499"/>
    </row>
    <row r="950" spans="1:9" ht="14.4">
      <c r="A950" s="487" t="s">
        <v>345</v>
      </c>
      <c r="B950" s="488">
        <v>43801</v>
      </c>
      <c r="C950" s="489">
        <v>1128.19</v>
      </c>
      <c r="D950" s="487" t="s">
        <v>351</v>
      </c>
      <c r="E950" s="490"/>
      <c r="F950" s="499"/>
      <c r="G950" s="499"/>
      <c r="H950" s="499"/>
      <c r="I950" s="499"/>
    </row>
    <row r="951" spans="1:9" ht="14.4">
      <c r="A951" s="487" t="s">
        <v>345</v>
      </c>
      <c r="B951" s="489" t="s">
        <v>924</v>
      </c>
      <c r="C951" s="489">
        <v>1121.08</v>
      </c>
      <c r="D951" s="487" t="s">
        <v>353</v>
      </c>
      <c r="E951" s="490"/>
      <c r="F951" s="499"/>
      <c r="G951" s="499"/>
      <c r="H951" s="499"/>
      <c r="I951" s="499"/>
    </row>
    <row r="952" spans="1:9" ht="14.4">
      <c r="A952" s="487" t="s">
        <v>345</v>
      </c>
      <c r="B952" s="489" t="s">
        <v>925</v>
      </c>
      <c r="C952" s="489">
        <v>1112.8699999999999</v>
      </c>
      <c r="D952" s="487" t="s">
        <v>346</v>
      </c>
      <c r="E952" s="489">
        <v>-2.3708733999999999E-2</v>
      </c>
      <c r="F952" s="499"/>
      <c r="G952" s="499"/>
      <c r="H952" s="499"/>
      <c r="I952" s="499"/>
    </row>
    <row r="953" spans="1:9" ht="14.4">
      <c r="A953" s="487" t="s">
        <v>345</v>
      </c>
      <c r="B953" s="489" t="s">
        <v>926</v>
      </c>
      <c r="C953" s="489">
        <v>1109.72</v>
      </c>
      <c r="D953" s="487" t="s">
        <v>348</v>
      </c>
      <c r="E953" s="490"/>
      <c r="F953" s="499"/>
      <c r="G953" s="499"/>
      <c r="H953" s="499"/>
      <c r="I953" s="499"/>
    </row>
    <row r="954" spans="1:9" ht="14.4">
      <c r="A954" s="487" t="s">
        <v>345</v>
      </c>
      <c r="B954" s="489" t="s">
        <v>927</v>
      </c>
      <c r="C954" s="489">
        <v>1102.51</v>
      </c>
      <c r="D954" s="487" t="s">
        <v>350</v>
      </c>
      <c r="E954" s="490"/>
      <c r="F954" s="499"/>
      <c r="G954" s="499"/>
      <c r="H954" s="499"/>
      <c r="I954" s="499"/>
    </row>
    <row r="955" spans="1:9" ht="14.4">
      <c r="A955" s="487" t="s">
        <v>345</v>
      </c>
      <c r="B955" s="489" t="s">
        <v>928</v>
      </c>
      <c r="C955" s="489">
        <v>1124.23</v>
      </c>
      <c r="D955" s="487" t="s">
        <v>351</v>
      </c>
      <c r="E955" s="490"/>
      <c r="F955" s="499"/>
      <c r="G955" s="499"/>
      <c r="H955" s="499"/>
      <c r="I955" s="499"/>
    </row>
    <row r="956" spans="1:9" ht="14.4">
      <c r="A956" s="487" t="s">
        <v>345</v>
      </c>
      <c r="B956" s="489" t="s">
        <v>929</v>
      </c>
      <c r="C956" s="489">
        <v>1112.23</v>
      </c>
      <c r="D956" s="487" t="s">
        <v>353</v>
      </c>
      <c r="E956" s="490"/>
      <c r="F956" s="499"/>
      <c r="G956" s="499"/>
      <c r="H956" s="499"/>
      <c r="I956" s="499"/>
    </row>
    <row r="957" spans="1:9" ht="14.4">
      <c r="A957" s="487" t="s">
        <v>345</v>
      </c>
      <c r="B957" s="489" t="s">
        <v>930</v>
      </c>
      <c r="C957" s="489">
        <v>1113.07</v>
      </c>
      <c r="D957" s="487" t="s">
        <v>346</v>
      </c>
      <c r="E957" s="489">
        <v>1.7969899999999999E-4</v>
      </c>
      <c r="F957" s="499"/>
      <c r="G957" s="499"/>
      <c r="H957" s="499"/>
      <c r="I957" s="499"/>
    </row>
    <row r="958" spans="1:9" ht="14.4">
      <c r="A958" s="487" t="s">
        <v>345</v>
      </c>
      <c r="B958" s="489" t="s">
        <v>931</v>
      </c>
      <c r="C958" s="489">
        <v>1102.32</v>
      </c>
      <c r="D958" s="487" t="s">
        <v>348</v>
      </c>
      <c r="E958" s="490"/>
      <c r="F958" s="499"/>
      <c r="G958" s="499"/>
      <c r="H958" s="499"/>
      <c r="I958" s="499"/>
    </row>
    <row r="959" spans="1:9" ht="14.4">
      <c r="A959" s="487" t="s">
        <v>345</v>
      </c>
      <c r="B959" s="489" t="s">
        <v>932</v>
      </c>
      <c r="C959" s="489">
        <v>1109.73</v>
      </c>
      <c r="D959" s="487" t="s">
        <v>350</v>
      </c>
      <c r="E959" s="490"/>
      <c r="F959" s="499"/>
      <c r="G959" s="499"/>
      <c r="H959" s="499"/>
      <c r="I959" s="499"/>
    </row>
    <row r="960" spans="1:9" ht="14.4">
      <c r="A960" s="487" t="s">
        <v>345</v>
      </c>
      <c r="B960" s="489" t="s">
        <v>933</v>
      </c>
      <c r="C960" s="489">
        <v>1102.56</v>
      </c>
      <c r="D960" s="487" t="s">
        <v>351</v>
      </c>
      <c r="E960" s="490"/>
      <c r="F960" s="499"/>
      <c r="G960" s="499"/>
      <c r="H960" s="499"/>
      <c r="I960" s="499"/>
    </row>
    <row r="961" spans="1:9" ht="14.4">
      <c r="A961" s="487" t="s">
        <v>345</v>
      </c>
      <c r="B961" s="489" t="s">
        <v>934</v>
      </c>
      <c r="C961" s="489">
        <v>1105.53</v>
      </c>
      <c r="D961" s="487" t="s">
        <v>353</v>
      </c>
      <c r="E961" s="490"/>
      <c r="F961" s="499"/>
      <c r="G961" s="499"/>
      <c r="H961" s="499"/>
      <c r="I961" s="499"/>
    </row>
    <row r="962" spans="1:9" ht="14.4">
      <c r="A962" s="487" t="s">
        <v>345</v>
      </c>
      <c r="B962" s="488">
        <v>43527</v>
      </c>
      <c r="C962" s="489">
        <v>1100.58</v>
      </c>
      <c r="D962" s="487" t="s">
        <v>348</v>
      </c>
      <c r="E962" s="490"/>
      <c r="F962" s="499"/>
      <c r="G962" s="499"/>
      <c r="H962" s="499"/>
      <c r="I962" s="499"/>
    </row>
    <row r="963" spans="1:9" ht="14.4">
      <c r="A963" s="487" t="s">
        <v>345</v>
      </c>
      <c r="B963" s="488">
        <v>43588</v>
      </c>
      <c r="C963" s="489">
        <v>1102.6400000000001</v>
      </c>
      <c r="D963" s="487" t="s">
        <v>351</v>
      </c>
      <c r="E963" s="490"/>
      <c r="F963" s="499"/>
      <c r="G963" s="499"/>
      <c r="H963" s="499"/>
      <c r="I963" s="499"/>
    </row>
    <row r="964" spans="1:9" ht="14.4">
      <c r="A964" s="487" t="s">
        <v>345</v>
      </c>
      <c r="B964" s="488">
        <v>43619</v>
      </c>
      <c r="C964" s="489">
        <v>1111.76</v>
      </c>
      <c r="D964" s="487" t="s">
        <v>353</v>
      </c>
      <c r="E964" s="490"/>
      <c r="F964" s="499"/>
      <c r="G964" s="499"/>
      <c r="H964" s="499"/>
      <c r="I964" s="499"/>
    </row>
    <row r="965" spans="1:9" ht="14.4">
      <c r="A965" s="487" t="s">
        <v>345</v>
      </c>
      <c r="B965" s="488">
        <v>43649</v>
      </c>
      <c r="C965" s="489">
        <v>1127.77</v>
      </c>
      <c r="D965" s="487" t="s">
        <v>346</v>
      </c>
      <c r="E965" s="489">
        <v>2.2607483000000001E-2</v>
      </c>
      <c r="F965" s="499"/>
      <c r="G965" s="499"/>
      <c r="H965" s="499"/>
      <c r="I965" s="499"/>
    </row>
    <row r="966" spans="1:9" ht="14.4">
      <c r="A966" s="487" t="s">
        <v>345</v>
      </c>
      <c r="B966" s="488">
        <v>43741</v>
      </c>
      <c r="C966" s="489">
        <v>1128.71</v>
      </c>
      <c r="D966" s="487" t="s">
        <v>348</v>
      </c>
      <c r="E966" s="490"/>
      <c r="F966" s="499"/>
      <c r="G966" s="499"/>
      <c r="H966" s="499"/>
      <c r="I966" s="499"/>
    </row>
    <row r="967" spans="1:9" ht="14.4">
      <c r="A967" s="487" t="s">
        <v>345</v>
      </c>
      <c r="B967" s="488">
        <v>43772</v>
      </c>
      <c r="C967" s="489">
        <v>1142.93</v>
      </c>
      <c r="D967" s="487" t="s">
        <v>350</v>
      </c>
      <c r="E967" s="490"/>
      <c r="F967" s="499"/>
      <c r="G967" s="499"/>
      <c r="H967" s="499"/>
      <c r="I967" s="499"/>
    </row>
    <row r="968" spans="1:9" ht="14.4">
      <c r="A968" s="487" t="s">
        <v>345</v>
      </c>
      <c r="B968" s="488">
        <v>43802</v>
      </c>
      <c r="C968" s="489">
        <v>1163.26</v>
      </c>
      <c r="D968" s="487" t="s">
        <v>351</v>
      </c>
      <c r="E968" s="490"/>
      <c r="F968" s="499"/>
      <c r="G968" s="499"/>
      <c r="H968" s="499"/>
      <c r="I968" s="499"/>
    </row>
    <row r="969" spans="1:9" ht="14.4">
      <c r="A969" s="487" t="s">
        <v>345</v>
      </c>
      <c r="B969" s="489" t="s">
        <v>935</v>
      </c>
      <c r="C969" s="489">
        <v>1150.0999999999999</v>
      </c>
      <c r="D969" s="487" t="s">
        <v>353</v>
      </c>
      <c r="E969" s="490"/>
      <c r="F969" s="499"/>
      <c r="G969" s="499"/>
      <c r="H969" s="499"/>
      <c r="I969" s="499"/>
    </row>
    <row r="970" spans="1:9" ht="14.4">
      <c r="A970" s="487" t="s">
        <v>345</v>
      </c>
      <c r="B970" s="489" t="s">
        <v>936</v>
      </c>
      <c r="C970" s="489">
        <v>1155.5</v>
      </c>
      <c r="D970" s="487" t="s">
        <v>346</v>
      </c>
      <c r="E970" s="489">
        <v>2.4290919000000001E-2</v>
      </c>
      <c r="F970" s="499"/>
      <c r="G970" s="499"/>
      <c r="H970" s="499"/>
      <c r="I970" s="499"/>
    </row>
    <row r="971" spans="1:9" ht="14.4">
      <c r="A971" s="487" t="s">
        <v>345</v>
      </c>
      <c r="B971" s="489" t="s">
        <v>937</v>
      </c>
      <c r="C971" s="489">
        <v>1161.45</v>
      </c>
      <c r="D971" s="487" t="s">
        <v>348</v>
      </c>
      <c r="E971" s="490"/>
      <c r="F971" s="499"/>
      <c r="G971" s="499"/>
      <c r="H971" s="499"/>
      <c r="I971" s="499"/>
    </row>
    <row r="972" spans="1:9" ht="14.4">
      <c r="A972" s="487" t="s">
        <v>345</v>
      </c>
      <c r="B972" s="489" t="s">
        <v>938</v>
      </c>
      <c r="C972" s="489">
        <v>1153.98</v>
      </c>
      <c r="D972" s="487" t="s">
        <v>350</v>
      </c>
      <c r="E972" s="490"/>
      <c r="F972" s="499"/>
      <c r="G972" s="499"/>
      <c r="H972" s="499"/>
      <c r="I972" s="499"/>
    </row>
    <row r="973" spans="1:9" ht="14.4">
      <c r="A973" s="487" t="s">
        <v>345</v>
      </c>
      <c r="B973" s="489" t="s">
        <v>939</v>
      </c>
      <c r="C973" s="489">
        <v>1147.1500000000001</v>
      </c>
      <c r="D973" s="487" t="s">
        <v>351</v>
      </c>
      <c r="E973" s="490"/>
      <c r="F973" s="499"/>
      <c r="G973" s="499"/>
      <c r="H973" s="499"/>
      <c r="I973" s="499"/>
    </row>
    <row r="974" spans="1:9" ht="14.4">
      <c r="A974" s="487" t="s">
        <v>345</v>
      </c>
      <c r="B974" s="489" t="s">
        <v>940</v>
      </c>
      <c r="C974" s="489">
        <v>1140.5999999999999</v>
      </c>
      <c r="D974" s="487" t="s">
        <v>346</v>
      </c>
      <c r="E974" s="489">
        <v>-8.2944549999999992E-3</v>
      </c>
      <c r="F974" s="499"/>
      <c r="G974" s="499"/>
      <c r="H974" s="499"/>
      <c r="I974" s="499"/>
    </row>
    <row r="975" spans="1:9" ht="14.4">
      <c r="A975" s="487" t="s">
        <v>345</v>
      </c>
      <c r="B975" s="489" t="s">
        <v>941</v>
      </c>
      <c r="C975" s="489">
        <v>1134.8</v>
      </c>
      <c r="D975" s="487" t="s">
        <v>348</v>
      </c>
      <c r="E975" s="490"/>
      <c r="F975" s="499"/>
      <c r="G975" s="499"/>
      <c r="H975" s="499"/>
      <c r="I975" s="499"/>
    </row>
    <row r="976" spans="1:9" ht="14.4">
      <c r="A976" s="487" t="s">
        <v>345</v>
      </c>
      <c r="B976" s="489" t="s">
        <v>942</v>
      </c>
      <c r="C976" s="489">
        <v>1138.67</v>
      </c>
      <c r="D976" s="487" t="s">
        <v>350</v>
      </c>
      <c r="E976" s="490"/>
      <c r="F976" s="499"/>
      <c r="G976" s="499"/>
      <c r="H976" s="499"/>
      <c r="I976" s="499"/>
    </row>
    <row r="977" spans="1:9" ht="14.4">
      <c r="A977" s="487" t="s">
        <v>345</v>
      </c>
      <c r="B977" s="489" t="s">
        <v>943</v>
      </c>
      <c r="C977" s="489">
        <v>1140.72</v>
      </c>
      <c r="D977" s="487" t="s">
        <v>351</v>
      </c>
      <c r="E977" s="490"/>
      <c r="F977" s="499"/>
      <c r="G977" s="499"/>
      <c r="H977" s="499"/>
      <c r="I977" s="499"/>
    </row>
    <row r="978" spans="1:9" ht="14.4">
      <c r="A978" s="487" t="s">
        <v>345</v>
      </c>
      <c r="B978" s="489" t="s">
        <v>944</v>
      </c>
      <c r="C978" s="489">
        <v>1142.6099999999999</v>
      </c>
      <c r="D978" s="487" t="s">
        <v>353</v>
      </c>
      <c r="E978" s="490"/>
      <c r="F978" s="499"/>
      <c r="G978" s="499"/>
      <c r="H978" s="499"/>
      <c r="I978" s="499"/>
    </row>
    <row r="979" spans="1:9" ht="14.4">
      <c r="A979" s="487" t="s">
        <v>345</v>
      </c>
      <c r="B979" s="489" t="s">
        <v>945</v>
      </c>
      <c r="C979" s="489">
        <v>1144.53</v>
      </c>
      <c r="D979" s="487" t="s">
        <v>346</v>
      </c>
      <c r="E979" s="489">
        <v>3.4396330000000001E-3</v>
      </c>
      <c r="F979" s="499"/>
      <c r="G979" s="499"/>
      <c r="H979" s="499"/>
      <c r="I979" s="499"/>
    </row>
    <row r="980" spans="1:9" ht="14.4">
      <c r="A980" s="487" t="s">
        <v>345</v>
      </c>
      <c r="B980" s="489" t="s">
        <v>946</v>
      </c>
      <c r="C980" s="489">
        <v>1143.0899999999999</v>
      </c>
      <c r="D980" s="487" t="s">
        <v>348</v>
      </c>
      <c r="E980" s="490"/>
      <c r="F980" s="499"/>
      <c r="G980" s="499"/>
      <c r="H980" s="499"/>
      <c r="I980" s="499"/>
    </row>
    <row r="981" spans="1:9" ht="14.4">
      <c r="A981" s="487" t="s">
        <v>345</v>
      </c>
      <c r="B981" s="488">
        <v>43469</v>
      </c>
      <c r="C981" s="489">
        <v>1149.99</v>
      </c>
      <c r="D981" s="487" t="s">
        <v>350</v>
      </c>
      <c r="E981" s="490"/>
      <c r="F981" s="499"/>
      <c r="G981" s="499"/>
      <c r="H981" s="499"/>
      <c r="I981" s="499"/>
    </row>
    <row r="982" spans="1:9" ht="14.4">
      <c r="A982" s="487" t="s">
        <v>345</v>
      </c>
      <c r="B982" s="488">
        <v>43500</v>
      </c>
      <c r="C982" s="489">
        <v>1163.82</v>
      </c>
      <c r="D982" s="487" t="s">
        <v>351</v>
      </c>
      <c r="E982" s="490"/>
      <c r="F982" s="499"/>
      <c r="G982" s="499"/>
      <c r="H982" s="499"/>
      <c r="I982" s="499"/>
    </row>
    <row r="983" spans="1:9" ht="14.4">
      <c r="A983" s="487" t="s">
        <v>345</v>
      </c>
      <c r="B983" s="488">
        <v>43528</v>
      </c>
      <c r="C983" s="489">
        <v>1165.8399999999999</v>
      </c>
      <c r="D983" s="487" t="s">
        <v>353</v>
      </c>
      <c r="E983" s="490"/>
      <c r="F983" s="499"/>
      <c r="G983" s="499"/>
      <c r="H983" s="499"/>
      <c r="I983" s="499"/>
    </row>
    <row r="984" spans="1:9" ht="14.4">
      <c r="A984" s="487" t="s">
        <v>345</v>
      </c>
      <c r="B984" s="488">
        <v>43559</v>
      </c>
      <c r="C984" s="489">
        <v>1165.2</v>
      </c>
      <c r="D984" s="487" t="s">
        <v>346</v>
      </c>
      <c r="E984" s="489">
        <v>1.7898674E-2</v>
      </c>
      <c r="F984" s="499"/>
      <c r="G984" s="499"/>
      <c r="H984" s="499"/>
      <c r="I984" s="499"/>
    </row>
    <row r="985" spans="1:9" ht="14.4">
      <c r="A985" s="487" t="s">
        <v>345</v>
      </c>
      <c r="B985" s="488">
        <v>43650</v>
      </c>
      <c r="C985" s="489">
        <v>1182.3599999999999</v>
      </c>
      <c r="D985" s="487" t="s">
        <v>348</v>
      </c>
      <c r="E985" s="490"/>
      <c r="F985" s="499"/>
      <c r="G985" s="499"/>
      <c r="H985" s="499"/>
      <c r="I985" s="499"/>
    </row>
    <row r="986" spans="1:9" ht="14.4">
      <c r="A986" s="487" t="s">
        <v>345</v>
      </c>
      <c r="B986" s="488">
        <v>43681</v>
      </c>
      <c r="C986" s="489">
        <v>1191.68</v>
      </c>
      <c r="D986" s="487" t="s">
        <v>350</v>
      </c>
      <c r="E986" s="490"/>
      <c r="F986" s="499"/>
      <c r="G986" s="499"/>
      <c r="H986" s="499"/>
      <c r="I986" s="499"/>
    </row>
    <row r="987" spans="1:9" ht="14.4">
      <c r="A987" s="487" t="s">
        <v>345</v>
      </c>
      <c r="B987" s="488">
        <v>43712</v>
      </c>
      <c r="C987" s="489">
        <v>1181.0999999999999</v>
      </c>
      <c r="D987" s="487" t="s">
        <v>351</v>
      </c>
      <c r="E987" s="490"/>
      <c r="F987" s="499"/>
      <c r="G987" s="499"/>
      <c r="H987" s="499"/>
      <c r="I987" s="499"/>
    </row>
    <row r="988" spans="1:9" ht="14.4">
      <c r="A988" s="487" t="s">
        <v>345</v>
      </c>
      <c r="B988" s="488">
        <v>43742</v>
      </c>
      <c r="C988" s="489">
        <v>1184.6099999999999</v>
      </c>
      <c r="D988" s="487" t="s">
        <v>353</v>
      </c>
      <c r="E988" s="490"/>
      <c r="F988" s="499"/>
      <c r="G988" s="499"/>
      <c r="H988" s="499"/>
      <c r="I988" s="499"/>
    </row>
    <row r="989" spans="1:9" ht="14.4">
      <c r="A989" s="487" t="s">
        <v>345</v>
      </c>
      <c r="B989" s="488">
        <v>43773</v>
      </c>
      <c r="C989" s="489">
        <v>1184.02</v>
      </c>
      <c r="D989" s="487" t="s">
        <v>346</v>
      </c>
      <c r="E989" s="489">
        <v>1.6022682E-2</v>
      </c>
      <c r="F989" s="499"/>
      <c r="G989" s="499"/>
      <c r="H989" s="499"/>
      <c r="I989" s="499"/>
    </row>
    <row r="990" spans="1:9" ht="14.4">
      <c r="A990" s="487" t="s">
        <v>345</v>
      </c>
      <c r="B990" s="489" t="s">
        <v>947</v>
      </c>
      <c r="C990" s="489">
        <v>1188.71</v>
      </c>
      <c r="D990" s="487" t="s">
        <v>350</v>
      </c>
      <c r="E990" s="490"/>
      <c r="F990" s="499"/>
      <c r="G990" s="499"/>
      <c r="H990" s="499"/>
      <c r="I990" s="499"/>
    </row>
    <row r="991" spans="1:9" ht="14.4">
      <c r="A991" s="487" t="s">
        <v>345</v>
      </c>
      <c r="B991" s="489" t="s">
        <v>948</v>
      </c>
      <c r="C991" s="489">
        <v>1212.05</v>
      </c>
      <c r="D991" s="487" t="s">
        <v>351</v>
      </c>
      <c r="E991" s="490"/>
      <c r="F991" s="499"/>
      <c r="G991" s="499"/>
      <c r="H991" s="499"/>
      <c r="I991" s="499"/>
    </row>
    <row r="992" spans="1:9" ht="14.4">
      <c r="A992" s="487" t="s">
        <v>345</v>
      </c>
      <c r="B992" s="489" t="s">
        <v>949</v>
      </c>
      <c r="C992" s="489">
        <v>1217.04</v>
      </c>
      <c r="D992" s="487" t="s">
        <v>353</v>
      </c>
      <c r="E992" s="490"/>
      <c r="F992" s="499"/>
      <c r="G992" s="499"/>
      <c r="H992" s="499"/>
      <c r="I992" s="499"/>
    </row>
    <row r="993" spans="1:9" ht="14.4">
      <c r="A993" s="487" t="s">
        <v>345</v>
      </c>
      <c r="B993" s="489" t="s">
        <v>950</v>
      </c>
      <c r="C993" s="489">
        <v>1232.26</v>
      </c>
      <c r="D993" s="487" t="s">
        <v>346</v>
      </c>
      <c r="E993" s="489">
        <v>3.9436275E-2</v>
      </c>
      <c r="F993" s="499"/>
      <c r="G993" s="499"/>
      <c r="H993" s="499"/>
      <c r="I993" s="499"/>
    </row>
    <row r="994" spans="1:9" ht="14.4">
      <c r="A994" s="487" t="s">
        <v>345</v>
      </c>
      <c r="B994" s="489" t="s">
        <v>951</v>
      </c>
      <c r="C994" s="489">
        <v>1264.2</v>
      </c>
      <c r="D994" s="487" t="s">
        <v>348</v>
      </c>
      <c r="E994" s="490"/>
      <c r="F994" s="499"/>
      <c r="G994" s="499"/>
      <c r="H994" s="499"/>
      <c r="I994" s="499"/>
    </row>
    <row r="995" spans="1:9" ht="14.4">
      <c r="A995" s="487" t="s">
        <v>345</v>
      </c>
      <c r="B995" s="489" t="s">
        <v>952</v>
      </c>
      <c r="C995" s="489">
        <v>1256.94</v>
      </c>
      <c r="D995" s="487" t="s">
        <v>350</v>
      </c>
      <c r="E995" s="490"/>
      <c r="F995" s="499"/>
      <c r="G995" s="499"/>
      <c r="H995" s="499"/>
      <c r="I995" s="499"/>
    </row>
    <row r="996" spans="1:9" ht="14.4">
      <c r="A996" s="487" t="s">
        <v>345</v>
      </c>
      <c r="B996" s="489" t="s">
        <v>953</v>
      </c>
      <c r="C996" s="489">
        <v>1260.68</v>
      </c>
      <c r="D996" s="487" t="s">
        <v>351</v>
      </c>
      <c r="E996" s="490"/>
      <c r="F996" s="499"/>
      <c r="G996" s="499"/>
      <c r="H996" s="499"/>
      <c r="I996" s="499"/>
    </row>
    <row r="997" spans="1:9" ht="14.4">
      <c r="A997" s="487" t="s">
        <v>345</v>
      </c>
      <c r="B997" s="489" t="s">
        <v>954</v>
      </c>
      <c r="C997" s="489">
        <v>1279.29</v>
      </c>
      <c r="D997" s="487" t="s">
        <v>353</v>
      </c>
      <c r="E997" s="490"/>
      <c r="F997" s="499"/>
      <c r="G997" s="499"/>
      <c r="H997" s="499"/>
      <c r="I997" s="499"/>
    </row>
    <row r="998" spans="1:9" ht="14.4">
      <c r="A998" s="487" t="s">
        <v>345</v>
      </c>
      <c r="B998" s="489" t="s">
        <v>955</v>
      </c>
      <c r="C998" s="489">
        <v>1292.1199999999999</v>
      </c>
      <c r="D998" s="487" t="s">
        <v>346</v>
      </c>
      <c r="E998" s="489">
        <v>4.7434398000000003E-2</v>
      </c>
      <c r="F998" s="499"/>
      <c r="G998" s="499"/>
      <c r="H998" s="499"/>
      <c r="I998" s="499"/>
    </row>
    <row r="999" spans="1:9" ht="14.4">
      <c r="A999" s="487" t="s">
        <v>345</v>
      </c>
      <c r="B999" s="489" t="s">
        <v>956</v>
      </c>
      <c r="C999" s="489">
        <v>1314.51</v>
      </c>
      <c r="D999" s="487" t="s">
        <v>348</v>
      </c>
      <c r="E999" s="490"/>
      <c r="F999" s="499"/>
      <c r="G999" s="499"/>
      <c r="H999" s="499"/>
      <c r="I999" s="499"/>
    </row>
    <row r="1000" spans="1:9" ht="14.4">
      <c r="A1000" s="487" t="s">
        <v>345</v>
      </c>
      <c r="B1000" s="489" t="s">
        <v>957</v>
      </c>
      <c r="C1000" s="489">
        <v>1310.31</v>
      </c>
      <c r="D1000" s="487" t="s">
        <v>350</v>
      </c>
      <c r="E1000" s="490"/>
      <c r="F1000" s="499"/>
      <c r="G1000" s="499"/>
      <c r="H1000" s="499"/>
      <c r="I1000" s="499"/>
    </row>
    <row r="1001" spans="1:9" ht="14.4">
      <c r="A1001" s="487" t="s">
        <v>345</v>
      </c>
      <c r="B1001" s="489" t="s">
        <v>958</v>
      </c>
      <c r="C1001" s="489">
        <v>1298.5999999999999</v>
      </c>
      <c r="D1001" s="487" t="s">
        <v>351</v>
      </c>
      <c r="E1001" s="490"/>
      <c r="F1001" s="499"/>
      <c r="G1001" s="499"/>
      <c r="H1001" s="499"/>
      <c r="I1001" s="499"/>
    </row>
    <row r="1002" spans="1:9" ht="14.4">
      <c r="A1002" s="487" t="s">
        <v>345</v>
      </c>
      <c r="B1002" s="488">
        <v>43501</v>
      </c>
      <c r="C1002" s="489">
        <v>1294.3900000000001</v>
      </c>
      <c r="D1002" s="487" t="s">
        <v>346</v>
      </c>
      <c r="E1002" s="489">
        <v>1.1734305E-2</v>
      </c>
      <c r="F1002" s="499"/>
      <c r="G1002" s="499"/>
      <c r="H1002" s="499"/>
      <c r="I1002" s="499"/>
    </row>
    <row r="1003" spans="1:9" ht="14.4">
      <c r="A1003" s="487" t="s">
        <v>345</v>
      </c>
      <c r="B1003" s="488">
        <v>43590</v>
      </c>
      <c r="C1003" s="489">
        <v>1277.68</v>
      </c>
      <c r="D1003" s="487" t="s">
        <v>348</v>
      </c>
      <c r="E1003" s="490"/>
      <c r="F1003" s="499"/>
      <c r="G1003" s="499"/>
      <c r="H1003" s="499"/>
      <c r="I1003" s="499"/>
    </row>
    <row r="1004" spans="1:9" ht="14.4">
      <c r="A1004" s="487" t="s">
        <v>345</v>
      </c>
      <c r="B1004" s="488">
        <v>43621</v>
      </c>
      <c r="C1004" s="489">
        <v>1299.4100000000001</v>
      </c>
      <c r="D1004" s="487" t="s">
        <v>350</v>
      </c>
      <c r="E1004" s="490"/>
      <c r="F1004" s="499"/>
      <c r="G1004" s="499"/>
      <c r="H1004" s="499"/>
      <c r="I1004" s="499"/>
    </row>
    <row r="1005" spans="1:9" ht="14.4">
      <c r="A1005" s="487" t="s">
        <v>345</v>
      </c>
      <c r="B1005" s="488">
        <v>43651</v>
      </c>
      <c r="C1005" s="489">
        <v>1301.28</v>
      </c>
      <c r="D1005" s="487" t="s">
        <v>351</v>
      </c>
      <c r="E1005" s="490"/>
      <c r="F1005" s="499"/>
      <c r="G1005" s="499"/>
      <c r="H1005" s="499"/>
      <c r="I1005" s="499"/>
    </row>
    <row r="1006" spans="1:9" ht="14.4">
      <c r="A1006" s="487" t="s">
        <v>345</v>
      </c>
      <c r="B1006" s="488">
        <v>43682</v>
      </c>
      <c r="C1006" s="489">
        <v>1297.5999999999999</v>
      </c>
      <c r="D1006" s="487" t="s">
        <v>353</v>
      </c>
      <c r="E1006" s="490"/>
      <c r="F1006" s="499"/>
      <c r="G1006" s="499"/>
      <c r="H1006" s="499"/>
      <c r="I1006" s="499"/>
    </row>
    <row r="1007" spans="1:9" ht="14.4">
      <c r="A1007" s="487" t="s">
        <v>345</v>
      </c>
      <c r="B1007" s="488">
        <v>43713</v>
      </c>
      <c r="C1007" s="489">
        <v>1291.96</v>
      </c>
      <c r="D1007" s="487" t="s">
        <v>346</v>
      </c>
      <c r="E1007" s="489">
        <v>-1.8790969999999999E-3</v>
      </c>
      <c r="F1007" s="499"/>
      <c r="G1007" s="499"/>
      <c r="H1007" s="499"/>
      <c r="I1007" s="499"/>
    </row>
    <row r="1008" spans="1:9" ht="14.4">
      <c r="A1008" s="487" t="s">
        <v>345</v>
      </c>
      <c r="B1008" s="488">
        <v>43804</v>
      </c>
      <c r="C1008" s="489">
        <v>1295.03</v>
      </c>
      <c r="D1008" s="487" t="s">
        <v>348</v>
      </c>
      <c r="E1008" s="490"/>
      <c r="F1008" s="499"/>
      <c r="G1008" s="499"/>
      <c r="H1008" s="499"/>
      <c r="I1008" s="499"/>
    </row>
    <row r="1009" spans="1:9" ht="14.4">
      <c r="A1009" s="487" t="s">
        <v>345</v>
      </c>
      <c r="B1009" s="489" t="s">
        <v>959</v>
      </c>
      <c r="C1009" s="489">
        <v>1301.3399999999999</v>
      </c>
      <c r="D1009" s="487" t="s">
        <v>350</v>
      </c>
      <c r="E1009" s="490"/>
      <c r="F1009" s="499"/>
      <c r="G1009" s="499"/>
      <c r="H1009" s="499"/>
      <c r="I1009" s="499"/>
    </row>
    <row r="1010" spans="1:9" ht="14.4">
      <c r="A1010" s="487" t="s">
        <v>345</v>
      </c>
      <c r="B1010" s="489" t="s">
        <v>960</v>
      </c>
      <c r="C1010" s="489">
        <v>1315.45</v>
      </c>
      <c r="D1010" s="487" t="s">
        <v>351</v>
      </c>
      <c r="E1010" s="490"/>
      <c r="F1010" s="499"/>
      <c r="G1010" s="499"/>
      <c r="H1010" s="499"/>
      <c r="I1010" s="499"/>
    </row>
    <row r="1011" spans="1:9" ht="14.4">
      <c r="A1011" s="487" t="s">
        <v>345</v>
      </c>
      <c r="B1011" s="489" t="s">
        <v>961</v>
      </c>
      <c r="C1011" s="489">
        <v>1321</v>
      </c>
      <c r="D1011" s="487" t="s">
        <v>353</v>
      </c>
      <c r="E1011" s="490"/>
      <c r="F1011" s="499"/>
      <c r="G1011" s="499"/>
      <c r="H1011" s="499"/>
      <c r="I1011" s="499"/>
    </row>
    <row r="1012" spans="1:9" ht="14.4">
      <c r="A1012" s="487" t="s">
        <v>345</v>
      </c>
      <c r="B1012" s="489" t="s">
        <v>962</v>
      </c>
      <c r="C1012" s="489">
        <v>1318.71</v>
      </c>
      <c r="D1012" s="487" t="s">
        <v>346</v>
      </c>
      <c r="E1012" s="489">
        <v>2.0493541000000001E-2</v>
      </c>
      <c r="F1012" s="499"/>
      <c r="G1012" s="499"/>
      <c r="H1012" s="499"/>
      <c r="I1012" s="499"/>
    </row>
    <row r="1013" spans="1:9" ht="14.4">
      <c r="A1013" s="487" t="s">
        <v>345</v>
      </c>
      <c r="B1013" s="489" t="s">
        <v>963</v>
      </c>
      <c r="C1013" s="489">
        <v>1316.84</v>
      </c>
      <c r="D1013" s="487" t="s">
        <v>348</v>
      </c>
      <c r="E1013" s="490"/>
      <c r="F1013" s="499"/>
      <c r="G1013" s="499"/>
      <c r="H1013" s="499"/>
      <c r="I1013" s="499"/>
    </row>
    <row r="1014" spans="1:9" ht="14.4">
      <c r="A1014" s="487" t="s">
        <v>345</v>
      </c>
      <c r="B1014" s="489" t="s">
        <v>964</v>
      </c>
      <c r="C1014" s="489">
        <v>1307.71</v>
      </c>
      <c r="D1014" s="487" t="s">
        <v>350</v>
      </c>
      <c r="E1014" s="490"/>
      <c r="F1014" s="499"/>
      <c r="G1014" s="499"/>
      <c r="H1014" s="499"/>
      <c r="I1014" s="499"/>
    </row>
    <row r="1015" spans="1:9" ht="14.4">
      <c r="A1015" s="487" t="s">
        <v>345</v>
      </c>
      <c r="B1015" s="489" t="s">
        <v>965</v>
      </c>
      <c r="C1015" s="489">
        <v>1312.14</v>
      </c>
      <c r="D1015" s="487" t="s">
        <v>351</v>
      </c>
      <c r="E1015" s="490"/>
      <c r="F1015" s="499"/>
      <c r="G1015" s="499"/>
      <c r="H1015" s="499"/>
      <c r="I1015" s="499"/>
    </row>
    <row r="1016" spans="1:9" ht="14.4">
      <c r="A1016" s="487" t="s">
        <v>345</v>
      </c>
      <c r="B1016" s="489" t="s">
        <v>966</v>
      </c>
      <c r="C1016" s="489">
        <v>1319.63</v>
      </c>
      <c r="D1016" s="487" t="s">
        <v>353</v>
      </c>
      <c r="E1016" s="490"/>
      <c r="F1016" s="499"/>
      <c r="G1016" s="499"/>
      <c r="H1016" s="499"/>
      <c r="I1016" s="499"/>
    </row>
    <row r="1017" spans="1:9" ht="14.4">
      <c r="A1017" s="487" t="s">
        <v>345</v>
      </c>
      <c r="B1017" s="489" t="s">
        <v>967</v>
      </c>
      <c r="C1017" s="489">
        <v>1314.55</v>
      </c>
      <c r="D1017" s="487" t="s">
        <v>346</v>
      </c>
      <c r="E1017" s="489">
        <v>-3.159584E-3</v>
      </c>
      <c r="F1017" s="499"/>
      <c r="G1017" s="499"/>
      <c r="H1017" s="499"/>
      <c r="I1017" s="499"/>
    </row>
    <row r="1018" spans="1:9" ht="14.4">
      <c r="A1018" s="487" t="s">
        <v>345</v>
      </c>
      <c r="B1018" s="489" t="s">
        <v>968</v>
      </c>
      <c r="C1018" s="489">
        <v>1302.6099999999999</v>
      </c>
      <c r="D1018" s="487" t="s">
        <v>348</v>
      </c>
      <c r="E1018" s="490"/>
      <c r="F1018" s="499"/>
      <c r="G1018" s="499"/>
      <c r="H1018" s="499"/>
      <c r="I1018" s="499"/>
    </row>
    <row r="1019" spans="1:9" ht="14.4">
      <c r="A1019" s="487" t="s">
        <v>345</v>
      </c>
      <c r="B1019" s="489" t="s">
        <v>969</v>
      </c>
      <c r="C1019" s="489">
        <v>1302.96</v>
      </c>
      <c r="D1019" s="487" t="s">
        <v>350</v>
      </c>
      <c r="E1019" s="490"/>
      <c r="F1019" s="499"/>
      <c r="G1019" s="499"/>
      <c r="H1019" s="499"/>
      <c r="I1019" s="499"/>
    </row>
    <row r="1020" spans="1:9" ht="14.4">
      <c r="A1020" s="487" t="s">
        <v>345</v>
      </c>
      <c r="B1020" s="489" t="s">
        <v>970</v>
      </c>
      <c r="C1020" s="489">
        <v>1305.49</v>
      </c>
      <c r="D1020" s="487" t="s">
        <v>351</v>
      </c>
      <c r="E1020" s="490"/>
      <c r="F1020" s="499"/>
      <c r="G1020" s="499"/>
      <c r="H1020" s="499"/>
      <c r="I1020" s="499"/>
    </row>
    <row r="1021" spans="1:9" ht="14.4">
      <c r="A1021" s="487" t="s">
        <v>345</v>
      </c>
      <c r="B1021" s="489" t="s">
        <v>971</v>
      </c>
      <c r="C1021" s="489">
        <v>1313.88</v>
      </c>
      <c r="D1021" s="487" t="s">
        <v>353</v>
      </c>
      <c r="E1021" s="490"/>
      <c r="F1021" s="499"/>
      <c r="G1021" s="499"/>
      <c r="H1021" s="499"/>
      <c r="I1021" s="499"/>
    </row>
    <row r="1022" spans="1:9" ht="14.4">
      <c r="A1022" s="487" t="s">
        <v>345</v>
      </c>
      <c r="B1022" s="489" t="s">
        <v>972</v>
      </c>
      <c r="C1022" s="489">
        <v>1319.47</v>
      </c>
      <c r="D1022" s="487" t="s">
        <v>346</v>
      </c>
      <c r="E1022" s="489">
        <v>3.7357390000000001E-3</v>
      </c>
      <c r="F1022" s="499"/>
      <c r="G1022" s="499"/>
      <c r="H1022" s="499"/>
      <c r="I1022" s="499"/>
    </row>
    <row r="1023" spans="1:9" ht="14.4">
      <c r="A1023" s="487" t="s">
        <v>345</v>
      </c>
      <c r="B1023" s="488">
        <v>43502</v>
      </c>
      <c r="C1023" s="489">
        <v>1305.68</v>
      </c>
      <c r="D1023" s="487" t="s">
        <v>348</v>
      </c>
      <c r="E1023" s="490"/>
      <c r="F1023" s="499"/>
      <c r="G1023" s="499"/>
      <c r="H1023" s="499"/>
      <c r="I1023" s="499"/>
    </row>
    <row r="1024" spans="1:9" ht="14.4">
      <c r="A1024" s="487" t="s">
        <v>345</v>
      </c>
      <c r="B1024" s="488">
        <v>43530</v>
      </c>
      <c r="C1024" s="489">
        <v>1292.8399999999999</v>
      </c>
      <c r="D1024" s="487" t="s">
        <v>350</v>
      </c>
      <c r="E1024" s="490"/>
      <c r="F1024" s="499"/>
      <c r="G1024" s="499"/>
      <c r="H1024" s="499"/>
      <c r="I1024" s="499"/>
    </row>
    <row r="1025" spans="1:9" ht="14.4">
      <c r="A1025" s="487" t="s">
        <v>345</v>
      </c>
      <c r="B1025" s="488">
        <v>43561</v>
      </c>
      <c r="C1025" s="489">
        <v>1289.28</v>
      </c>
      <c r="D1025" s="487" t="s">
        <v>351</v>
      </c>
      <c r="E1025" s="490"/>
      <c r="F1025" s="499"/>
      <c r="G1025" s="499"/>
      <c r="H1025" s="499"/>
      <c r="I1025" s="499"/>
    </row>
    <row r="1026" spans="1:9" ht="14.4">
      <c r="A1026" s="487" t="s">
        <v>345</v>
      </c>
      <c r="B1026" s="488">
        <v>43622</v>
      </c>
      <c r="C1026" s="489">
        <v>1284.5899999999999</v>
      </c>
      <c r="D1026" s="487" t="s">
        <v>346</v>
      </c>
      <c r="E1026" s="489">
        <v>-2.2544990000000001E-2</v>
      </c>
      <c r="F1026" s="499"/>
      <c r="G1026" s="499"/>
      <c r="H1026" s="499"/>
      <c r="I1026" s="499"/>
    </row>
    <row r="1027" spans="1:9" ht="14.4">
      <c r="A1027" s="487" t="s">
        <v>345</v>
      </c>
      <c r="B1027" s="488">
        <v>43744</v>
      </c>
      <c r="C1027" s="489">
        <v>1275.82</v>
      </c>
      <c r="D1027" s="487" t="s">
        <v>350</v>
      </c>
      <c r="E1027" s="490"/>
      <c r="F1027" s="499"/>
      <c r="G1027" s="499"/>
      <c r="H1027" s="499"/>
      <c r="I1027" s="499"/>
    </row>
    <row r="1028" spans="1:9" ht="14.4">
      <c r="A1028" s="487" t="s">
        <v>345</v>
      </c>
      <c r="B1028" s="488">
        <v>43775</v>
      </c>
      <c r="C1028" s="489">
        <v>1275.99</v>
      </c>
      <c r="D1028" s="487" t="s">
        <v>351</v>
      </c>
      <c r="E1028" s="490"/>
      <c r="F1028" s="499"/>
      <c r="G1028" s="499"/>
      <c r="H1028" s="499"/>
      <c r="I1028" s="499"/>
    </row>
    <row r="1029" spans="1:9" ht="14.4">
      <c r="A1029" s="487" t="s">
        <v>345</v>
      </c>
      <c r="B1029" s="488">
        <v>43805</v>
      </c>
      <c r="C1029" s="489">
        <v>1272.49</v>
      </c>
      <c r="D1029" s="487" t="s">
        <v>353</v>
      </c>
      <c r="E1029" s="490"/>
      <c r="F1029" s="499"/>
      <c r="G1029" s="499"/>
      <c r="H1029" s="499"/>
      <c r="I1029" s="499"/>
    </row>
    <row r="1030" spans="1:9" ht="14.4">
      <c r="A1030" s="487" t="s">
        <v>345</v>
      </c>
      <c r="B1030" s="489" t="s">
        <v>973</v>
      </c>
      <c r="C1030" s="489">
        <v>1269.55</v>
      </c>
      <c r="D1030" s="487" t="s">
        <v>346</v>
      </c>
      <c r="E1030" s="489">
        <v>-1.5421416E-2</v>
      </c>
      <c r="F1030" s="499"/>
      <c r="G1030" s="499"/>
      <c r="H1030" s="499"/>
      <c r="I1030" s="499"/>
    </row>
    <row r="1031" spans="1:9" ht="14.4">
      <c r="A1031" s="487" t="s">
        <v>345</v>
      </c>
      <c r="B1031" s="489" t="s">
        <v>974</v>
      </c>
      <c r="C1031" s="489">
        <v>1258.27</v>
      </c>
      <c r="D1031" s="487" t="s">
        <v>348</v>
      </c>
      <c r="E1031" s="490"/>
      <c r="F1031" s="499"/>
      <c r="G1031" s="499"/>
      <c r="H1031" s="499"/>
      <c r="I1031" s="499"/>
    </row>
    <row r="1032" spans="1:9" ht="14.4">
      <c r="A1032" s="487" t="s">
        <v>345</v>
      </c>
      <c r="B1032" s="489" t="s">
        <v>975</v>
      </c>
      <c r="C1032" s="489">
        <v>1260.9000000000001</v>
      </c>
      <c r="D1032" s="487" t="s">
        <v>350</v>
      </c>
      <c r="E1032" s="490"/>
      <c r="F1032" s="499"/>
      <c r="G1032" s="499"/>
      <c r="H1032" s="499"/>
      <c r="I1032" s="499"/>
    </row>
    <row r="1033" spans="1:9" ht="14.4">
      <c r="A1033" s="487" t="s">
        <v>345</v>
      </c>
      <c r="B1033" s="489" t="s">
        <v>976</v>
      </c>
      <c r="C1033" s="489">
        <v>1258.6600000000001</v>
      </c>
      <c r="D1033" s="487" t="s">
        <v>351</v>
      </c>
      <c r="E1033" s="490"/>
      <c r="F1033" s="499"/>
      <c r="G1033" s="499"/>
      <c r="H1033" s="499"/>
      <c r="I1033" s="499"/>
    </row>
    <row r="1034" spans="1:9" ht="14.4">
      <c r="A1034" s="487" t="s">
        <v>345</v>
      </c>
      <c r="B1034" s="489" t="s">
        <v>977</v>
      </c>
      <c r="C1034" s="489">
        <v>1258.46</v>
      </c>
      <c r="D1034" s="487" t="s">
        <v>353</v>
      </c>
      <c r="E1034" s="490"/>
      <c r="F1034" s="499"/>
      <c r="G1034" s="499"/>
      <c r="H1034" s="499"/>
      <c r="I1034" s="499"/>
    </row>
    <row r="1035" spans="1:9" ht="14.4">
      <c r="A1035" s="487" t="s">
        <v>345</v>
      </c>
      <c r="B1035" s="489" t="s">
        <v>978</v>
      </c>
      <c r="C1035" s="489">
        <v>1264.3599999999999</v>
      </c>
      <c r="D1035" s="487" t="s">
        <v>346</v>
      </c>
      <c r="E1035" s="489">
        <v>-4.0964419999999996E-3</v>
      </c>
      <c r="F1035" s="499"/>
      <c r="G1035" s="499"/>
      <c r="H1035" s="499"/>
      <c r="I1035" s="499"/>
    </row>
    <row r="1036" spans="1:9" ht="14.4">
      <c r="A1036" s="487" t="s">
        <v>345</v>
      </c>
      <c r="B1036" s="489" t="s">
        <v>979</v>
      </c>
      <c r="C1036" s="489">
        <v>1254.3499999999999</v>
      </c>
      <c r="D1036" s="487" t="s">
        <v>348</v>
      </c>
      <c r="E1036" s="490"/>
      <c r="F1036" s="499"/>
      <c r="G1036" s="499"/>
      <c r="H1036" s="499"/>
      <c r="I1036" s="499"/>
    </row>
    <row r="1037" spans="1:9" ht="14.4">
      <c r="A1037" s="487" t="s">
        <v>345</v>
      </c>
      <c r="B1037" s="489" t="s">
        <v>980</v>
      </c>
      <c r="C1037" s="489">
        <v>1260.0999999999999</v>
      </c>
      <c r="D1037" s="487" t="s">
        <v>350</v>
      </c>
      <c r="E1037" s="490"/>
      <c r="F1037" s="499"/>
      <c r="G1037" s="499"/>
      <c r="H1037" s="499"/>
      <c r="I1037" s="499"/>
    </row>
    <row r="1038" spans="1:9" ht="14.4">
      <c r="A1038" s="487" t="s">
        <v>345</v>
      </c>
      <c r="B1038" s="489" t="s">
        <v>981</v>
      </c>
      <c r="C1038" s="489">
        <v>1261.07</v>
      </c>
      <c r="D1038" s="487" t="s">
        <v>351</v>
      </c>
      <c r="E1038" s="490"/>
      <c r="F1038" s="499"/>
      <c r="G1038" s="499"/>
      <c r="H1038" s="499"/>
      <c r="I1038" s="499"/>
    </row>
    <row r="1039" spans="1:9" ht="14.4">
      <c r="A1039" s="487" t="s">
        <v>345</v>
      </c>
      <c r="B1039" s="489" t="s">
        <v>982</v>
      </c>
      <c r="C1039" s="489">
        <v>1258.29</v>
      </c>
      <c r="D1039" s="487" t="s">
        <v>353</v>
      </c>
      <c r="E1039" s="490"/>
      <c r="F1039" s="499"/>
      <c r="G1039" s="499"/>
      <c r="H1039" s="499"/>
      <c r="I1039" s="499"/>
    </row>
    <row r="1040" spans="1:9" ht="14.4">
      <c r="A1040" s="487" t="s">
        <v>345</v>
      </c>
      <c r="B1040" s="489" t="s">
        <v>983</v>
      </c>
      <c r="C1040" s="489">
        <v>1257.1500000000001</v>
      </c>
      <c r="D1040" s="487" t="s">
        <v>346</v>
      </c>
      <c r="E1040" s="489">
        <v>-5.7188109999999999E-3</v>
      </c>
      <c r="F1040" s="499"/>
      <c r="G1040" s="499"/>
      <c r="H1040" s="499"/>
      <c r="I1040" s="499"/>
    </row>
    <row r="1041" spans="1:9" ht="14.4">
      <c r="A1041" s="487" t="s">
        <v>345</v>
      </c>
      <c r="B1041" s="489" t="s">
        <v>984</v>
      </c>
      <c r="C1041" s="489">
        <v>1244.8900000000001</v>
      </c>
      <c r="D1041" s="487" t="s">
        <v>348</v>
      </c>
      <c r="E1041" s="490"/>
      <c r="F1041" s="499"/>
      <c r="G1041" s="499"/>
      <c r="H1041" s="499"/>
      <c r="I1041" s="499"/>
    </row>
    <row r="1042" spans="1:9" ht="14.4">
      <c r="A1042" s="487" t="s">
        <v>345</v>
      </c>
      <c r="B1042" s="488">
        <v>43472</v>
      </c>
      <c r="C1042" s="489">
        <v>1241.6099999999999</v>
      </c>
      <c r="D1042" s="487" t="s">
        <v>350</v>
      </c>
      <c r="E1042" s="490"/>
      <c r="F1042" s="499"/>
      <c r="G1042" s="499"/>
      <c r="H1042" s="499"/>
      <c r="I1042" s="499"/>
    </row>
    <row r="1043" spans="1:9" ht="14.4">
      <c r="A1043" s="487" t="s">
        <v>345</v>
      </c>
      <c r="B1043" s="488">
        <v>43503</v>
      </c>
      <c r="C1043" s="489">
        <v>1253.06</v>
      </c>
      <c r="D1043" s="487" t="s">
        <v>351</v>
      </c>
      <c r="E1043" s="490"/>
      <c r="F1043" s="499"/>
      <c r="G1043" s="499"/>
      <c r="H1043" s="499"/>
      <c r="I1043" s="499"/>
    </row>
    <row r="1044" spans="1:9" ht="14.4">
      <c r="A1044" s="487" t="s">
        <v>345</v>
      </c>
      <c r="B1044" s="488">
        <v>43531</v>
      </c>
      <c r="C1044" s="489">
        <v>1268.68</v>
      </c>
      <c r="D1044" s="487" t="s">
        <v>353</v>
      </c>
      <c r="E1044" s="490"/>
      <c r="F1044" s="499"/>
      <c r="G1044" s="499"/>
      <c r="H1044" s="499"/>
      <c r="I1044" s="499"/>
    </row>
    <row r="1045" spans="1:9" ht="14.4">
      <c r="A1045" s="487" t="s">
        <v>345</v>
      </c>
      <c r="B1045" s="488">
        <v>43562</v>
      </c>
      <c r="C1045" s="489">
        <v>1260.47</v>
      </c>
      <c r="D1045" s="487" t="s">
        <v>346</v>
      </c>
      <c r="E1045" s="489">
        <v>2.6374129999999999E-3</v>
      </c>
      <c r="F1045" s="499"/>
      <c r="G1045" s="499"/>
      <c r="H1045" s="499"/>
      <c r="I1045" s="499"/>
    </row>
    <row r="1046" spans="1:9" ht="14.4">
      <c r="A1046" s="487" t="s">
        <v>345</v>
      </c>
      <c r="B1046" s="488">
        <v>43653</v>
      </c>
      <c r="C1046" s="489">
        <v>1256.04</v>
      </c>
      <c r="D1046" s="487" t="s">
        <v>348</v>
      </c>
      <c r="E1046" s="490"/>
      <c r="F1046" s="499"/>
      <c r="G1046" s="499"/>
      <c r="H1046" s="499"/>
      <c r="I1046" s="499"/>
    </row>
    <row r="1047" spans="1:9" ht="14.4">
      <c r="A1047" s="487" t="s">
        <v>345</v>
      </c>
      <c r="B1047" s="488">
        <v>43684</v>
      </c>
      <c r="C1047" s="489">
        <v>1247.3499999999999</v>
      </c>
      <c r="D1047" s="487" t="s">
        <v>350</v>
      </c>
      <c r="E1047" s="490"/>
      <c r="F1047" s="499"/>
      <c r="G1047" s="499"/>
      <c r="H1047" s="499"/>
      <c r="I1047" s="499"/>
    </row>
    <row r="1048" spans="1:9" ht="14.4">
      <c r="A1048" s="487" t="s">
        <v>345</v>
      </c>
      <c r="B1048" s="488">
        <v>43715</v>
      </c>
      <c r="C1048" s="489">
        <v>1250.27</v>
      </c>
      <c r="D1048" s="487" t="s">
        <v>351</v>
      </c>
      <c r="E1048" s="490"/>
      <c r="F1048" s="499"/>
      <c r="G1048" s="499"/>
      <c r="H1048" s="499"/>
      <c r="I1048" s="499"/>
    </row>
    <row r="1049" spans="1:9" ht="14.4">
      <c r="A1049" s="487" t="s">
        <v>345</v>
      </c>
      <c r="B1049" s="488">
        <v>43745</v>
      </c>
      <c r="C1049" s="489">
        <v>1249.1500000000001</v>
      </c>
      <c r="D1049" s="487" t="s">
        <v>353</v>
      </c>
      <c r="E1049" s="490"/>
      <c r="F1049" s="499"/>
      <c r="G1049" s="499"/>
      <c r="H1049" s="499"/>
      <c r="I1049" s="499"/>
    </row>
    <row r="1050" spans="1:9" ht="14.4">
      <c r="A1050" s="487" t="s">
        <v>345</v>
      </c>
      <c r="B1050" s="488">
        <v>43776</v>
      </c>
      <c r="C1050" s="489">
        <v>1248.53</v>
      </c>
      <c r="D1050" s="487" t="s">
        <v>346</v>
      </c>
      <c r="E1050" s="489">
        <v>-9.5178080000000009E-3</v>
      </c>
      <c r="F1050" s="499"/>
      <c r="G1050" s="499"/>
      <c r="H1050" s="499"/>
      <c r="I1050" s="499"/>
    </row>
    <row r="1051" spans="1:9" ht="14.4">
      <c r="A1051" s="487" t="s">
        <v>345</v>
      </c>
      <c r="B1051" s="489" t="s">
        <v>985</v>
      </c>
      <c r="C1051" s="489">
        <v>1249.49</v>
      </c>
      <c r="D1051" s="487" t="s">
        <v>348</v>
      </c>
      <c r="E1051" s="490"/>
      <c r="F1051" s="499"/>
      <c r="G1051" s="499"/>
      <c r="H1051" s="499"/>
      <c r="I1051" s="499"/>
    </row>
    <row r="1052" spans="1:9" ht="14.4">
      <c r="A1052" s="487" t="s">
        <v>345</v>
      </c>
      <c r="B1052" s="489" t="s">
        <v>986</v>
      </c>
      <c r="C1052" s="489">
        <v>1254.56</v>
      </c>
      <c r="D1052" s="487" t="s">
        <v>350</v>
      </c>
      <c r="E1052" s="490"/>
      <c r="F1052" s="499"/>
      <c r="G1052" s="499"/>
      <c r="H1052" s="499"/>
      <c r="I1052" s="499"/>
    </row>
    <row r="1053" spans="1:9" ht="14.4">
      <c r="A1053" s="487" t="s">
        <v>345</v>
      </c>
      <c r="B1053" s="489" t="s">
        <v>987</v>
      </c>
      <c r="C1053" s="489">
        <v>1259.01</v>
      </c>
      <c r="D1053" s="487" t="s">
        <v>351</v>
      </c>
      <c r="E1053" s="490"/>
      <c r="F1053" s="499"/>
      <c r="G1053" s="499"/>
      <c r="H1053" s="499"/>
      <c r="I1053" s="499"/>
    </row>
    <row r="1054" spans="1:9" ht="14.4">
      <c r="A1054" s="487" t="s">
        <v>345</v>
      </c>
      <c r="B1054" s="489" t="s">
        <v>988</v>
      </c>
      <c r="C1054" s="489">
        <v>1274.8599999999999</v>
      </c>
      <c r="D1054" s="487" t="s">
        <v>353</v>
      </c>
      <c r="E1054" s="490"/>
      <c r="F1054" s="499"/>
      <c r="G1054" s="499"/>
      <c r="H1054" s="499"/>
      <c r="I1054" s="499"/>
    </row>
    <row r="1055" spans="1:9" ht="14.4">
      <c r="A1055" s="487" t="s">
        <v>345</v>
      </c>
      <c r="B1055" s="489" t="s">
        <v>989</v>
      </c>
      <c r="C1055" s="489">
        <v>1272.49</v>
      </c>
      <c r="D1055" s="487" t="s">
        <v>346</v>
      </c>
      <c r="E1055" s="489">
        <v>1.9008752E-2</v>
      </c>
      <c r="F1055" s="499"/>
      <c r="G1055" s="499"/>
      <c r="H1055" s="499"/>
      <c r="I1055" s="499"/>
    </row>
    <row r="1056" spans="1:9" ht="14.4">
      <c r="A1056" s="487" t="s">
        <v>345</v>
      </c>
      <c r="B1056" s="489" t="s">
        <v>990</v>
      </c>
      <c r="C1056" s="489">
        <v>1268.74</v>
      </c>
      <c r="D1056" s="487" t="s">
        <v>348</v>
      </c>
      <c r="E1056" s="490"/>
      <c r="F1056" s="499"/>
      <c r="G1056" s="499"/>
      <c r="H1056" s="499"/>
      <c r="I1056" s="499"/>
    </row>
    <row r="1057" spans="1:9" ht="14.4">
      <c r="A1057" s="487" t="s">
        <v>345</v>
      </c>
      <c r="B1057" s="489" t="s">
        <v>991</v>
      </c>
      <c r="C1057" s="489">
        <v>1271.23</v>
      </c>
      <c r="D1057" s="487" t="s">
        <v>350</v>
      </c>
      <c r="E1057" s="490"/>
      <c r="F1057" s="499"/>
      <c r="G1057" s="499"/>
      <c r="H1057" s="499"/>
      <c r="I1057" s="499"/>
    </row>
    <row r="1058" spans="1:9" ht="14.4">
      <c r="A1058" s="487" t="s">
        <v>345</v>
      </c>
      <c r="B1058" s="489" t="s">
        <v>992</v>
      </c>
      <c r="C1058" s="489">
        <v>1277.17</v>
      </c>
      <c r="D1058" s="487" t="s">
        <v>351</v>
      </c>
      <c r="E1058" s="490"/>
      <c r="F1058" s="499"/>
      <c r="G1058" s="499"/>
      <c r="H1058" s="499"/>
      <c r="I1058" s="499"/>
    </row>
    <row r="1059" spans="1:9" ht="14.4">
      <c r="A1059" s="487" t="s">
        <v>345</v>
      </c>
      <c r="B1059" s="489" t="s">
        <v>993</v>
      </c>
      <c r="C1059" s="489">
        <v>1284.07</v>
      </c>
      <c r="D1059" s="487" t="s">
        <v>353</v>
      </c>
      <c r="E1059" s="490"/>
      <c r="F1059" s="499"/>
      <c r="G1059" s="499"/>
      <c r="H1059" s="499"/>
      <c r="I1059" s="499"/>
    </row>
    <row r="1060" spans="1:9" ht="14.4">
      <c r="A1060" s="487" t="s">
        <v>345</v>
      </c>
      <c r="B1060" s="489" t="s">
        <v>994</v>
      </c>
      <c r="C1060" s="489">
        <v>1269.92</v>
      </c>
      <c r="D1060" s="487" t="s">
        <v>346</v>
      </c>
      <c r="E1060" s="489">
        <v>-2.0217049999999999E-3</v>
      </c>
      <c r="F1060" s="499"/>
      <c r="G1060" s="499"/>
      <c r="H1060" s="499"/>
      <c r="I1060" s="499"/>
    </row>
    <row r="1061" spans="1:9" ht="14.4">
      <c r="A1061" s="487" t="s">
        <v>345</v>
      </c>
      <c r="B1061" s="489" t="s">
        <v>995</v>
      </c>
      <c r="C1061" s="489">
        <v>1252.8</v>
      </c>
      <c r="D1061" s="487" t="s">
        <v>348</v>
      </c>
      <c r="E1061" s="490"/>
      <c r="F1061" s="499"/>
      <c r="G1061" s="499"/>
      <c r="H1061" s="499"/>
      <c r="I1061" s="499"/>
    </row>
    <row r="1062" spans="1:9" ht="14.4">
      <c r="A1062" s="487" t="s">
        <v>345</v>
      </c>
      <c r="B1062" s="489" t="s">
        <v>996</v>
      </c>
      <c r="C1062" s="489">
        <v>1255.98</v>
      </c>
      <c r="D1062" s="487" t="s">
        <v>350</v>
      </c>
      <c r="E1062" s="490"/>
      <c r="F1062" s="499"/>
      <c r="G1062" s="499"/>
      <c r="H1062" s="499"/>
      <c r="I1062" s="499"/>
    </row>
    <row r="1063" spans="1:9" ht="14.4">
      <c r="A1063" s="487" t="s">
        <v>345</v>
      </c>
      <c r="B1063" s="489" t="s">
        <v>997</v>
      </c>
      <c r="C1063" s="489">
        <v>1259.3699999999999</v>
      </c>
      <c r="D1063" s="487" t="s">
        <v>351</v>
      </c>
      <c r="E1063" s="490"/>
      <c r="F1063" s="499"/>
      <c r="G1063" s="499"/>
      <c r="H1063" s="499"/>
      <c r="I1063" s="499"/>
    </row>
    <row r="1064" spans="1:9" ht="14.4">
      <c r="A1064" s="487" t="s">
        <v>345</v>
      </c>
      <c r="B1064" s="489" t="s">
        <v>998</v>
      </c>
      <c r="C1064" s="489">
        <v>1265.57</v>
      </c>
      <c r="D1064" s="487" t="s">
        <v>353</v>
      </c>
      <c r="E1064" s="490"/>
      <c r="F1064" s="499"/>
      <c r="G1064" s="499"/>
      <c r="H1064" s="499"/>
      <c r="I1064" s="499"/>
    </row>
    <row r="1065" spans="1:9" ht="14.4">
      <c r="A1065" s="487" t="s">
        <v>345</v>
      </c>
      <c r="B1065" s="488">
        <v>43473</v>
      </c>
      <c r="C1065" s="489">
        <v>1263.8399999999999</v>
      </c>
      <c r="D1065" s="487" t="s">
        <v>346</v>
      </c>
      <c r="E1065" s="489">
        <v>-4.7992010000000003E-3</v>
      </c>
      <c r="F1065" s="499"/>
      <c r="G1065" s="499"/>
      <c r="H1065" s="499"/>
      <c r="I1065" s="499"/>
    </row>
    <row r="1066" spans="1:9" ht="14.4">
      <c r="A1066" s="487" t="s">
        <v>345</v>
      </c>
      <c r="B1066" s="488">
        <v>43563</v>
      </c>
      <c r="C1066" s="489">
        <v>1259.6400000000001</v>
      </c>
      <c r="D1066" s="487" t="s">
        <v>348</v>
      </c>
      <c r="E1066" s="490"/>
      <c r="F1066" s="499"/>
      <c r="G1066" s="499"/>
      <c r="H1066" s="499"/>
      <c r="I1066" s="499"/>
    </row>
    <row r="1067" spans="1:9" ht="14.4">
      <c r="A1067" s="487" t="s">
        <v>345</v>
      </c>
      <c r="B1067" s="488">
        <v>43593</v>
      </c>
      <c r="C1067" s="489">
        <v>1255.0899999999999</v>
      </c>
      <c r="D1067" s="487" t="s">
        <v>350</v>
      </c>
      <c r="E1067" s="490"/>
      <c r="F1067" s="499"/>
      <c r="G1067" s="499"/>
      <c r="H1067" s="499"/>
      <c r="I1067" s="499"/>
    </row>
    <row r="1068" spans="1:9" ht="14.4">
      <c r="A1068" s="487" t="s">
        <v>345</v>
      </c>
      <c r="B1068" s="488">
        <v>43624</v>
      </c>
      <c r="C1068" s="489">
        <v>1245.73</v>
      </c>
      <c r="D1068" s="487" t="s">
        <v>351</v>
      </c>
      <c r="E1068" s="490"/>
      <c r="F1068" s="499"/>
      <c r="G1068" s="499"/>
      <c r="H1068" s="499"/>
      <c r="I1068" s="499"/>
    </row>
    <row r="1069" spans="1:9" ht="14.4">
      <c r="A1069" s="487" t="s">
        <v>345</v>
      </c>
      <c r="B1069" s="488">
        <v>43654</v>
      </c>
      <c r="C1069" s="489">
        <v>1248.48</v>
      </c>
      <c r="D1069" s="487" t="s">
        <v>353</v>
      </c>
      <c r="E1069" s="490"/>
      <c r="F1069" s="499"/>
      <c r="G1069" s="499"/>
      <c r="H1069" s="499"/>
      <c r="I1069" s="499"/>
    </row>
    <row r="1070" spans="1:9" ht="14.4">
      <c r="A1070" s="487" t="s">
        <v>345</v>
      </c>
      <c r="B1070" s="488">
        <v>43685</v>
      </c>
      <c r="C1070" s="489">
        <v>1238.56</v>
      </c>
      <c r="D1070" s="487" t="s">
        <v>346</v>
      </c>
      <c r="E1070" s="489">
        <v>-2.0205291E-2</v>
      </c>
      <c r="F1070" s="499"/>
      <c r="G1070" s="499"/>
      <c r="H1070" s="499"/>
      <c r="I1070" s="499"/>
    </row>
    <row r="1071" spans="1:9" ht="14.4">
      <c r="A1071" s="487" t="s">
        <v>345</v>
      </c>
      <c r="B1071" s="488">
        <v>43777</v>
      </c>
      <c r="C1071" s="489">
        <v>1233.71</v>
      </c>
      <c r="D1071" s="487" t="s">
        <v>348</v>
      </c>
      <c r="E1071" s="490"/>
      <c r="F1071" s="499"/>
      <c r="G1071" s="499"/>
      <c r="H1071" s="499"/>
      <c r="I1071" s="499"/>
    </row>
    <row r="1072" spans="1:9" ht="14.4">
      <c r="A1072" s="487" t="s">
        <v>345</v>
      </c>
      <c r="B1072" s="488">
        <v>43807</v>
      </c>
      <c r="C1072" s="489">
        <v>1233.8499999999999</v>
      </c>
      <c r="D1072" s="487" t="s">
        <v>350</v>
      </c>
      <c r="E1072" s="490"/>
      <c r="F1072" s="499"/>
      <c r="G1072" s="499"/>
      <c r="H1072" s="499"/>
      <c r="I1072" s="499"/>
    </row>
    <row r="1073" spans="1:9" ht="14.4">
      <c r="A1073" s="487" t="s">
        <v>345</v>
      </c>
      <c r="B1073" s="489" t="s">
        <v>999</v>
      </c>
      <c r="C1073" s="489">
        <v>1231.07</v>
      </c>
      <c r="D1073" s="487" t="s">
        <v>351</v>
      </c>
      <c r="E1073" s="490"/>
      <c r="F1073" s="499"/>
      <c r="G1073" s="499"/>
      <c r="H1073" s="499"/>
      <c r="I1073" s="499"/>
    </row>
    <row r="1074" spans="1:9" ht="14.4">
      <c r="A1074" s="487" t="s">
        <v>345</v>
      </c>
      <c r="B1074" s="489" t="s">
        <v>1000</v>
      </c>
      <c r="C1074" s="489">
        <v>1225.9000000000001</v>
      </c>
      <c r="D1074" s="487" t="s">
        <v>353</v>
      </c>
      <c r="E1074" s="490"/>
      <c r="F1074" s="499"/>
      <c r="G1074" s="499"/>
      <c r="H1074" s="499"/>
      <c r="I1074" s="499"/>
    </row>
    <row r="1075" spans="1:9" ht="14.4">
      <c r="A1075" s="487" t="s">
        <v>345</v>
      </c>
      <c r="B1075" s="489" t="s">
        <v>1001</v>
      </c>
      <c r="C1075" s="489">
        <v>1224.03</v>
      </c>
      <c r="D1075" s="487" t="s">
        <v>346</v>
      </c>
      <c r="E1075" s="489">
        <v>-1.1800721E-2</v>
      </c>
      <c r="F1075" s="499"/>
      <c r="G1075" s="499"/>
      <c r="H1075" s="499"/>
      <c r="I1075" s="499"/>
    </row>
    <row r="1076" spans="1:9" ht="14.4">
      <c r="A1076" s="487" t="s">
        <v>345</v>
      </c>
      <c r="B1076" s="489" t="s">
        <v>1002</v>
      </c>
      <c r="C1076" s="489">
        <v>1214.83</v>
      </c>
      <c r="D1076" s="487" t="s">
        <v>348</v>
      </c>
      <c r="E1076" s="490"/>
      <c r="F1076" s="499"/>
      <c r="G1076" s="499"/>
      <c r="H1076" s="499"/>
      <c r="I1076" s="499"/>
    </row>
    <row r="1077" spans="1:9" ht="14.4">
      <c r="A1077" s="487" t="s">
        <v>345</v>
      </c>
      <c r="B1077" s="489" t="s">
        <v>1003</v>
      </c>
      <c r="C1077" s="489">
        <v>1222.06</v>
      </c>
      <c r="D1077" s="487" t="s">
        <v>350</v>
      </c>
      <c r="E1077" s="490"/>
      <c r="F1077" s="499"/>
      <c r="G1077" s="499"/>
      <c r="H1077" s="499"/>
      <c r="I1077" s="499"/>
    </row>
    <row r="1078" spans="1:9" ht="14.4">
      <c r="A1078" s="487" t="s">
        <v>345</v>
      </c>
      <c r="B1078" s="489" t="s">
        <v>1004</v>
      </c>
      <c r="C1078" s="489">
        <v>1213.6300000000001</v>
      </c>
      <c r="D1078" s="487" t="s">
        <v>351</v>
      </c>
      <c r="E1078" s="490"/>
      <c r="F1078" s="499"/>
      <c r="G1078" s="499"/>
      <c r="H1078" s="499"/>
      <c r="I1078" s="499"/>
    </row>
    <row r="1079" spans="1:9" ht="14.4">
      <c r="A1079" s="487" t="s">
        <v>345</v>
      </c>
      <c r="B1079" s="489" t="s">
        <v>1005</v>
      </c>
      <c r="C1079" s="489">
        <v>1214.05</v>
      </c>
      <c r="D1079" s="487" t="s">
        <v>353</v>
      </c>
      <c r="E1079" s="490"/>
      <c r="F1079" s="499"/>
      <c r="G1079" s="499"/>
      <c r="H1079" s="499"/>
      <c r="I1079" s="499"/>
    </row>
    <row r="1080" spans="1:9" ht="14.4">
      <c r="A1080" s="487" t="s">
        <v>345</v>
      </c>
      <c r="B1080" s="489" t="s">
        <v>1006</v>
      </c>
      <c r="C1080" s="489">
        <v>1213.06</v>
      </c>
      <c r="D1080" s="487" t="s">
        <v>346</v>
      </c>
      <c r="E1080" s="489">
        <v>-9.0026010000000007E-3</v>
      </c>
      <c r="F1080" s="499"/>
      <c r="G1080" s="499"/>
      <c r="H1080" s="499"/>
      <c r="I1080" s="499"/>
    </row>
    <row r="1081" spans="1:9" ht="14.4">
      <c r="A1081" s="487" t="s">
        <v>345</v>
      </c>
      <c r="B1081" s="489" t="s">
        <v>1007</v>
      </c>
      <c r="C1081" s="489">
        <v>1209.6199999999999</v>
      </c>
      <c r="D1081" s="487" t="s">
        <v>348</v>
      </c>
      <c r="E1081" s="490"/>
      <c r="F1081" s="499"/>
      <c r="G1081" s="499"/>
      <c r="H1081" s="499"/>
      <c r="I1081" s="499"/>
    </row>
    <row r="1082" spans="1:9" ht="14.4">
      <c r="A1082" s="487" t="s">
        <v>345</v>
      </c>
      <c r="B1082" s="489" t="s">
        <v>1008</v>
      </c>
      <c r="C1082" s="489">
        <v>1203.1300000000001</v>
      </c>
      <c r="D1082" s="487" t="s">
        <v>350</v>
      </c>
      <c r="E1082" s="490"/>
      <c r="F1082" s="499"/>
      <c r="G1082" s="499"/>
      <c r="H1082" s="499"/>
      <c r="I1082" s="499"/>
    </row>
    <row r="1083" spans="1:9" ht="14.4">
      <c r="A1083" s="487" t="s">
        <v>345</v>
      </c>
      <c r="B1083" s="489" t="s">
        <v>1009</v>
      </c>
      <c r="C1083" s="489">
        <v>1208</v>
      </c>
      <c r="D1083" s="487" t="s">
        <v>351</v>
      </c>
      <c r="E1083" s="490"/>
      <c r="F1083" s="499"/>
      <c r="G1083" s="499"/>
      <c r="H1083" s="499"/>
      <c r="I1083" s="499"/>
    </row>
    <row r="1084" spans="1:9" ht="14.4">
      <c r="A1084" s="487" t="s">
        <v>345</v>
      </c>
      <c r="B1084" s="489" t="s">
        <v>1010</v>
      </c>
      <c r="C1084" s="489">
        <v>1197.75</v>
      </c>
      <c r="D1084" s="487" t="s">
        <v>353</v>
      </c>
      <c r="E1084" s="490"/>
      <c r="F1084" s="499"/>
      <c r="G1084" s="499"/>
      <c r="H1084" s="499"/>
      <c r="I1084" s="499"/>
    </row>
    <row r="1085" spans="1:9" ht="14.4">
      <c r="A1085" s="487" t="s">
        <v>345</v>
      </c>
      <c r="B1085" s="489" t="s">
        <v>1011</v>
      </c>
      <c r="C1085" s="489">
        <v>1196.4100000000001</v>
      </c>
      <c r="D1085" s="487" t="s">
        <v>346</v>
      </c>
      <c r="E1085" s="489">
        <v>-1.3820687E-2</v>
      </c>
      <c r="F1085" s="499"/>
      <c r="G1085" s="499"/>
      <c r="H1085" s="499"/>
      <c r="I1085" s="499"/>
    </row>
    <row r="1086" spans="1:9" ht="14.4">
      <c r="A1086" s="487" t="s">
        <v>345</v>
      </c>
      <c r="B1086" s="488">
        <v>43474</v>
      </c>
      <c r="C1086" s="489">
        <v>1184.78</v>
      </c>
      <c r="D1086" s="487" t="s">
        <v>348</v>
      </c>
      <c r="E1086" s="490"/>
      <c r="F1086" s="499"/>
      <c r="G1086" s="499"/>
      <c r="H1086" s="499"/>
      <c r="I1086" s="499"/>
    </row>
    <row r="1087" spans="1:9" ht="14.4">
      <c r="A1087" s="487" t="s">
        <v>345</v>
      </c>
      <c r="B1087" s="488">
        <v>43505</v>
      </c>
      <c r="C1087" s="489">
        <v>1170.3399999999999</v>
      </c>
      <c r="D1087" s="487" t="s">
        <v>350</v>
      </c>
      <c r="E1087" s="490"/>
      <c r="F1087" s="499"/>
      <c r="G1087" s="499"/>
      <c r="H1087" s="499"/>
      <c r="I1087" s="499"/>
    </row>
    <row r="1088" spans="1:9" ht="14.4">
      <c r="A1088" s="487" t="s">
        <v>345</v>
      </c>
      <c r="B1088" s="488">
        <v>43533</v>
      </c>
      <c r="C1088" s="489">
        <v>1190.9000000000001</v>
      </c>
      <c r="D1088" s="487" t="s">
        <v>351</v>
      </c>
      <c r="E1088" s="490"/>
      <c r="F1088" s="499"/>
      <c r="G1088" s="499"/>
      <c r="H1088" s="499"/>
      <c r="I1088" s="499"/>
    </row>
    <row r="1089" spans="1:9" ht="14.4">
      <c r="A1089" s="487" t="s">
        <v>345</v>
      </c>
      <c r="B1089" s="488">
        <v>43564</v>
      </c>
      <c r="C1089" s="489">
        <v>1194.77</v>
      </c>
      <c r="D1089" s="487" t="s">
        <v>353</v>
      </c>
      <c r="E1089" s="490"/>
      <c r="F1089" s="499"/>
      <c r="G1089" s="499"/>
      <c r="H1089" s="499"/>
      <c r="I1089" s="499"/>
    </row>
    <row r="1090" spans="1:9" ht="14.4">
      <c r="A1090" s="487" t="s">
        <v>345</v>
      </c>
      <c r="B1090" s="488">
        <v>43594</v>
      </c>
      <c r="C1090" s="489">
        <v>1191.07</v>
      </c>
      <c r="D1090" s="487" t="s">
        <v>346</v>
      </c>
      <c r="E1090" s="489">
        <v>-4.4733430000000003E-3</v>
      </c>
      <c r="F1090" s="499"/>
      <c r="G1090" s="499"/>
      <c r="H1090" s="499"/>
      <c r="I1090" s="499"/>
    </row>
    <row r="1091" spans="1:9" ht="14.4">
      <c r="A1091" s="487" t="s">
        <v>345</v>
      </c>
      <c r="B1091" s="488">
        <v>43686</v>
      </c>
      <c r="C1091" s="489">
        <v>1178.46</v>
      </c>
      <c r="D1091" s="487" t="s">
        <v>348</v>
      </c>
      <c r="E1091" s="490"/>
      <c r="F1091" s="499"/>
      <c r="G1091" s="499"/>
      <c r="H1091" s="499"/>
      <c r="I1091" s="499"/>
    </row>
    <row r="1092" spans="1:9" ht="14.4">
      <c r="A1092" s="487" t="s">
        <v>345</v>
      </c>
      <c r="B1092" s="488">
        <v>43717</v>
      </c>
      <c r="C1092" s="489">
        <v>1168.9100000000001</v>
      </c>
      <c r="D1092" s="487" t="s">
        <v>350</v>
      </c>
      <c r="E1092" s="490"/>
      <c r="F1092" s="499"/>
      <c r="G1092" s="499"/>
      <c r="H1092" s="499"/>
      <c r="I1092" s="499"/>
    </row>
    <row r="1093" spans="1:9" ht="14.4">
      <c r="A1093" s="487" t="s">
        <v>345</v>
      </c>
      <c r="B1093" s="488">
        <v>43747</v>
      </c>
      <c r="C1093" s="489">
        <v>1166.67</v>
      </c>
      <c r="D1093" s="487" t="s">
        <v>351</v>
      </c>
      <c r="E1093" s="490"/>
      <c r="F1093" s="499"/>
      <c r="G1093" s="499"/>
      <c r="H1093" s="499"/>
      <c r="I1093" s="499"/>
    </row>
    <row r="1094" spans="1:9" ht="14.4">
      <c r="A1094" s="487" t="s">
        <v>345</v>
      </c>
      <c r="B1094" s="488">
        <v>43778</v>
      </c>
      <c r="C1094" s="489">
        <v>1163.21</v>
      </c>
      <c r="D1094" s="487" t="s">
        <v>353</v>
      </c>
      <c r="E1094" s="490"/>
      <c r="F1094" s="499"/>
      <c r="G1094" s="499"/>
      <c r="H1094" s="499"/>
      <c r="I1094" s="499"/>
    </row>
    <row r="1095" spans="1:9" ht="14.4">
      <c r="A1095" s="487" t="s">
        <v>345</v>
      </c>
      <c r="B1095" s="488">
        <v>43808</v>
      </c>
      <c r="C1095" s="489">
        <v>1157.8800000000001</v>
      </c>
      <c r="D1095" s="487" t="s">
        <v>346</v>
      </c>
      <c r="E1095" s="489">
        <v>-2.8261316000000002E-2</v>
      </c>
      <c r="F1095" s="499"/>
      <c r="G1095" s="499"/>
      <c r="H1095" s="499"/>
      <c r="I1095" s="499"/>
    </row>
    <row r="1096" spans="1:9" ht="14.4">
      <c r="A1096" s="487" t="s">
        <v>345</v>
      </c>
      <c r="B1096" s="489" t="s">
        <v>1012</v>
      </c>
      <c r="C1096" s="489">
        <v>1140.01</v>
      </c>
      <c r="D1096" s="487" t="s">
        <v>348</v>
      </c>
      <c r="E1096" s="490"/>
      <c r="F1096" s="499"/>
      <c r="G1096" s="499"/>
      <c r="H1096" s="499"/>
      <c r="I1096" s="499"/>
    </row>
    <row r="1097" spans="1:9" ht="14.4">
      <c r="A1097" s="487" t="s">
        <v>345</v>
      </c>
      <c r="B1097" s="489" t="s">
        <v>1013</v>
      </c>
      <c r="C1097" s="489">
        <v>1123.83</v>
      </c>
      <c r="D1097" s="487" t="s">
        <v>350</v>
      </c>
      <c r="E1097" s="490"/>
      <c r="F1097" s="499"/>
      <c r="G1097" s="499"/>
      <c r="H1097" s="499"/>
      <c r="I1097" s="499"/>
    </row>
    <row r="1098" spans="1:9" ht="14.4">
      <c r="A1098" s="487" t="s">
        <v>345</v>
      </c>
      <c r="B1098" s="489" t="s">
        <v>1014</v>
      </c>
      <c r="C1098" s="489">
        <v>1150.74</v>
      </c>
      <c r="D1098" s="487" t="s">
        <v>351</v>
      </c>
      <c r="E1098" s="490"/>
      <c r="F1098" s="499"/>
      <c r="G1098" s="499"/>
      <c r="H1098" s="499"/>
      <c r="I1098" s="499"/>
    </row>
    <row r="1099" spans="1:9" ht="14.4">
      <c r="A1099" s="487" t="s">
        <v>345</v>
      </c>
      <c r="B1099" s="489" t="s">
        <v>1015</v>
      </c>
      <c r="C1099" s="489">
        <v>1172.1500000000001</v>
      </c>
      <c r="D1099" s="487" t="s">
        <v>353</v>
      </c>
      <c r="E1099" s="490"/>
      <c r="F1099" s="499"/>
      <c r="G1099" s="499"/>
      <c r="H1099" s="499"/>
      <c r="I1099" s="499"/>
    </row>
    <row r="1100" spans="1:9" ht="14.4">
      <c r="A1100" s="487" t="s">
        <v>345</v>
      </c>
      <c r="B1100" s="489" t="s">
        <v>1016</v>
      </c>
      <c r="C1100" s="489">
        <v>1155.3</v>
      </c>
      <c r="D1100" s="487" t="s">
        <v>346</v>
      </c>
      <c r="E1100" s="489">
        <v>-2.2306959999999999E-3</v>
      </c>
      <c r="F1100" s="499"/>
      <c r="G1100" s="499"/>
      <c r="H1100" s="499"/>
      <c r="I1100" s="499"/>
    </row>
    <row r="1101" spans="1:9" ht="14.4">
      <c r="A1101" s="487" t="s">
        <v>345</v>
      </c>
      <c r="B1101" s="489" t="s">
        <v>1017</v>
      </c>
      <c r="C1101" s="489">
        <v>1139.25</v>
      </c>
      <c r="D1101" s="487" t="s">
        <v>348</v>
      </c>
      <c r="E1101" s="490"/>
      <c r="F1101" s="499"/>
      <c r="G1101" s="499"/>
      <c r="H1101" s="499"/>
      <c r="I1101" s="499"/>
    </row>
    <row r="1102" spans="1:9" ht="14.4">
      <c r="A1102" s="487" t="s">
        <v>345</v>
      </c>
      <c r="B1102" s="489" t="s">
        <v>1018</v>
      </c>
      <c r="C1102" s="489">
        <v>1140.98</v>
      </c>
      <c r="D1102" s="487" t="s">
        <v>350</v>
      </c>
      <c r="E1102" s="490"/>
      <c r="F1102" s="499"/>
      <c r="G1102" s="499"/>
      <c r="H1102" s="499"/>
      <c r="I1102" s="499"/>
    </row>
    <row r="1103" spans="1:9" ht="14.4">
      <c r="A1103" s="487" t="s">
        <v>345</v>
      </c>
      <c r="B1103" s="489" t="s">
        <v>1019</v>
      </c>
      <c r="C1103" s="489">
        <v>1134.56</v>
      </c>
      <c r="D1103" s="487" t="s">
        <v>351</v>
      </c>
      <c r="E1103" s="490"/>
      <c r="F1103" s="499"/>
      <c r="G1103" s="499"/>
      <c r="H1103" s="499"/>
      <c r="I1103" s="499"/>
    </row>
    <row r="1104" spans="1:9" ht="14.4">
      <c r="A1104" s="487" t="s">
        <v>345</v>
      </c>
      <c r="B1104" s="489" t="s">
        <v>1020</v>
      </c>
      <c r="C1104" s="489">
        <v>1131.53</v>
      </c>
      <c r="D1104" s="487" t="s">
        <v>353</v>
      </c>
      <c r="E1104" s="490"/>
      <c r="F1104" s="499"/>
      <c r="G1104" s="499"/>
      <c r="H1104" s="499"/>
      <c r="I1104" s="499"/>
    </row>
    <row r="1105" spans="1:9" ht="14.4">
      <c r="A1105" s="487" t="s">
        <v>345</v>
      </c>
      <c r="B1105" s="489" t="s">
        <v>1021</v>
      </c>
      <c r="C1105" s="489">
        <v>1129.8</v>
      </c>
      <c r="D1105" s="487" t="s">
        <v>346</v>
      </c>
      <c r="E1105" s="489">
        <v>-2.2319425E-2</v>
      </c>
      <c r="F1105" s="499"/>
      <c r="G1105" s="499"/>
      <c r="H1105" s="499"/>
      <c r="I1105" s="499"/>
    </row>
    <row r="1106" spans="1:9" ht="14.4">
      <c r="A1106" s="487" t="s">
        <v>345</v>
      </c>
      <c r="B1106" s="489" t="s">
        <v>1022</v>
      </c>
      <c r="C1106" s="489">
        <v>1125.1400000000001</v>
      </c>
      <c r="D1106" s="487" t="s">
        <v>348</v>
      </c>
      <c r="E1106" s="490"/>
      <c r="F1106" s="499"/>
      <c r="G1106" s="499"/>
      <c r="H1106" s="499"/>
      <c r="I1106" s="499"/>
    </row>
    <row r="1107" spans="1:9" ht="14.4">
      <c r="A1107" s="487" t="s">
        <v>345</v>
      </c>
      <c r="B1107" s="489" t="s">
        <v>1023</v>
      </c>
      <c r="C1107" s="489">
        <v>1135.56</v>
      </c>
      <c r="D1107" s="487" t="s">
        <v>350</v>
      </c>
      <c r="E1107" s="490"/>
      <c r="F1107" s="499"/>
      <c r="G1107" s="499"/>
      <c r="H1107" s="499"/>
      <c r="I1107" s="499"/>
    </row>
    <row r="1108" spans="1:9" ht="14.4">
      <c r="A1108" s="487" t="s">
        <v>345</v>
      </c>
      <c r="B1108" s="488">
        <v>43475</v>
      </c>
      <c r="C1108" s="489">
        <v>1145.69</v>
      </c>
      <c r="D1108" s="487" t="s">
        <v>351</v>
      </c>
      <c r="E1108" s="490"/>
      <c r="F1108" s="499"/>
      <c r="G1108" s="499"/>
      <c r="H1108" s="499"/>
      <c r="I1108" s="499"/>
    </row>
    <row r="1109" spans="1:9" ht="14.4">
      <c r="A1109" s="487" t="s">
        <v>345</v>
      </c>
      <c r="B1109" s="488">
        <v>43506</v>
      </c>
      <c r="C1109" s="489">
        <v>1140.71</v>
      </c>
      <c r="D1109" s="487" t="s">
        <v>353</v>
      </c>
      <c r="E1109" s="490"/>
      <c r="F1109" s="499"/>
      <c r="G1109" s="499"/>
      <c r="H1109" s="499"/>
      <c r="I1109" s="499"/>
    </row>
    <row r="1110" spans="1:9" ht="14.4">
      <c r="A1110" s="487" t="s">
        <v>345</v>
      </c>
      <c r="B1110" s="488">
        <v>43534</v>
      </c>
      <c r="C1110" s="489">
        <v>1149.4000000000001</v>
      </c>
      <c r="D1110" s="487" t="s">
        <v>346</v>
      </c>
      <c r="E1110" s="489">
        <v>1.7199440999999999E-2</v>
      </c>
      <c r="F1110" s="499"/>
      <c r="G1110" s="499"/>
      <c r="H1110" s="499"/>
      <c r="I1110" s="499"/>
    </row>
    <row r="1111" spans="1:9" ht="14.4">
      <c r="A1111" s="487" t="s">
        <v>345</v>
      </c>
      <c r="B1111" s="500">
        <v>43748</v>
      </c>
      <c r="C1111" s="489">
        <v>1149.01</v>
      </c>
      <c r="D1111" s="487" t="s">
        <v>346</v>
      </c>
      <c r="E1111" s="489">
        <v>2.0993230000000002E-2</v>
      </c>
      <c r="F1111" s="499"/>
      <c r="G1111" s="499"/>
      <c r="H1111" s="499"/>
      <c r="I1111" s="499"/>
    </row>
    <row r="1112" spans="1:9" ht="14.4">
      <c r="A1112" s="487" t="s">
        <v>345</v>
      </c>
      <c r="B1112" s="489" t="s">
        <v>1024</v>
      </c>
      <c r="C1112" s="489">
        <v>1136.96</v>
      </c>
      <c r="D1112" s="487" t="s">
        <v>350</v>
      </c>
      <c r="E1112" s="490"/>
      <c r="F1112" s="499"/>
      <c r="G1112" s="499"/>
      <c r="H1112" s="499"/>
      <c r="I1112" s="499"/>
    </row>
    <row r="1113" spans="1:9" ht="14.4">
      <c r="A1113" s="487" t="s">
        <v>345</v>
      </c>
      <c r="B1113" s="489" t="s">
        <v>1025</v>
      </c>
      <c r="C1113" s="489">
        <v>1142.04</v>
      </c>
      <c r="D1113" s="487" t="s">
        <v>351</v>
      </c>
      <c r="E1113" s="490"/>
      <c r="F1113" s="499"/>
      <c r="G1113" s="499"/>
      <c r="H1113" s="499"/>
      <c r="I1113" s="499"/>
    </row>
    <row r="1114" spans="1:9" ht="14.4">
      <c r="A1114" s="487" t="s">
        <v>345</v>
      </c>
      <c r="B1114" s="489" t="s">
        <v>1026</v>
      </c>
      <c r="C1114" s="489">
        <v>1137.03</v>
      </c>
      <c r="D1114" s="487" t="s">
        <v>353</v>
      </c>
      <c r="E1114" s="490"/>
      <c r="F1114" s="499"/>
      <c r="G1114" s="499"/>
      <c r="H1114" s="499"/>
      <c r="I1114" s="499"/>
    </row>
    <row r="1115" spans="1:9" ht="14.4">
      <c r="A1115" s="487" t="s">
        <v>345</v>
      </c>
      <c r="B1115" s="489" t="s">
        <v>1027</v>
      </c>
      <c r="C1115" s="489">
        <v>1137.75</v>
      </c>
      <c r="D1115" s="487" t="s">
        <v>346</v>
      </c>
      <c r="E1115" s="489">
        <v>-1.0187439E-2</v>
      </c>
      <c r="F1115" s="499"/>
      <c r="G1115" s="499"/>
      <c r="H1115" s="499"/>
      <c r="I1115" s="499"/>
    </row>
    <row r="1116" spans="1:9" ht="14.4">
      <c r="A1116" s="487" t="s">
        <v>345</v>
      </c>
      <c r="B1116" s="489" t="s">
        <v>1028</v>
      </c>
      <c r="C1116" s="489">
        <v>1133.71</v>
      </c>
      <c r="D1116" s="487" t="s">
        <v>348</v>
      </c>
      <c r="E1116" s="490"/>
      <c r="F1116" s="499"/>
      <c r="G1116" s="499"/>
      <c r="H1116" s="499"/>
      <c r="I1116" s="499"/>
    </row>
    <row r="1117" spans="1:9" ht="14.4">
      <c r="A1117" s="487" t="s">
        <v>345</v>
      </c>
      <c r="B1117" s="489" t="s">
        <v>1029</v>
      </c>
      <c r="C1117" s="489">
        <v>1132.4000000000001</v>
      </c>
      <c r="D1117" s="487" t="s">
        <v>350</v>
      </c>
      <c r="E1117" s="490"/>
      <c r="F1117" s="499"/>
      <c r="G1117" s="499"/>
      <c r="H1117" s="499"/>
      <c r="I1117" s="499"/>
    </row>
    <row r="1118" spans="1:9" ht="14.4">
      <c r="A1118" s="487" t="s">
        <v>345</v>
      </c>
      <c r="B1118" s="489" t="s">
        <v>1030</v>
      </c>
      <c r="C1118" s="489">
        <v>1134.79</v>
      </c>
      <c r="D1118" s="487" t="s">
        <v>351</v>
      </c>
      <c r="E1118" s="490"/>
      <c r="F1118" s="499"/>
      <c r="G1118" s="499"/>
      <c r="H1118" s="499"/>
      <c r="I1118" s="499"/>
    </row>
    <row r="1119" spans="1:9" ht="14.4">
      <c r="A1119" s="487" t="s">
        <v>345</v>
      </c>
      <c r="B1119" s="489" t="s">
        <v>1031</v>
      </c>
      <c r="C1119" s="489">
        <v>1142.5999999999999</v>
      </c>
      <c r="D1119" s="487" t="s">
        <v>353</v>
      </c>
      <c r="E1119" s="490"/>
      <c r="F1119" s="499"/>
      <c r="G1119" s="499"/>
      <c r="H1119" s="499"/>
      <c r="I1119" s="499"/>
    </row>
    <row r="1120" spans="1:9" ht="14.4">
      <c r="A1120" s="487" t="s">
        <v>345</v>
      </c>
      <c r="B1120" s="489" t="s">
        <v>1032</v>
      </c>
      <c r="C1120" s="489">
        <v>1149.3399999999999</v>
      </c>
      <c r="D1120" s="487" t="s">
        <v>346</v>
      </c>
      <c r="E1120" s="489">
        <v>1.0135237E-2</v>
      </c>
      <c r="F1120" s="499"/>
      <c r="G1120" s="499"/>
      <c r="H1120" s="499"/>
      <c r="I1120" s="499"/>
    </row>
    <row r="1121" spans="1:9" ht="14.4">
      <c r="A1121" s="487" t="s">
        <v>345</v>
      </c>
      <c r="B1121" s="489" t="s">
        <v>1033</v>
      </c>
      <c r="C1121" s="489">
        <v>1146.17</v>
      </c>
      <c r="D1121" s="487" t="s">
        <v>346</v>
      </c>
      <c r="E1121" s="489">
        <v>1.0930509E-2</v>
      </c>
      <c r="F1121" s="499"/>
      <c r="G1121" s="499"/>
      <c r="H1121" s="499"/>
      <c r="I1121" s="499"/>
    </row>
    <row r="1122" spans="1:9" ht="14.4">
      <c r="A1122" s="487" t="s">
        <v>345</v>
      </c>
      <c r="B1122" s="488">
        <v>43535</v>
      </c>
      <c r="C1122" s="489">
        <v>1139.29</v>
      </c>
      <c r="D1122" s="487" t="s">
        <v>348</v>
      </c>
      <c r="E1122" s="490"/>
      <c r="F1122" s="499"/>
      <c r="G1122" s="499"/>
      <c r="H1122" s="499"/>
      <c r="I1122" s="499"/>
    </row>
    <row r="1123" spans="1:9" ht="14.4">
      <c r="A1123" s="487" t="s">
        <v>345</v>
      </c>
      <c r="B1123" s="488">
        <v>43566</v>
      </c>
      <c r="C1123" s="489">
        <v>1140.26</v>
      </c>
      <c r="D1123" s="487" t="s">
        <v>350</v>
      </c>
      <c r="E1123" s="490"/>
      <c r="F1123" s="499"/>
      <c r="G1123" s="499"/>
      <c r="H1123" s="499"/>
      <c r="I1123" s="499"/>
    </row>
    <row r="1124" spans="1:9" ht="14.4">
      <c r="A1124" s="487" t="s">
        <v>345</v>
      </c>
      <c r="B1124" s="488">
        <v>43596</v>
      </c>
      <c r="C1124" s="489">
        <v>1139.45</v>
      </c>
      <c r="D1124" s="487" t="s">
        <v>351</v>
      </c>
      <c r="E1124" s="490"/>
      <c r="F1124" s="499"/>
      <c r="G1124" s="499"/>
      <c r="H1124" s="499"/>
      <c r="I1124" s="499"/>
    </row>
    <row r="1125" spans="1:9" ht="14.4">
      <c r="A1125" s="487" t="s">
        <v>345</v>
      </c>
      <c r="B1125" s="488">
        <v>43627</v>
      </c>
      <c r="C1125" s="489">
        <v>1138.02</v>
      </c>
      <c r="D1125" s="487" t="s">
        <v>353</v>
      </c>
      <c r="E1125" s="490"/>
      <c r="F1125" s="499"/>
      <c r="G1125" s="499"/>
      <c r="H1125" s="499"/>
      <c r="I1125" s="499"/>
    </row>
    <row r="1126" spans="1:9" ht="14.4">
      <c r="A1126" s="487" t="s">
        <v>345</v>
      </c>
      <c r="B1126" s="488">
        <v>43657</v>
      </c>
      <c r="C1126" s="489">
        <v>1131.97</v>
      </c>
      <c r="D1126" s="487" t="s">
        <v>346</v>
      </c>
      <c r="E1126" s="489">
        <v>-1.2466471999999999E-2</v>
      </c>
      <c r="F1126" s="499"/>
      <c r="G1126" s="499"/>
      <c r="H1126" s="499"/>
      <c r="I1126" s="499"/>
    </row>
    <row r="1127" spans="1:9" ht="14.4">
      <c r="A1127" s="487" t="s">
        <v>345</v>
      </c>
      <c r="B1127" s="500">
        <v>43749</v>
      </c>
      <c r="C1127" s="489">
        <v>1131.8</v>
      </c>
      <c r="D1127" s="487" t="s">
        <v>348</v>
      </c>
      <c r="E1127" s="490"/>
      <c r="F1127" s="499"/>
      <c r="G1127" s="499"/>
      <c r="H1127" s="499"/>
      <c r="I1127" s="499"/>
    </row>
    <row r="1128" spans="1:9" ht="14.4">
      <c r="A1128" s="487" t="s">
        <v>345</v>
      </c>
      <c r="B1128" s="500">
        <v>43780</v>
      </c>
      <c r="C1128" s="489">
        <v>1145.57</v>
      </c>
      <c r="D1128" s="487" t="s">
        <v>350</v>
      </c>
      <c r="E1128" s="490"/>
      <c r="F1128" s="499"/>
      <c r="G1128" s="499"/>
      <c r="H1128" s="499"/>
      <c r="I1128" s="499"/>
    </row>
    <row r="1129" spans="1:9" ht="14.4">
      <c r="A1129" s="487" t="s">
        <v>345</v>
      </c>
      <c r="B1129" s="500">
        <v>43810</v>
      </c>
      <c r="C1129" s="489">
        <v>1139.96</v>
      </c>
      <c r="D1129" s="487" t="s">
        <v>351</v>
      </c>
      <c r="E1129" s="490"/>
      <c r="F1129" s="499"/>
      <c r="G1129" s="499"/>
      <c r="H1129" s="499"/>
      <c r="I1129" s="499"/>
    </row>
    <row r="1130" spans="1:9" ht="14.4">
      <c r="A1130" s="487" t="s">
        <v>345</v>
      </c>
      <c r="B1130" s="489" t="s">
        <v>1034</v>
      </c>
      <c r="C1130" s="489">
        <v>1135.1600000000001</v>
      </c>
      <c r="D1130" s="487" t="s">
        <v>353</v>
      </c>
      <c r="E1130" s="490"/>
      <c r="F1130" s="499"/>
      <c r="G1130" s="499"/>
      <c r="H1130" s="499"/>
      <c r="I1130" s="499"/>
    </row>
    <row r="1131" spans="1:9" ht="14.4">
      <c r="A1131" s="487" t="s">
        <v>345</v>
      </c>
      <c r="B1131" s="489" t="s">
        <v>1035</v>
      </c>
      <c r="C1131" s="489">
        <v>1135.95</v>
      </c>
      <c r="D1131" s="487" t="s">
        <v>346</v>
      </c>
      <c r="E1131" s="489">
        <v>3.509828E-3</v>
      </c>
      <c r="F1131" s="499"/>
      <c r="G1131" s="499"/>
      <c r="H1131" s="499"/>
      <c r="I1131" s="499"/>
    </row>
    <row r="1132" spans="1:9" ht="14.4">
      <c r="A1132" s="487" t="s">
        <v>345</v>
      </c>
      <c r="B1132" s="489" t="s">
        <v>1036</v>
      </c>
      <c r="C1132" s="489">
        <v>1131.3599999999999</v>
      </c>
      <c r="D1132" s="487" t="s">
        <v>348</v>
      </c>
      <c r="E1132" s="490"/>
      <c r="F1132" s="499"/>
      <c r="G1132" s="499"/>
      <c r="H1132" s="499"/>
      <c r="I1132" s="499"/>
    </row>
    <row r="1133" spans="1:9" ht="14.4">
      <c r="A1133" s="487" t="s">
        <v>345</v>
      </c>
      <c r="B1133" s="489" t="s">
        <v>1037</v>
      </c>
      <c r="C1133" s="489">
        <v>1131.1199999999999</v>
      </c>
      <c r="D1133" s="487" t="s">
        <v>350</v>
      </c>
      <c r="E1133" s="490"/>
      <c r="F1133" s="499"/>
      <c r="G1133" s="499"/>
      <c r="H1133" s="499"/>
      <c r="I1133" s="499"/>
    </row>
    <row r="1134" spans="1:9" ht="14.4">
      <c r="A1134" s="487" t="s">
        <v>345</v>
      </c>
      <c r="B1134" s="489" t="s">
        <v>1038</v>
      </c>
      <c r="C1134" s="489">
        <v>1129.99</v>
      </c>
      <c r="D1134" s="487" t="s">
        <v>351</v>
      </c>
      <c r="E1134" s="490"/>
      <c r="F1134" s="499"/>
      <c r="G1134" s="499"/>
      <c r="H1134" s="499"/>
      <c r="I1134" s="499"/>
    </row>
    <row r="1135" spans="1:9" ht="14.4">
      <c r="A1135" s="487" t="s">
        <v>345</v>
      </c>
      <c r="B1135" s="489" t="s">
        <v>1039</v>
      </c>
      <c r="C1135" s="489">
        <v>1128.3399999999999</v>
      </c>
      <c r="D1135" s="487" t="s">
        <v>353</v>
      </c>
      <c r="E1135" s="490"/>
      <c r="F1135" s="499"/>
      <c r="G1135" s="499"/>
      <c r="H1135" s="499"/>
      <c r="I1135" s="499"/>
    </row>
    <row r="1136" spans="1:9" ht="14.4">
      <c r="A1136" s="487" t="s">
        <v>345</v>
      </c>
      <c r="B1136" s="489" t="s">
        <v>1040</v>
      </c>
      <c r="C1136" s="489">
        <v>1120.5999999999999</v>
      </c>
      <c r="D1136" s="487" t="s">
        <v>346</v>
      </c>
      <c r="E1136" s="489">
        <v>-1.3605048999999999E-2</v>
      </c>
      <c r="F1136" s="499"/>
      <c r="G1136" s="499"/>
      <c r="H1136" s="499"/>
      <c r="I1136" s="499"/>
    </row>
    <row r="1137" spans="1:9" ht="14.4">
      <c r="A1137" s="487" t="s">
        <v>345</v>
      </c>
      <c r="B1137" s="489" t="s">
        <v>1041</v>
      </c>
      <c r="C1137" s="489">
        <v>1110.08</v>
      </c>
      <c r="D1137" s="487" t="s">
        <v>348</v>
      </c>
      <c r="E1137" s="490"/>
      <c r="F1137" s="499"/>
      <c r="G1137" s="499"/>
      <c r="H1137" s="499"/>
      <c r="I1137" s="499"/>
    </row>
    <row r="1138" spans="1:9" ht="14.4">
      <c r="A1138" s="487" t="s">
        <v>345</v>
      </c>
      <c r="B1138" s="489" t="s">
        <v>1042</v>
      </c>
      <c r="C1138" s="489">
        <v>1110.08</v>
      </c>
      <c r="D1138" s="487" t="s">
        <v>350</v>
      </c>
      <c r="E1138" s="490"/>
      <c r="F1138" s="499"/>
      <c r="G1138" s="499"/>
      <c r="H1138" s="499"/>
      <c r="I1138" s="499"/>
    </row>
    <row r="1139" spans="1:9" ht="14.4">
      <c r="A1139" s="487" t="s">
        <v>345</v>
      </c>
      <c r="B1139" s="489" t="s">
        <v>1043</v>
      </c>
      <c r="C1139" s="489">
        <v>1109.1600000000001</v>
      </c>
      <c r="D1139" s="487" t="s">
        <v>351</v>
      </c>
      <c r="E1139" s="490"/>
      <c r="F1139" s="499"/>
      <c r="G1139" s="499"/>
      <c r="H1139" s="499"/>
      <c r="I1139" s="499"/>
    </row>
    <row r="1140" spans="1:9" ht="14.4">
      <c r="A1140" s="487" t="s">
        <v>345</v>
      </c>
      <c r="B1140" s="489" t="s">
        <v>1044</v>
      </c>
      <c r="C1140" s="489">
        <v>1117.46</v>
      </c>
      <c r="D1140" s="487" t="s">
        <v>353</v>
      </c>
      <c r="E1140" s="490"/>
      <c r="F1140" s="499"/>
      <c r="G1140" s="499"/>
      <c r="H1140" s="499"/>
      <c r="I1140" s="499"/>
    </row>
    <row r="1141" spans="1:9" ht="14.4">
      <c r="A1141" s="487" t="s">
        <v>345</v>
      </c>
      <c r="B1141" s="489" t="s">
        <v>1045</v>
      </c>
      <c r="C1141" s="489">
        <v>1112.79</v>
      </c>
      <c r="D1141" s="487" t="s">
        <v>346</v>
      </c>
      <c r="E1141" s="489">
        <v>-6.9938810000000004E-3</v>
      </c>
      <c r="F1141" s="499"/>
      <c r="G1141" s="499"/>
      <c r="H1141" s="499"/>
      <c r="I1141" s="499"/>
    </row>
    <row r="1142" spans="1:9" ht="14.4">
      <c r="A1142" s="487" t="s">
        <v>345</v>
      </c>
      <c r="B1142" s="488">
        <v>43477</v>
      </c>
      <c r="C1142" s="489">
        <v>1112.8499999999999</v>
      </c>
      <c r="D1142" s="487" t="s">
        <v>348</v>
      </c>
      <c r="E1142" s="490"/>
      <c r="F1142" s="499"/>
      <c r="G1142" s="499"/>
      <c r="H1142" s="499"/>
      <c r="I1142" s="499"/>
    </row>
    <row r="1143" spans="1:9" ht="14.4">
      <c r="A1143" s="487" t="s">
        <v>345</v>
      </c>
      <c r="B1143" s="488">
        <v>43508</v>
      </c>
      <c r="C1143" s="489">
        <v>1111.99</v>
      </c>
      <c r="D1143" s="487" t="s">
        <v>350</v>
      </c>
      <c r="E1143" s="490"/>
      <c r="F1143" s="499"/>
      <c r="G1143" s="499"/>
      <c r="H1143" s="499"/>
      <c r="I1143" s="499"/>
    </row>
    <row r="1144" spans="1:9" ht="14.4">
      <c r="A1144" s="487" t="s">
        <v>345</v>
      </c>
      <c r="B1144" s="488">
        <v>43536</v>
      </c>
      <c r="C1144" s="489">
        <v>1115.74</v>
      </c>
      <c r="D1144" s="487" t="s">
        <v>351</v>
      </c>
      <c r="E1144" s="490"/>
      <c r="F1144" s="499"/>
      <c r="G1144" s="499"/>
      <c r="H1144" s="499"/>
      <c r="I1144" s="499"/>
    </row>
    <row r="1145" spans="1:9" ht="14.4">
      <c r="A1145" s="487" t="s">
        <v>345</v>
      </c>
      <c r="B1145" s="488">
        <v>43567</v>
      </c>
      <c r="C1145" s="489">
        <v>1124.47</v>
      </c>
      <c r="D1145" s="487" t="s">
        <v>353</v>
      </c>
      <c r="E1145" s="490"/>
      <c r="F1145" s="499"/>
      <c r="G1145" s="499"/>
      <c r="H1145" s="499"/>
      <c r="I1145" s="499"/>
    </row>
    <row r="1146" spans="1:9" ht="14.4">
      <c r="A1146" s="487" t="s">
        <v>345</v>
      </c>
      <c r="B1146" s="488">
        <v>43597</v>
      </c>
      <c r="C1146" s="489">
        <v>1131.92</v>
      </c>
      <c r="D1146" s="487" t="s">
        <v>346</v>
      </c>
      <c r="E1146" s="489">
        <v>1.7044930999999999E-2</v>
      </c>
      <c r="F1146" s="499"/>
      <c r="G1146" s="499"/>
      <c r="H1146" s="499"/>
      <c r="I1146" s="499"/>
    </row>
    <row r="1147" spans="1:9" ht="14.4">
      <c r="A1147" s="487" t="s">
        <v>345</v>
      </c>
      <c r="B1147" s="488">
        <v>43689</v>
      </c>
      <c r="C1147" s="489">
        <v>1135.3699999999999</v>
      </c>
      <c r="D1147" s="487" t="s">
        <v>348</v>
      </c>
      <c r="E1147" s="490"/>
      <c r="F1147" s="499"/>
      <c r="G1147" s="499"/>
      <c r="H1147" s="499"/>
      <c r="I1147" s="499"/>
    </row>
    <row r="1148" spans="1:9" ht="14.4">
      <c r="A1148" s="487" t="s">
        <v>345</v>
      </c>
      <c r="B1148" s="488">
        <v>43720</v>
      </c>
      <c r="C1148" s="489">
        <v>1148.8900000000001</v>
      </c>
      <c r="D1148" s="487" t="s">
        <v>350</v>
      </c>
      <c r="E1148" s="490"/>
      <c r="F1148" s="499"/>
      <c r="G1148" s="499"/>
      <c r="H1148" s="499"/>
      <c r="I1148" s="499"/>
    </row>
    <row r="1149" spans="1:9" ht="14.4">
      <c r="A1149" s="487" t="s">
        <v>345</v>
      </c>
      <c r="B1149" s="500">
        <v>43750</v>
      </c>
      <c r="C1149" s="489">
        <v>1151.3599999999999</v>
      </c>
      <c r="D1149" s="487" t="s">
        <v>351</v>
      </c>
      <c r="E1149" s="490"/>
      <c r="F1149" s="499"/>
      <c r="G1149" s="499"/>
      <c r="H1149" s="499"/>
      <c r="I1149" s="499"/>
    </row>
    <row r="1150" spans="1:9" ht="14.4">
      <c r="A1150" s="487" t="s">
        <v>345</v>
      </c>
      <c r="B1150" s="500">
        <v>43781</v>
      </c>
      <c r="C1150" s="489">
        <v>1161.47</v>
      </c>
      <c r="D1150" s="487" t="s">
        <v>353</v>
      </c>
      <c r="E1150" s="490"/>
      <c r="F1150" s="499"/>
      <c r="G1150" s="499"/>
      <c r="H1150" s="499"/>
      <c r="I1150" s="499"/>
    </row>
    <row r="1151" spans="1:9" ht="14.4">
      <c r="A1151" s="487" t="s">
        <v>345</v>
      </c>
      <c r="B1151" s="500">
        <v>43811</v>
      </c>
      <c r="C1151" s="489">
        <v>1172.6400000000001</v>
      </c>
      <c r="D1151" s="487" t="s">
        <v>346</v>
      </c>
      <c r="E1151" s="489">
        <v>3.5342311000000001E-2</v>
      </c>
      <c r="F1151" s="499"/>
      <c r="G1151" s="499"/>
      <c r="H1151" s="499"/>
      <c r="I1151" s="499"/>
    </row>
    <row r="1152" spans="1:9" ht="14.4">
      <c r="A1152" s="487" t="s">
        <v>345</v>
      </c>
      <c r="B1152" s="489" t="s">
        <v>1046</v>
      </c>
      <c r="C1152" s="489">
        <v>1167.8599999999999</v>
      </c>
      <c r="D1152" s="487" t="s">
        <v>348</v>
      </c>
      <c r="E1152" s="490"/>
      <c r="F1152" s="499"/>
      <c r="G1152" s="499"/>
      <c r="H1152" s="499"/>
      <c r="I1152" s="499"/>
    </row>
    <row r="1153" spans="1:9" ht="14.4">
      <c r="A1153" s="487" t="s">
        <v>345</v>
      </c>
      <c r="B1153" s="489" t="s">
        <v>1047</v>
      </c>
      <c r="C1153" s="489">
        <v>1154.1099999999999</v>
      </c>
      <c r="D1153" s="487" t="s">
        <v>350</v>
      </c>
      <c r="E1153" s="490"/>
      <c r="F1153" s="499"/>
      <c r="G1153" s="499"/>
      <c r="H1153" s="499"/>
      <c r="I1153" s="499"/>
    </row>
    <row r="1154" spans="1:9" ht="14.4">
      <c r="A1154" s="487" t="s">
        <v>345</v>
      </c>
      <c r="B1154" s="489" t="s">
        <v>1048</v>
      </c>
      <c r="C1154" s="489">
        <v>1155.3699999999999</v>
      </c>
      <c r="D1154" s="487" t="s">
        <v>351</v>
      </c>
      <c r="E1154" s="490"/>
      <c r="F1154" s="499"/>
      <c r="G1154" s="499"/>
      <c r="H1154" s="499"/>
      <c r="I1154" s="499"/>
    </row>
    <row r="1155" spans="1:9" ht="14.4">
      <c r="A1155" s="487" t="s">
        <v>345</v>
      </c>
      <c r="B1155" s="489" t="s">
        <v>1049</v>
      </c>
      <c r="C1155" s="489">
        <v>1152.07</v>
      </c>
      <c r="D1155" s="487" t="s">
        <v>353</v>
      </c>
      <c r="E1155" s="490"/>
      <c r="F1155" s="499"/>
      <c r="G1155" s="499"/>
      <c r="H1155" s="499"/>
      <c r="I1155" s="499"/>
    </row>
    <row r="1156" spans="1:9" ht="14.4">
      <c r="A1156" s="487" t="s">
        <v>345</v>
      </c>
      <c r="B1156" s="489" t="s">
        <v>1050</v>
      </c>
      <c r="C1156" s="489">
        <v>1149.6400000000001</v>
      </c>
      <c r="D1156" s="487" t="s">
        <v>346</v>
      </c>
      <c r="E1156" s="489">
        <v>-1.9808767000000001E-2</v>
      </c>
      <c r="F1156" s="499"/>
      <c r="G1156" s="499"/>
      <c r="H1156" s="499"/>
      <c r="I1156" s="499"/>
    </row>
    <row r="1157" spans="1:9" ht="14.4">
      <c r="A1157" s="487" t="s">
        <v>345</v>
      </c>
      <c r="B1157" s="489" t="s">
        <v>1051</v>
      </c>
      <c r="C1157" s="489">
        <v>1150.81</v>
      </c>
      <c r="D1157" s="487" t="s">
        <v>348</v>
      </c>
      <c r="E1157" s="490"/>
      <c r="F1157" s="499"/>
      <c r="G1157" s="499"/>
      <c r="H1157" s="499"/>
      <c r="I1157" s="499"/>
    </row>
    <row r="1158" spans="1:9" ht="14.4">
      <c r="A1158" s="487" t="s">
        <v>345</v>
      </c>
      <c r="B1158" s="489" t="s">
        <v>1052</v>
      </c>
      <c r="C1158" s="489">
        <v>1168.58</v>
      </c>
      <c r="D1158" s="487" t="s">
        <v>350</v>
      </c>
      <c r="E1158" s="490"/>
      <c r="F1158" s="499"/>
      <c r="G1158" s="499"/>
      <c r="H1158" s="499"/>
      <c r="I1158" s="499"/>
    </row>
    <row r="1159" spans="1:9" ht="14.4">
      <c r="A1159" s="487" t="s">
        <v>345</v>
      </c>
      <c r="B1159" s="489" t="s">
        <v>1053</v>
      </c>
      <c r="C1159" s="489">
        <v>1166.21</v>
      </c>
      <c r="D1159" s="487" t="s">
        <v>351</v>
      </c>
      <c r="E1159" s="490"/>
      <c r="F1159" s="499"/>
      <c r="G1159" s="499"/>
      <c r="H1159" s="499"/>
      <c r="I1159" s="499"/>
    </row>
    <row r="1160" spans="1:9" ht="14.4">
      <c r="A1160" s="487" t="s">
        <v>345</v>
      </c>
      <c r="B1160" s="489" t="s">
        <v>1054</v>
      </c>
      <c r="C1160" s="489">
        <v>1168.03</v>
      </c>
      <c r="D1160" s="487" t="s">
        <v>353</v>
      </c>
      <c r="E1160" s="490"/>
      <c r="F1160" s="499"/>
      <c r="G1160" s="499"/>
      <c r="H1160" s="499"/>
      <c r="I1160" s="499"/>
    </row>
    <row r="1161" spans="1:9" ht="14.4">
      <c r="A1161" s="487" t="s">
        <v>345</v>
      </c>
      <c r="B1161" s="489" t="s">
        <v>1055</v>
      </c>
      <c r="C1161" s="489">
        <v>1167.4100000000001</v>
      </c>
      <c r="D1161" s="487" t="s">
        <v>346</v>
      </c>
      <c r="E1161" s="489">
        <v>1.533877E-2</v>
      </c>
      <c r="F1161" s="499"/>
      <c r="G1161" s="499"/>
      <c r="H1161" s="499"/>
      <c r="I1161" s="499"/>
    </row>
    <row r="1162" spans="1:9" ht="14.4">
      <c r="A1162" s="487" t="s">
        <v>345</v>
      </c>
      <c r="B1162" s="489" t="s">
        <v>1056</v>
      </c>
      <c r="C1162" s="489">
        <v>1162.43</v>
      </c>
      <c r="D1162" s="487" t="s">
        <v>348</v>
      </c>
      <c r="E1162" s="490"/>
      <c r="F1162" s="499"/>
      <c r="G1162" s="499"/>
      <c r="H1162" s="499"/>
      <c r="I1162" s="499"/>
    </row>
    <row r="1163" spans="1:9" ht="14.4">
      <c r="A1163" s="487" t="s">
        <v>345</v>
      </c>
      <c r="B1163" s="489" t="s">
        <v>1057</v>
      </c>
      <c r="C1163" s="489">
        <v>1167.95</v>
      </c>
      <c r="D1163" s="487" t="s">
        <v>350</v>
      </c>
      <c r="E1163" s="490"/>
      <c r="F1163" s="499"/>
      <c r="G1163" s="499"/>
      <c r="H1163" s="499"/>
      <c r="I1163" s="499"/>
    </row>
    <row r="1164" spans="1:9" ht="14.4">
      <c r="A1164" s="487" t="s">
        <v>345</v>
      </c>
      <c r="B1164" s="489" t="s">
        <v>1058</v>
      </c>
      <c r="C1164" s="489">
        <v>1166.03</v>
      </c>
      <c r="D1164" s="487" t="s">
        <v>351</v>
      </c>
      <c r="E1164" s="490"/>
      <c r="F1164" s="499"/>
      <c r="G1164" s="499"/>
      <c r="H1164" s="499"/>
      <c r="I1164" s="499"/>
    </row>
    <row r="1165" spans="1:9" ht="14.4">
      <c r="A1165" s="487" t="s">
        <v>345</v>
      </c>
      <c r="B1165" s="488">
        <v>43831</v>
      </c>
      <c r="C1165" s="489">
        <v>1169.5</v>
      </c>
      <c r="D1165" s="487" t="s">
        <v>353</v>
      </c>
      <c r="E1165" s="490"/>
      <c r="F1165" s="499"/>
      <c r="G1165" s="499"/>
      <c r="H1165" s="499"/>
      <c r="I1165" s="499"/>
    </row>
    <row r="1166" spans="1:9" ht="14.4">
      <c r="A1166" s="487" t="s">
        <v>345</v>
      </c>
      <c r="B1166" s="488">
        <v>43862</v>
      </c>
      <c r="C1166" s="489">
        <v>1166.21</v>
      </c>
      <c r="D1166" s="487" t="s">
        <v>346</v>
      </c>
      <c r="E1166" s="489">
        <v>-1.028445E-3</v>
      </c>
      <c r="F1166" s="499"/>
      <c r="G1166" s="499"/>
      <c r="H1166" s="499"/>
      <c r="I1166" s="499"/>
    </row>
    <row r="1167" spans="1:9" ht="14.4">
      <c r="A1167" s="487" t="s">
        <v>345</v>
      </c>
      <c r="B1167" s="488">
        <v>43952</v>
      </c>
      <c r="C1167" s="489">
        <v>1182.31</v>
      </c>
      <c r="D1167" s="487" t="s">
        <v>348</v>
      </c>
      <c r="E1167" s="490"/>
      <c r="F1167" s="499"/>
      <c r="G1167" s="499"/>
      <c r="H1167" s="499"/>
      <c r="I1167" s="499"/>
    </row>
    <row r="1168" spans="1:9" ht="14.4">
      <c r="A1168" s="487" t="s">
        <v>345</v>
      </c>
      <c r="B1168" s="488">
        <v>43983</v>
      </c>
      <c r="C1168" s="489">
        <v>1200.69</v>
      </c>
      <c r="D1168" s="487" t="s">
        <v>350</v>
      </c>
      <c r="E1168" s="490"/>
      <c r="F1168" s="499"/>
      <c r="G1168" s="499"/>
      <c r="H1168" s="499"/>
      <c r="I1168" s="499"/>
    </row>
    <row r="1169" spans="1:9" ht="14.4">
      <c r="A1169" s="487" t="s">
        <v>345</v>
      </c>
      <c r="B1169" s="488">
        <v>44013</v>
      </c>
      <c r="C1169" s="489">
        <v>1216.92</v>
      </c>
      <c r="D1169" s="487" t="s">
        <v>351</v>
      </c>
      <c r="E1169" s="490"/>
      <c r="F1169" s="499"/>
      <c r="G1169" s="499"/>
      <c r="H1169" s="499"/>
      <c r="I1169" s="499"/>
    </row>
    <row r="1170" spans="1:9" ht="14.4">
      <c r="A1170" s="487" t="s">
        <v>345</v>
      </c>
      <c r="B1170" s="488">
        <v>44044</v>
      </c>
      <c r="C1170" s="489">
        <v>1209.5999999999999</v>
      </c>
      <c r="D1170" s="487" t="s">
        <v>353</v>
      </c>
      <c r="E1170" s="490"/>
      <c r="F1170" s="499"/>
      <c r="G1170" s="499"/>
      <c r="H1170" s="499"/>
      <c r="I1170" s="499"/>
    </row>
    <row r="1171" spans="1:9" ht="14.4">
      <c r="A1171" s="487" t="s">
        <v>345</v>
      </c>
      <c r="B1171" s="488">
        <v>44075</v>
      </c>
      <c r="C1171" s="489">
        <v>1213.1099999999999</v>
      </c>
      <c r="D1171" s="487" t="s">
        <v>346</v>
      </c>
      <c r="E1171" s="489">
        <v>3.9428135000000003E-2</v>
      </c>
      <c r="F1171" s="499"/>
      <c r="G1171" s="499"/>
      <c r="H1171" s="499"/>
      <c r="I1171" s="499"/>
    </row>
    <row r="1172" spans="1:9" ht="14.4">
      <c r="A1172" s="487" t="s">
        <v>345</v>
      </c>
      <c r="B1172" s="488">
        <v>44166</v>
      </c>
      <c r="C1172" s="489">
        <v>1255.72</v>
      </c>
      <c r="D1172" s="487" t="s">
        <v>348</v>
      </c>
      <c r="E1172" s="490"/>
      <c r="F1172" s="499"/>
      <c r="G1172" s="499"/>
      <c r="H1172" s="499"/>
      <c r="I1172" s="499"/>
    </row>
    <row r="1173" spans="1:9" ht="14.4">
      <c r="A1173" s="487" t="s">
        <v>345</v>
      </c>
      <c r="B1173" s="489" t="s">
        <v>1059</v>
      </c>
      <c r="C1173" s="489">
        <v>1270.8599999999999</v>
      </c>
      <c r="D1173" s="487" t="s">
        <v>350</v>
      </c>
      <c r="E1173" s="490"/>
      <c r="F1173" s="499"/>
      <c r="G1173" s="499"/>
      <c r="H1173" s="499"/>
      <c r="I1173" s="499"/>
    </row>
    <row r="1174" spans="1:9" ht="14.4">
      <c r="A1174" s="487" t="s">
        <v>345</v>
      </c>
      <c r="B1174" s="489" t="s">
        <v>1060</v>
      </c>
      <c r="C1174" s="489">
        <v>1263.3800000000001</v>
      </c>
      <c r="D1174" s="487" t="s">
        <v>351</v>
      </c>
      <c r="E1174" s="490"/>
      <c r="F1174" s="499"/>
      <c r="G1174" s="499"/>
      <c r="H1174" s="499"/>
      <c r="I1174" s="499"/>
    </row>
    <row r="1175" spans="1:9" ht="14.4">
      <c r="A1175" s="487" t="s">
        <v>345</v>
      </c>
      <c r="B1175" s="489" t="s">
        <v>1061</v>
      </c>
      <c r="C1175" s="489">
        <v>1284.23</v>
      </c>
      <c r="D1175" s="487" t="s">
        <v>353</v>
      </c>
      <c r="E1175" s="490"/>
      <c r="F1175" s="499"/>
      <c r="G1175" s="499"/>
      <c r="H1175" s="499"/>
      <c r="I1175" s="499"/>
    </row>
    <row r="1176" spans="1:9" ht="14.4">
      <c r="A1176" s="487" t="s">
        <v>345</v>
      </c>
      <c r="B1176" s="489" t="s">
        <v>1062</v>
      </c>
      <c r="C1176" s="489">
        <v>1310.23</v>
      </c>
      <c r="D1176" s="487" t="s">
        <v>346</v>
      </c>
      <c r="E1176" s="489">
        <v>7.7015384000000006E-2</v>
      </c>
      <c r="F1176" s="499"/>
      <c r="G1176" s="499"/>
      <c r="H1176" s="499"/>
      <c r="I1176" s="499"/>
    </row>
    <row r="1177" spans="1:9" ht="14.4">
      <c r="A1177" s="487" t="s">
        <v>345</v>
      </c>
      <c r="B1177" s="489" t="s">
        <v>1063</v>
      </c>
      <c r="C1177" s="489">
        <v>1343.65</v>
      </c>
      <c r="D1177" s="487" t="s">
        <v>348</v>
      </c>
      <c r="E1177" s="490"/>
      <c r="F1177" s="499"/>
      <c r="G1177" s="499"/>
      <c r="H1177" s="499"/>
      <c r="I1177" s="499"/>
    </row>
    <row r="1178" spans="1:9" ht="14.4">
      <c r="A1178" s="487" t="s">
        <v>345</v>
      </c>
      <c r="B1178" s="489" t="s">
        <v>1064</v>
      </c>
      <c r="C1178" s="489">
        <v>1317.11</v>
      </c>
      <c r="D1178" s="487" t="s">
        <v>350</v>
      </c>
      <c r="E1178" s="490"/>
      <c r="F1178" s="499"/>
      <c r="G1178" s="499"/>
      <c r="H1178" s="499"/>
      <c r="I1178" s="499"/>
    </row>
    <row r="1179" spans="1:9" ht="14.4">
      <c r="A1179" s="487" t="s">
        <v>345</v>
      </c>
      <c r="B1179" s="489" t="s">
        <v>1065</v>
      </c>
      <c r="C1179" s="489">
        <v>1320.47</v>
      </c>
      <c r="D1179" s="487" t="s">
        <v>351</v>
      </c>
      <c r="E1179" s="490"/>
      <c r="F1179" s="499"/>
      <c r="G1179" s="499"/>
      <c r="H1179" s="499"/>
      <c r="I1179" s="499"/>
    </row>
    <row r="1180" spans="1:9" ht="14.4">
      <c r="A1180" s="487" t="s">
        <v>345</v>
      </c>
      <c r="B1180" s="489" t="s">
        <v>1066</v>
      </c>
      <c r="C1180" s="489">
        <v>1313.42</v>
      </c>
      <c r="D1180" s="487" t="s">
        <v>353</v>
      </c>
      <c r="E1180" s="490"/>
      <c r="F1180" s="499"/>
      <c r="G1180" s="499"/>
      <c r="H1180" s="499"/>
      <c r="I1180" s="499"/>
    </row>
    <row r="1181" spans="1:9" ht="14.4">
      <c r="A1181" s="487" t="s">
        <v>345</v>
      </c>
      <c r="B1181" s="489" t="s">
        <v>1067</v>
      </c>
      <c r="C1181" s="489">
        <v>1297.47</v>
      </c>
      <c r="D1181" s="487" t="s">
        <v>346</v>
      </c>
      <c r="E1181" s="489">
        <v>-9.7864800000000002E-3</v>
      </c>
      <c r="F1181" s="499"/>
      <c r="G1181" s="499"/>
      <c r="H1181" s="499"/>
      <c r="I1181" s="499"/>
    </row>
    <row r="1182" spans="1:9" ht="14.4">
      <c r="A1182" s="487" t="s">
        <v>345</v>
      </c>
      <c r="B1182" s="489" t="s">
        <v>1068</v>
      </c>
      <c r="C1182" s="489">
        <v>1276.68</v>
      </c>
      <c r="D1182" s="487" t="s">
        <v>348</v>
      </c>
      <c r="E1182" s="490"/>
      <c r="F1182" s="499"/>
      <c r="G1182" s="499"/>
      <c r="H1182" s="499"/>
      <c r="I1182" s="499"/>
    </row>
    <row r="1183" spans="1:9" ht="14.4">
      <c r="A1183" s="487" t="s">
        <v>345</v>
      </c>
      <c r="B1183" s="489" t="s">
        <v>1069</v>
      </c>
      <c r="C1183" s="489">
        <v>1300.6199999999999</v>
      </c>
      <c r="D1183" s="487" t="s">
        <v>350</v>
      </c>
      <c r="E1183" s="490"/>
      <c r="F1183" s="499"/>
      <c r="G1183" s="499"/>
      <c r="H1183" s="499"/>
      <c r="I1183" s="499"/>
    </row>
    <row r="1184" spans="1:9" ht="14.4">
      <c r="A1184" s="487" t="s">
        <v>345</v>
      </c>
      <c r="B1184" s="489" t="s">
        <v>1070</v>
      </c>
      <c r="C1184" s="489">
        <v>1306.1500000000001</v>
      </c>
      <c r="D1184" s="487" t="s">
        <v>351</v>
      </c>
      <c r="E1184" s="490"/>
      <c r="F1184" s="499"/>
      <c r="G1184" s="499"/>
      <c r="H1184" s="499"/>
      <c r="I1184" s="499"/>
    </row>
    <row r="1185" spans="1:9" ht="14.4">
      <c r="A1185" s="487" t="s">
        <v>345</v>
      </c>
      <c r="B1185" s="489" t="s">
        <v>1071</v>
      </c>
      <c r="C1185" s="489">
        <v>1305.8800000000001</v>
      </c>
      <c r="D1185" s="487" t="s">
        <v>353</v>
      </c>
      <c r="E1185" s="490"/>
      <c r="F1185" s="499"/>
      <c r="G1185" s="499"/>
      <c r="H1185" s="499"/>
      <c r="I1185" s="499"/>
    </row>
    <row r="1186" spans="1:9" ht="14.4">
      <c r="A1186" s="487" t="s">
        <v>345</v>
      </c>
      <c r="B1186" s="489" t="s">
        <v>1072</v>
      </c>
      <c r="C1186" s="489">
        <v>1325.38</v>
      </c>
      <c r="D1186" s="487" t="s">
        <v>346</v>
      </c>
      <c r="E1186" s="489">
        <v>2.1282995999999998E-2</v>
      </c>
      <c r="F1186" s="499"/>
      <c r="G1186" s="499"/>
      <c r="H1186" s="499"/>
      <c r="I1186" s="499"/>
    </row>
    <row r="1187" spans="1:9" ht="14.4">
      <c r="A1187" s="487" t="s">
        <v>345</v>
      </c>
      <c r="B1187" s="488">
        <v>43863</v>
      </c>
      <c r="C1187" s="489">
        <v>1346.64</v>
      </c>
      <c r="D1187" s="487" t="s">
        <v>348</v>
      </c>
      <c r="E1187" s="490"/>
      <c r="F1187" s="499"/>
      <c r="G1187" s="499"/>
      <c r="H1187" s="499"/>
      <c r="I1187" s="499"/>
    </row>
    <row r="1188" spans="1:9" ht="14.4">
      <c r="A1188" s="487" t="s">
        <v>345</v>
      </c>
      <c r="B1188" s="488">
        <v>43892</v>
      </c>
      <c r="C1188" s="489">
        <v>1349.13</v>
      </c>
      <c r="D1188" s="487" t="s">
        <v>350</v>
      </c>
      <c r="E1188" s="490"/>
      <c r="F1188" s="499"/>
      <c r="G1188" s="499"/>
      <c r="H1188" s="499"/>
      <c r="I1188" s="499"/>
    </row>
    <row r="1189" spans="1:9" ht="14.4">
      <c r="A1189" s="487" t="s">
        <v>345</v>
      </c>
      <c r="B1189" s="488">
        <v>43923</v>
      </c>
      <c r="C1189" s="489">
        <v>1337.04</v>
      </c>
      <c r="D1189" s="487" t="s">
        <v>351</v>
      </c>
      <c r="E1189" s="490"/>
      <c r="F1189" s="499"/>
      <c r="G1189" s="499"/>
      <c r="H1189" s="499"/>
      <c r="I1189" s="499"/>
    </row>
    <row r="1190" spans="1:9" ht="14.4">
      <c r="A1190" s="487" t="s">
        <v>345</v>
      </c>
      <c r="B1190" s="488">
        <v>43953</v>
      </c>
      <c r="C1190" s="489">
        <v>1342.36</v>
      </c>
      <c r="D1190" s="487" t="s">
        <v>353</v>
      </c>
      <c r="E1190" s="490"/>
      <c r="F1190" s="499"/>
      <c r="G1190" s="499"/>
      <c r="H1190" s="499"/>
      <c r="I1190" s="499"/>
    </row>
    <row r="1191" spans="1:9" ht="14.4">
      <c r="A1191" s="487" t="s">
        <v>345</v>
      </c>
      <c r="B1191" s="488">
        <v>43984</v>
      </c>
      <c r="C1191" s="489">
        <v>1333.69</v>
      </c>
      <c r="D1191" s="487" t="s">
        <v>346</v>
      </c>
      <c r="E1191" s="489">
        <v>6.2503259999999996E-3</v>
      </c>
      <c r="F1191" s="499"/>
      <c r="G1191" s="499"/>
      <c r="H1191" s="499"/>
      <c r="I1191" s="499"/>
    </row>
    <row r="1192" spans="1:9" ht="14.4">
      <c r="A1192" s="487" t="s">
        <v>345</v>
      </c>
      <c r="B1192" s="488">
        <v>44076</v>
      </c>
      <c r="C1192" s="489">
        <v>1319.99</v>
      </c>
      <c r="D1192" s="487" t="s">
        <v>348</v>
      </c>
      <c r="E1192" s="490"/>
      <c r="F1192" s="499"/>
      <c r="G1192" s="499"/>
      <c r="H1192" s="499"/>
      <c r="I1192" s="499"/>
    </row>
    <row r="1193" spans="1:9" ht="14.4">
      <c r="A1193" s="487" t="s">
        <v>345</v>
      </c>
      <c r="B1193" s="488">
        <v>44106</v>
      </c>
      <c r="C1193" s="489">
        <v>1324.26</v>
      </c>
      <c r="D1193" s="487" t="s">
        <v>350</v>
      </c>
      <c r="E1193" s="490"/>
      <c r="F1193" s="499"/>
      <c r="G1193" s="499"/>
      <c r="H1193" s="499"/>
      <c r="I1193" s="499"/>
    </row>
    <row r="1194" spans="1:9" ht="14.4">
      <c r="A1194" s="487" t="s">
        <v>345</v>
      </c>
      <c r="B1194" s="488">
        <v>44137</v>
      </c>
      <c r="C1194" s="489">
        <v>1341.38</v>
      </c>
      <c r="D1194" s="487" t="s">
        <v>351</v>
      </c>
      <c r="E1194" s="490"/>
      <c r="F1194" s="499"/>
      <c r="G1194" s="499"/>
      <c r="H1194" s="499"/>
      <c r="I1194" s="499"/>
    </row>
    <row r="1195" spans="1:9" ht="14.4">
      <c r="A1195" s="487" t="s">
        <v>345</v>
      </c>
      <c r="B1195" s="488">
        <v>44167</v>
      </c>
      <c r="C1195" s="489">
        <v>1345.97</v>
      </c>
      <c r="D1195" s="487" t="s">
        <v>353</v>
      </c>
      <c r="E1195" s="490"/>
      <c r="F1195" s="499"/>
      <c r="G1195" s="499"/>
      <c r="H1195" s="499"/>
      <c r="I1195" s="499"/>
    </row>
    <row r="1196" spans="1:9" ht="14.4">
      <c r="A1196" s="487" t="s">
        <v>345</v>
      </c>
      <c r="B1196" s="489" t="s">
        <v>1073</v>
      </c>
      <c r="C1196" s="489">
        <v>1344.59</v>
      </c>
      <c r="D1196" s="487" t="s">
        <v>346</v>
      </c>
      <c r="E1196" s="489">
        <v>8.1395970000000002E-3</v>
      </c>
      <c r="F1196" s="499"/>
      <c r="G1196" s="499"/>
      <c r="H1196" s="499"/>
      <c r="I1196" s="499"/>
    </row>
    <row r="1197" spans="1:9" ht="14.4">
      <c r="A1197" s="487" t="s">
        <v>345</v>
      </c>
      <c r="B1197" s="489" t="s">
        <v>1074</v>
      </c>
      <c r="C1197" s="489">
        <v>1363.97</v>
      </c>
      <c r="D1197" s="487" t="s">
        <v>348</v>
      </c>
      <c r="E1197" s="490"/>
      <c r="F1197" s="499"/>
      <c r="G1197" s="499"/>
      <c r="H1197" s="499"/>
      <c r="I1197" s="499"/>
    </row>
    <row r="1198" spans="1:9" ht="14.4">
      <c r="A1198" s="487" t="s">
        <v>345</v>
      </c>
      <c r="B1198" s="489" t="s">
        <v>1075</v>
      </c>
      <c r="C1198" s="489">
        <v>1398.24</v>
      </c>
      <c r="D1198" s="487" t="s">
        <v>350</v>
      </c>
      <c r="E1198" s="490"/>
      <c r="F1198" s="499"/>
      <c r="G1198" s="499"/>
      <c r="H1198" s="499"/>
      <c r="I1198" s="499"/>
    </row>
    <row r="1199" spans="1:9" ht="14.4">
      <c r="A1199" s="487" t="s">
        <v>345</v>
      </c>
      <c r="B1199" s="489" t="s">
        <v>1076</v>
      </c>
      <c r="C1199" s="489">
        <v>1400.01</v>
      </c>
      <c r="D1199" s="487" t="s">
        <v>351</v>
      </c>
      <c r="E1199" s="490"/>
      <c r="F1199" s="499"/>
      <c r="G1199" s="499"/>
      <c r="H1199" s="499"/>
      <c r="I1199" s="499"/>
    </row>
    <row r="1200" spans="1:9" ht="14.4">
      <c r="A1200" s="487" t="s">
        <v>345</v>
      </c>
      <c r="B1200" s="489" t="s">
        <v>1077</v>
      </c>
      <c r="C1200" s="489">
        <v>1405.25</v>
      </c>
      <c r="D1200" s="487" t="s">
        <v>353</v>
      </c>
      <c r="E1200" s="490"/>
      <c r="F1200" s="499"/>
      <c r="G1200" s="499"/>
      <c r="H1200" s="499"/>
      <c r="I1200" s="499"/>
    </row>
    <row r="1201" spans="1:9" ht="14.4">
      <c r="A1201" s="487" t="s">
        <v>345</v>
      </c>
      <c r="B1201" s="489" t="s">
        <v>1078</v>
      </c>
      <c r="C1201" s="489">
        <v>1434.57</v>
      </c>
      <c r="D1201" s="487" t="s">
        <v>346</v>
      </c>
      <c r="E1201" s="489">
        <v>6.4776019000000004E-2</v>
      </c>
      <c r="F1201" s="499"/>
      <c r="G1201" s="499"/>
      <c r="H1201" s="499"/>
      <c r="I1201" s="499"/>
    </row>
    <row r="1202" spans="1:9" ht="14.4">
      <c r="A1202" s="487" t="s">
        <v>345</v>
      </c>
      <c r="B1202" s="489" t="s">
        <v>1079</v>
      </c>
      <c r="C1202" s="489">
        <v>1504.14</v>
      </c>
      <c r="D1202" s="487" t="s">
        <v>348</v>
      </c>
      <c r="E1202" s="490"/>
      <c r="F1202" s="499"/>
      <c r="G1202" s="499"/>
      <c r="H1202" s="499"/>
      <c r="I1202" s="499"/>
    </row>
    <row r="1203" spans="1:9" ht="14.4">
      <c r="A1203" s="487" t="s">
        <v>345</v>
      </c>
      <c r="B1203" s="489" t="s">
        <v>1080</v>
      </c>
      <c r="C1203" s="489">
        <v>1502.18</v>
      </c>
      <c r="D1203" s="487" t="s">
        <v>350</v>
      </c>
      <c r="E1203" s="490"/>
      <c r="F1203" s="499"/>
      <c r="G1203" s="499"/>
      <c r="H1203" s="499"/>
      <c r="I1203" s="499"/>
    </row>
    <row r="1204" spans="1:9" ht="14.4">
      <c r="A1204" s="487" t="s">
        <v>345</v>
      </c>
      <c r="B1204" s="489" t="s">
        <v>1081</v>
      </c>
      <c r="C1204" s="489">
        <v>1545.19</v>
      </c>
      <c r="D1204" s="487" t="s">
        <v>351</v>
      </c>
      <c r="E1204" s="490"/>
      <c r="F1204" s="499"/>
      <c r="G1204" s="499"/>
      <c r="H1204" s="499"/>
      <c r="I1204" s="499"/>
    </row>
    <row r="1205" spans="1:9" ht="14.4">
      <c r="A1205" s="487" t="s">
        <v>345</v>
      </c>
      <c r="B1205" s="489" t="s">
        <v>1082</v>
      </c>
      <c r="C1205" s="489">
        <v>1596.13</v>
      </c>
      <c r="D1205" s="487" t="s">
        <v>353</v>
      </c>
      <c r="E1205" s="490"/>
      <c r="F1205" s="499"/>
      <c r="G1205" s="499"/>
      <c r="H1205" s="499"/>
      <c r="I1205" s="499"/>
    </row>
    <row r="1206" spans="1:9" ht="14.4">
      <c r="A1206" s="487" t="s">
        <v>345</v>
      </c>
      <c r="B1206" s="489" t="s">
        <v>1083</v>
      </c>
      <c r="C1206" s="489">
        <v>1632.17</v>
      </c>
      <c r="D1206" s="487" t="s">
        <v>346</v>
      </c>
      <c r="E1206" s="489">
        <v>0.12904526499999999</v>
      </c>
      <c r="F1206" s="499"/>
      <c r="G1206" s="499"/>
      <c r="H1206" s="499"/>
      <c r="I1206" s="499"/>
    </row>
    <row r="1207" spans="1:9" ht="14.4">
      <c r="A1207" s="487" t="s">
        <v>345</v>
      </c>
      <c r="B1207" s="488">
        <v>43833</v>
      </c>
      <c r="C1207" s="489">
        <v>1591.36</v>
      </c>
      <c r="D1207" s="487" t="s">
        <v>348</v>
      </c>
      <c r="E1207" s="490"/>
      <c r="F1207" s="499"/>
      <c r="G1207" s="499"/>
      <c r="H1207" s="499"/>
      <c r="I1207" s="499"/>
    </row>
    <row r="1208" spans="1:9" ht="14.4">
      <c r="A1208" s="487" t="s">
        <v>345</v>
      </c>
      <c r="B1208" s="488">
        <v>43864</v>
      </c>
      <c r="C1208" s="489">
        <v>1495.3</v>
      </c>
      <c r="D1208" s="487" t="s">
        <v>350</v>
      </c>
      <c r="E1208" s="490"/>
      <c r="F1208" s="499"/>
      <c r="G1208" s="499"/>
      <c r="H1208" s="499"/>
      <c r="I1208" s="499"/>
    </row>
    <row r="1209" spans="1:9" ht="14.4">
      <c r="A1209" s="487" t="s">
        <v>345</v>
      </c>
      <c r="B1209" s="488">
        <v>43893</v>
      </c>
      <c r="C1209" s="489">
        <v>1509.67</v>
      </c>
      <c r="D1209" s="487" t="s">
        <v>351</v>
      </c>
      <c r="E1209" s="490"/>
      <c r="F1209" s="499"/>
      <c r="G1209" s="499"/>
      <c r="H1209" s="499"/>
      <c r="I1209" s="499"/>
    </row>
    <row r="1210" spans="1:9" ht="14.4">
      <c r="A1210" s="487" t="s">
        <v>345</v>
      </c>
      <c r="B1210" s="488">
        <v>43924</v>
      </c>
      <c r="C1210" s="489">
        <v>1441.2</v>
      </c>
      <c r="D1210" s="487" t="s">
        <v>353</v>
      </c>
      <c r="E1210" s="490"/>
      <c r="F1210" s="499"/>
      <c r="G1210" s="499"/>
      <c r="H1210" s="499"/>
      <c r="I1210" s="499"/>
    </row>
    <row r="1211" spans="1:9" ht="14.4">
      <c r="A1211" s="487" t="s">
        <v>345</v>
      </c>
      <c r="B1211" s="488">
        <v>43954</v>
      </c>
      <c r="C1211" s="489">
        <v>1435.7</v>
      </c>
      <c r="D1211" s="487" t="s">
        <v>346</v>
      </c>
      <c r="E1211" s="489">
        <v>-0.12825788299999999</v>
      </c>
      <c r="F1211" s="499"/>
      <c r="G1211" s="499"/>
      <c r="H1211" s="499"/>
      <c r="I1211" s="499"/>
    </row>
    <row r="1212" spans="1:9" ht="14.4">
      <c r="A1212" s="487" t="s">
        <v>345</v>
      </c>
      <c r="B1212" s="488">
        <v>44107</v>
      </c>
      <c r="C1212" s="489">
        <v>1349.31</v>
      </c>
      <c r="D1212" s="487" t="s">
        <v>351</v>
      </c>
      <c r="E1212" s="490"/>
      <c r="F1212" s="499"/>
      <c r="G1212" s="499"/>
      <c r="H1212" s="499"/>
      <c r="I1212" s="499"/>
    </row>
    <row r="1213" spans="1:9" ht="14.4">
      <c r="A1213" s="487" t="s">
        <v>345</v>
      </c>
      <c r="B1213" s="488">
        <v>44138</v>
      </c>
      <c r="C1213" s="489">
        <v>1423.09</v>
      </c>
      <c r="D1213" s="487" t="s">
        <v>353</v>
      </c>
      <c r="E1213" s="490"/>
      <c r="F1213" s="499"/>
      <c r="G1213" s="499"/>
      <c r="H1213" s="499"/>
      <c r="I1213" s="499"/>
    </row>
    <row r="1214" spans="1:9" ht="14.4">
      <c r="A1214" s="487" t="s">
        <v>345</v>
      </c>
      <c r="B1214" s="488">
        <v>44168</v>
      </c>
      <c r="C1214" s="489">
        <v>1377.18</v>
      </c>
      <c r="D1214" s="487" t="s">
        <v>346</v>
      </c>
      <c r="E1214" s="489">
        <v>-9.1853154000000006E-2</v>
      </c>
      <c r="F1214" s="499"/>
      <c r="G1214" s="499"/>
      <c r="H1214" s="499"/>
      <c r="I1214" s="499"/>
    </row>
    <row r="1215" spans="1:9" ht="14.4">
      <c r="A1215" s="487" t="s">
        <v>345</v>
      </c>
      <c r="B1215" s="489" t="s">
        <v>1084</v>
      </c>
      <c r="C1215" s="489">
        <v>1313.04</v>
      </c>
      <c r="D1215" s="487" t="s">
        <v>348</v>
      </c>
      <c r="E1215" s="490"/>
      <c r="F1215" s="499"/>
      <c r="G1215" s="499"/>
      <c r="H1215" s="499"/>
      <c r="I1215" s="499"/>
    </row>
    <row r="1216" spans="1:9" ht="14.4">
      <c r="A1216" s="487" t="s">
        <v>345</v>
      </c>
      <c r="B1216" s="489" t="s">
        <v>1085</v>
      </c>
      <c r="C1216" s="489">
        <v>1316.39</v>
      </c>
      <c r="D1216" s="487" t="s">
        <v>350</v>
      </c>
      <c r="E1216" s="490"/>
      <c r="F1216" s="499"/>
      <c r="G1216" s="499"/>
      <c r="H1216" s="499"/>
      <c r="I1216" s="499"/>
    </row>
    <row r="1217" spans="1:9" ht="14.4">
      <c r="A1217" s="487" t="s">
        <v>345</v>
      </c>
      <c r="B1217" s="489" t="s">
        <v>1086</v>
      </c>
      <c r="C1217" s="489">
        <v>1272.06</v>
      </c>
      <c r="D1217" s="487" t="s">
        <v>351</v>
      </c>
      <c r="E1217" s="490"/>
      <c r="F1217" s="499"/>
      <c r="G1217" s="499"/>
      <c r="H1217" s="499"/>
      <c r="I1217" s="499"/>
    </row>
    <row r="1218" spans="1:9" ht="14.4">
      <c r="A1218" s="487" t="s">
        <v>345</v>
      </c>
      <c r="B1218" s="489" t="s">
        <v>1087</v>
      </c>
      <c r="C1218" s="489">
        <v>1255.8</v>
      </c>
      <c r="D1218" s="487" t="s">
        <v>353</v>
      </c>
      <c r="E1218" s="490"/>
      <c r="F1218" s="499"/>
      <c r="G1218" s="499"/>
      <c r="H1218" s="499"/>
      <c r="I1218" s="499"/>
    </row>
    <row r="1219" spans="1:9" ht="14.4">
      <c r="A1219" s="487" t="s">
        <v>345</v>
      </c>
      <c r="B1219" s="489" t="s">
        <v>1088</v>
      </c>
      <c r="C1219" s="489">
        <v>1269.3</v>
      </c>
      <c r="D1219" s="487" t="s">
        <v>346</v>
      </c>
      <c r="E1219" s="489">
        <v>-8.1572362999999995E-2</v>
      </c>
      <c r="F1219" s="499"/>
      <c r="G1219" s="499"/>
      <c r="H1219" s="499"/>
      <c r="I1219" s="499"/>
    </row>
    <row r="1220" spans="1:9" ht="14.4">
      <c r="A1220" s="487" t="s">
        <v>345</v>
      </c>
      <c r="B1220" s="489" t="s">
        <v>1089</v>
      </c>
      <c r="C1220" s="489">
        <v>1251.45</v>
      </c>
      <c r="D1220" s="487" t="s">
        <v>348</v>
      </c>
      <c r="E1220" s="490"/>
      <c r="F1220" s="499"/>
      <c r="G1220" s="499"/>
      <c r="H1220" s="499"/>
      <c r="I1220" s="499"/>
    </row>
    <row r="1221" spans="1:9" ht="14.4">
      <c r="A1221" s="487" t="s">
        <v>345</v>
      </c>
      <c r="B1221" s="488">
        <v>44170</v>
      </c>
      <c r="C1221" s="489">
        <v>1226.1500000000001</v>
      </c>
      <c r="D1221" s="487" t="s">
        <v>351</v>
      </c>
      <c r="E1221" s="490"/>
      <c r="F1221" s="499"/>
      <c r="G1221" s="499"/>
      <c r="H1221" s="499"/>
      <c r="I1221" s="499"/>
    </row>
    <row r="1222" spans="1:9" ht="14.4">
      <c r="A1222" s="487" t="s">
        <v>345</v>
      </c>
      <c r="B1222" s="489" t="s">
        <v>1090</v>
      </c>
      <c r="C1222" s="489">
        <v>1201.57</v>
      </c>
      <c r="D1222" s="487" t="s">
        <v>353</v>
      </c>
      <c r="E1222" s="490"/>
      <c r="F1222" s="499"/>
      <c r="G1222" s="499"/>
      <c r="H1222" s="499"/>
      <c r="I1222" s="499"/>
    </row>
    <row r="1223" spans="1:9" ht="14.4">
      <c r="A1223" s="487" t="s">
        <v>345</v>
      </c>
      <c r="B1223" s="489" t="s">
        <v>1091</v>
      </c>
      <c r="C1223" s="489">
        <v>1188.7</v>
      </c>
      <c r="D1223" s="487" t="s">
        <v>350</v>
      </c>
      <c r="E1223" s="490"/>
      <c r="F1223" s="499"/>
      <c r="G1223" s="499"/>
      <c r="H1223" s="499"/>
      <c r="I1223" s="499"/>
    </row>
    <row r="1224" spans="1:9" ht="14.4">
      <c r="A1224" s="487" t="s">
        <v>345</v>
      </c>
      <c r="B1224" s="489" t="s">
        <v>1092</v>
      </c>
      <c r="C1224" s="489">
        <v>1260.75</v>
      </c>
      <c r="D1224" s="487" t="s">
        <v>351</v>
      </c>
      <c r="E1224" s="490"/>
      <c r="F1224" s="499"/>
      <c r="G1224" s="499"/>
      <c r="H1224" s="499"/>
      <c r="I1224" s="499"/>
    </row>
    <row r="1225" spans="1:9" ht="14.4">
      <c r="A1225" s="487" t="s">
        <v>345</v>
      </c>
      <c r="B1225" s="488">
        <v>43837</v>
      </c>
      <c r="C1225" s="489">
        <v>1336.52</v>
      </c>
      <c r="D1225" s="487" t="s">
        <v>353</v>
      </c>
      <c r="E1225" s="490"/>
      <c r="F1225" s="499"/>
      <c r="G1225" s="499"/>
      <c r="H1225" s="499"/>
      <c r="I1225" s="499"/>
    </row>
    <row r="1226" spans="1:9" ht="14.4">
      <c r="A1226" s="487" t="s">
        <v>345</v>
      </c>
      <c r="B1226" s="488">
        <v>43868</v>
      </c>
      <c r="C1226" s="489">
        <v>1256.1099999999999</v>
      </c>
      <c r="D1226" s="487" t="s">
        <v>346</v>
      </c>
      <c r="E1226" s="489">
        <v>2.4140465E-2</v>
      </c>
      <c r="F1226" s="499"/>
      <c r="G1226" s="499"/>
      <c r="H1226" s="499"/>
      <c r="I1226" s="499"/>
    </row>
    <row r="1227" spans="1:9" ht="14.4">
      <c r="A1227" s="487" t="s">
        <v>345</v>
      </c>
      <c r="B1227" s="488">
        <v>43958</v>
      </c>
      <c r="C1227" s="489">
        <v>1265.45</v>
      </c>
      <c r="D1227" s="487" t="s">
        <v>348</v>
      </c>
      <c r="E1227" s="490"/>
      <c r="F1227" s="499"/>
      <c r="G1227" s="499"/>
      <c r="H1227" s="499"/>
      <c r="I1227" s="499"/>
    </row>
    <row r="1228" spans="1:9" ht="14.4">
      <c r="A1228" s="487" t="s">
        <v>345</v>
      </c>
      <c r="B1228" s="488">
        <v>43989</v>
      </c>
      <c r="C1228" s="489">
        <v>1298.73</v>
      </c>
      <c r="D1228" s="487" t="s">
        <v>350</v>
      </c>
      <c r="E1228" s="490"/>
      <c r="F1228" s="499"/>
      <c r="G1228" s="499"/>
      <c r="H1228" s="499"/>
      <c r="I1228" s="499"/>
    </row>
    <row r="1229" spans="1:9" ht="14.4">
      <c r="A1229" s="487" t="s">
        <v>345</v>
      </c>
      <c r="B1229" s="488">
        <v>44019</v>
      </c>
      <c r="C1229" s="489">
        <v>1336.66</v>
      </c>
      <c r="D1229" s="487" t="s">
        <v>351</v>
      </c>
      <c r="E1229" s="490"/>
      <c r="F1229" s="499"/>
      <c r="G1229" s="499"/>
      <c r="H1229" s="499"/>
      <c r="I1229" s="499"/>
    </row>
    <row r="1230" spans="1:9" ht="14.4">
      <c r="A1230" s="487" t="s">
        <v>345</v>
      </c>
      <c r="B1230" s="488">
        <v>44050</v>
      </c>
      <c r="C1230" s="489">
        <v>1326.53</v>
      </c>
      <c r="D1230" s="487" t="s">
        <v>353</v>
      </c>
      <c r="E1230" s="490"/>
      <c r="F1230" s="499"/>
      <c r="G1230" s="499"/>
      <c r="H1230" s="499"/>
      <c r="I1230" s="499"/>
    </row>
    <row r="1231" spans="1:9" ht="14.4">
      <c r="A1231" s="487" t="s">
        <v>345</v>
      </c>
      <c r="B1231" s="488">
        <v>44081</v>
      </c>
      <c r="C1231" s="489">
        <v>1331.27</v>
      </c>
      <c r="D1231" s="487" t="s">
        <v>346</v>
      </c>
      <c r="E1231" s="489">
        <v>5.8113730000000002E-2</v>
      </c>
      <c r="F1231" s="499"/>
      <c r="G1231" s="499"/>
      <c r="H1231" s="499"/>
      <c r="I1231" s="499"/>
    </row>
    <row r="1232" spans="1:9" ht="14.4">
      <c r="A1232" s="487" t="s">
        <v>345</v>
      </c>
      <c r="B1232" s="488">
        <v>44172</v>
      </c>
      <c r="C1232" s="489">
        <v>1340.29</v>
      </c>
      <c r="D1232" s="487" t="s">
        <v>348</v>
      </c>
      <c r="E1232" s="490"/>
      <c r="F1232" s="499"/>
      <c r="G1232" s="499"/>
      <c r="H1232" s="499"/>
      <c r="I1232" s="499"/>
    </row>
    <row r="1233" spans="1:9" ht="14.4">
      <c r="A1233" s="487" t="s">
        <v>345</v>
      </c>
      <c r="B1233" s="489" t="s">
        <v>1093</v>
      </c>
      <c r="C1233" s="489">
        <v>1342.4</v>
      </c>
      <c r="D1233" s="487" t="s">
        <v>350</v>
      </c>
      <c r="E1233" s="490"/>
      <c r="F1233" s="499"/>
      <c r="G1233" s="499"/>
      <c r="H1233" s="499"/>
      <c r="I1233" s="499"/>
    </row>
    <row r="1234" spans="1:9" ht="14.4">
      <c r="A1234" s="487" t="s">
        <v>345</v>
      </c>
      <c r="B1234" s="489" t="s">
        <v>1094</v>
      </c>
      <c r="C1234" s="489">
        <v>1347.44</v>
      </c>
      <c r="D1234" s="487" t="s">
        <v>351</v>
      </c>
      <c r="E1234" s="490"/>
      <c r="F1234" s="499"/>
      <c r="G1234" s="499"/>
      <c r="H1234" s="499"/>
      <c r="I1234" s="499"/>
    </row>
    <row r="1235" spans="1:9" ht="14.4">
      <c r="A1235" s="487" t="s">
        <v>345</v>
      </c>
      <c r="B1235" s="489" t="s">
        <v>1095</v>
      </c>
      <c r="C1235" s="489">
        <v>1362.34</v>
      </c>
      <c r="D1235" s="487" t="s">
        <v>353</v>
      </c>
      <c r="E1235" s="490"/>
      <c r="F1235" s="499"/>
      <c r="G1235" s="499"/>
      <c r="H1235" s="499"/>
      <c r="I1235" s="499"/>
    </row>
    <row r="1236" spans="1:9" ht="14.4">
      <c r="A1236" s="487" t="s">
        <v>345</v>
      </c>
      <c r="B1236" s="489" t="s">
        <v>1096</v>
      </c>
      <c r="C1236" s="489">
        <v>1394.77</v>
      </c>
      <c r="D1236" s="487" t="s">
        <v>346</v>
      </c>
      <c r="E1236" s="489">
        <v>4.6596153000000001E-2</v>
      </c>
      <c r="F1236" s="499"/>
      <c r="G1236" s="499"/>
      <c r="H1236" s="499"/>
      <c r="I1236" s="499"/>
    </row>
    <row r="1237" spans="1:9" ht="14.4">
      <c r="A1237" s="487" t="s">
        <v>345</v>
      </c>
      <c r="B1237" s="489" t="s">
        <v>1097</v>
      </c>
      <c r="C1237" s="489">
        <v>1479.03</v>
      </c>
      <c r="D1237" s="487" t="s">
        <v>348</v>
      </c>
      <c r="E1237" s="490"/>
      <c r="F1237" s="499"/>
      <c r="G1237" s="499"/>
      <c r="H1237" s="499"/>
      <c r="I1237" s="499"/>
    </row>
    <row r="1238" spans="1:9" ht="14.4">
      <c r="A1238" s="487" t="s">
        <v>345</v>
      </c>
      <c r="B1238" s="489" t="s">
        <v>1098</v>
      </c>
      <c r="C1238" s="489">
        <v>1464.94</v>
      </c>
      <c r="D1238" s="487" t="s">
        <v>350</v>
      </c>
      <c r="E1238" s="490"/>
      <c r="F1238" s="499"/>
      <c r="G1238" s="499"/>
      <c r="H1238" s="499"/>
      <c r="I1238" s="499"/>
    </row>
    <row r="1239" spans="1:9" ht="14.4">
      <c r="A1239" s="487" t="s">
        <v>345</v>
      </c>
      <c r="B1239" s="489" t="s">
        <v>1099</v>
      </c>
      <c r="C1239" s="489">
        <v>1449.94</v>
      </c>
      <c r="D1239" s="487" t="s">
        <v>351</v>
      </c>
      <c r="E1239" s="490"/>
      <c r="F1239" s="499"/>
      <c r="G1239" s="499"/>
      <c r="H1239" s="499"/>
      <c r="I1239" s="499"/>
    </row>
    <row r="1240" spans="1:9" ht="14.4">
      <c r="A1240" s="487" t="s">
        <v>345</v>
      </c>
      <c r="B1240" s="489" t="s">
        <v>1100</v>
      </c>
      <c r="C1240" s="489">
        <v>1432.44</v>
      </c>
      <c r="D1240" s="487" t="s">
        <v>353</v>
      </c>
      <c r="E1240" s="490"/>
      <c r="F1240" s="499"/>
      <c r="G1240" s="499"/>
      <c r="H1240" s="499"/>
      <c r="I1240" s="499"/>
    </row>
    <row r="1241" spans="1:9" ht="14.4">
      <c r="A1241" s="487" t="s">
        <v>345</v>
      </c>
      <c r="B1241" s="489" t="s">
        <v>1101</v>
      </c>
      <c r="C1241" s="489">
        <v>1442.61</v>
      </c>
      <c r="D1241" s="487" t="s">
        <v>346</v>
      </c>
      <c r="E1241" s="489">
        <v>3.3724445999999998E-2</v>
      </c>
      <c r="F1241" s="499"/>
      <c r="G1241" s="499"/>
      <c r="H1241" s="499"/>
      <c r="I1241" s="499"/>
    </row>
    <row r="1242" spans="1:9" ht="14.4">
      <c r="A1242" s="487" t="s">
        <v>345</v>
      </c>
      <c r="B1242" s="489" t="s">
        <v>1102</v>
      </c>
      <c r="C1242" s="489">
        <v>1465.1</v>
      </c>
      <c r="D1242" s="487" t="s">
        <v>348</v>
      </c>
      <c r="E1242" s="490"/>
      <c r="F1242" s="499"/>
      <c r="G1242" s="499"/>
      <c r="H1242" s="499"/>
      <c r="I1242" s="499"/>
    </row>
    <row r="1243" spans="1:9" ht="14.4">
      <c r="A1243" s="487" t="s">
        <v>345</v>
      </c>
      <c r="B1243" s="489" t="s">
        <v>1103</v>
      </c>
      <c r="C1243" s="489">
        <v>1462.48</v>
      </c>
      <c r="D1243" s="487" t="s">
        <v>350</v>
      </c>
      <c r="E1243" s="490"/>
      <c r="F1243" s="499"/>
      <c r="G1243" s="499"/>
      <c r="H1243" s="499"/>
      <c r="I1243" s="499"/>
    </row>
    <row r="1244" spans="1:9" ht="14.4">
      <c r="A1244" s="487" t="s">
        <v>345</v>
      </c>
      <c r="B1244" s="489" t="s">
        <v>1104</v>
      </c>
      <c r="C1244" s="489">
        <v>1454.89</v>
      </c>
      <c r="D1244" s="487" t="s">
        <v>351</v>
      </c>
      <c r="E1244" s="490"/>
      <c r="F1244" s="499"/>
      <c r="G1244" s="499"/>
      <c r="H1244" s="499"/>
      <c r="I1244" s="499"/>
    </row>
    <row r="1245" spans="1:9" ht="14.4">
      <c r="A1245" s="487" t="s">
        <v>345</v>
      </c>
      <c r="B1245" s="489" t="s">
        <v>1105</v>
      </c>
      <c r="C1245" s="489">
        <v>1431.52</v>
      </c>
      <c r="D1245" s="487" t="s">
        <v>353</v>
      </c>
      <c r="E1245" s="490"/>
      <c r="F1245" s="499"/>
      <c r="G1245" s="499"/>
      <c r="H1245" s="499"/>
      <c r="I1245" s="499"/>
    </row>
    <row r="1246" spans="1:9" ht="14.4">
      <c r="A1246" s="487" t="s">
        <v>345</v>
      </c>
      <c r="B1246" s="489" t="s">
        <v>1106</v>
      </c>
      <c r="C1246" s="489">
        <v>1439.06</v>
      </c>
      <c r="D1246" s="487" t="s">
        <v>346</v>
      </c>
      <c r="E1246" s="489">
        <v>-2.4638500000000001E-3</v>
      </c>
      <c r="F1246" s="499"/>
      <c r="G1246" s="499"/>
      <c r="H1246" s="499"/>
      <c r="I1246" s="499"/>
    </row>
    <row r="1247" spans="1:9" ht="14.4">
      <c r="A1247" s="487" t="s">
        <v>345</v>
      </c>
      <c r="B1247" s="488">
        <v>43869</v>
      </c>
      <c r="C1247" s="489">
        <v>1396.28</v>
      </c>
      <c r="D1247" s="487" t="s">
        <v>348</v>
      </c>
      <c r="E1247" s="490"/>
      <c r="F1247" s="499"/>
      <c r="G1247" s="499"/>
      <c r="H1247" s="499"/>
      <c r="I1247" s="499"/>
    </row>
    <row r="1248" spans="1:9" ht="14.4">
      <c r="A1248" s="487" t="s">
        <v>345</v>
      </c>
      <c r="B1248" s="488">
        <v>43898</v>
      </c>
      <c r="C1248" s="489">
        <v>1403.86</v>
      </c>
      <c r="D1248" s="487" t="s">
        <v>350</v>
      </c>
      <c r="E1248" s="490"/>
      <c r="F1248" s="499"/>
      <c r="G1248" s="499"/>
      <c r="H1248" s="499"/>
      <c r="I1248" s="499"/>
    </row>
    <row r="1249" spans="1:9" ht="14.4">
      <c r="A1249" s="487" t="s">
        <v>345</v>
      </c>
      <c r="B1249" s="488">
        <v>43959</v>
      </c>
      <c r="C1249" s="489">
        <v>1382.66</v>
      </c>
      <c r="D1249" s="487" t="s">
        <v>353</v>
      </c>
      <c r="E1249" s="490"/>
      <c r="F1249" s="499"/>
      <c r="G1249" s="499"/>
      <c r="H1249" s="499"/>
      <c r="I1249" s="499"/>
    </row>
    <row r="1250" spans="1:9" ht="14.4">
      <c r="A1250" s="487" t="s">
        <v>345</v>
      </c>
      <c r="B1250" s="488">
        <v>43990</v>
      </c>
      <c r="C1250" s="489">
        <v>1381.37</v>
      </c>
      <c r="D1250" s="487" t="s">
        <v>346</v>
      </c>
      <c r="E1250" s="489">
        <v>-3.5661055999999997E-2</v>
      </c>
      <c r="F1250" s="499"/>
      <c r="G1250" s="499"/>
      <c r="H1250" s="499"/>
      <c r="I1250" s="499"/>
    </row>
    <row r="1251" spans="1:9" ht="14.4">
      <c r="A1251" s="487" t="s">
        <v>345</v>
      </c>
      <c r="B1251" s="488">
        <v>44082</v>
      </c>
      <c r="C1251" s="489">
        <v>1392.68</v>
      </c>
      <c r="D1251" s="487" t="s">
        <v>348</v>
      </c>
      <c r="E1251" s="490"/>
      <c r="F1251" s="499"/>
      <c r="G1251" s="499"/>
      <c r="H1251" s="499"/>
      <c r="I1251" s="499"/>
    </row>
    <row r="1252" spans="1:9" ht="14.4">
      <c r="A1252" s="487" t="s">
        <v>345</v>
      </c>
      <c r="B1252" s="488">
        <v>44112</v>
      </c>
      <c r="C1252" s="489">
        <v>1430.41</v>
      </c>
      <c r="D1252" s="487" t="s">
        <v>350</v>
      </c>
      <c r="E1252" s="490"/>
      <c r="F1252" s="499"/>
      <c r="G1252" s="499"/>
      <c r="H1252" s="499"/>
      <c r="I1252" s="499"/>
    </row>
    <row r="1253" spans="1:9" ht="14.4">
      <c r="A1253" s="487" t="s">
        <v>345</v>
      </c>
      <c r="B1253" s="488">
        <v>44143</v>
      </c>
      <c r="C1253" s="489">
        <v>1423.81</v>
      </c>
      <c r="D1253" s="487" t="s">
        <v>351</v>
      </c>
      <c r="E1253" s="490"/>
      <c r="F1253" s="499"/>
      <c r="G1253" s="499"/>
      <c r="H1253" s="499"/>
      <c r="I1253" s="499"/>
    </row>
    <row r="1254" spans="1:9" ht="14.4">
      <c r="A1254" s="487" t="s">
        <v>345</v>
      </c>
      <c r="B1254" s="488">
        <v>44173</v>
      </c>
      <c r="C1254" s="489">
        <v>1425.32</v>
      </c>
      <c r="D1254" s="487" t="s">
        <v>353</v>
      </c>
      <c r="E1254" s="490"/>
      <c r="F1254" s="499"/>
      <c r="G1254" s="499"/>
      <c r="H1254" s="499"/>
      <c r="I1254" s="499"/>
    </row>
    <row r="1255" spans="1:9" ht="14.4">
      <c r="A1255" s="487" t="s">
        <v>345</v>
      </c>
      <c r="B1255" s="489" t="s">
        <v>1107</v>
      </c>
      <c r="C1255" s="489">
        <v>1408.79</v>
      </c>
      <c r="D1255" s="487" t="s">
        <v>346</v>
      </c>
      <c r="E1255" s="489">
        <v>1.965542E-2</v>
      </c>
      <c r="F1255" s="499"/>
      <c r="G1255" s="499"/>
      <c r="H1255" s="499"/>
      <c r="I1255" s="499"/>
    </row>
    <row r="1256" spans="1:9" ht="14.4">
      <c r="A1256" s="487" t="s">
        <v>345</v>
      </c>
      <c r="B1256" s="489" t="s">
        <v>1108</v>
      </c>
      <c r="C1256" s="489">
        <v>1391.46</v>
      </c>
      <c r="D1256" s="487" t="s">
        <v>348</v>
      </c>
      <c r="E1256" s="490"/>
      <c r="F1256" s="499"/>
      <c r="G1256" s="499"/>
      <c r="H1256" s="499"/>
      <c r="I1256" s="499"/>
    </row>
    <row r="1257" spans="1:9" ht="14.4">
      <c r="A1257" s="487" t="s">
        <v>345</v>
      </c>
      <c r="B1257" s="489" t="s">
        <v>1109</v>
      </c>
      <c r="C1257" s="489">
        <v>1402.21</v>
      </c>
      <c r="D1257" s="487" t="s">
        <v>350</v>
      </c>
      <c r="E1257" s="490"/>
      <c r="F1257" s="499"/>
      <c r="G1257" s="499"/>
      <c r="H1257" s="499"/>
      <c r="I1257" s="499"/>
    </row>
    <row r="1258" spans="1:9" ht="14.4">
      <c r="A1258" s="487" t="s">
        <v>345</v>
      </c>
      <c r="B1258" s="489" t="s">
        <v>1110</v>
      </c>
      <c r="C1258" s="489">
        <v>1407.89</v>
      </c>
      <c r="D1258" s="487" t="s">
        <v>351</v>
      </c>
      <c r="E1258" s="490"/>
      <c r="F1258" s="499"/>
      <c r="G1258" s="499"/>
      <c r="H1258" s="499"/>
      <c r="I1258" s="499"/>
    </row>
    <row r="1259" spans="1:9" ht="14.4">
      <c r="A1259" s="487" t="s">
        <v>345</v>
      </c>
      <c r="B1259" s="489" t="s">
        <v>1111</v>
      </c>
      <c r="C1259" s="489">
        <v>1391.29</v>
      </c>
      <c r="D1259" s="487" t="s">
        <v>353</v>
      </c>
      <c r="E1259" s="490"/>
      <c r="F1259" s="499"/>
      <c r="G1259" s="499"/>
      <c r="H1259" s="499"/>
      <c r="I1259" s="499"/>
    </row>
    <row r="1260" spans="1:9" ht="14.4">
      <c r="A1260" s="487" t="s">
        <v>345</v>
      </c>
      <c r="B1260" s="489" t="s">
        <v>1112</v>
      </c>
      <c r="C1260" s="489">
        <v>1397.57</v>
      </c>
      <c r="D1260" s="487" t="s">
        <v>346</v>
      </c>
      <c r="E1260" s="489">
        <v>-7.9961660000000007E-3</v>
      </c>
      <c r="F1260" s="499"/>
      <c r="G1260" s="499"/>
      <c r="H1260" s="499"/>
      <c r="I1260" s="499"/>
    </row>
    <row r="1261" spans="1:9" ht="14.4">
      <c r="A1261" s="487" t="s">
        <v>345</v>
      </c>
      <c r="B1261" s="489" t="s">
        <v>1113</v>
      </c>
      <c r="C1261" s="489">
        <v>1410.34</v>
      </c>
      <c r="D1261" s="487" t="s">
        <v>348</v>
      </c>
      <c r="E1261" s="490"/>
      <c r="F1261" s="499"/>
      <c r="G1261" s="499"/>
      <c r="H1261" s="499"/>
      <c r="I1261" s="499"/>
    </row>
    <row r="1262" spans="1:9" ht="14.4">
      <c r="A1262" s="487" t="s">
        <v>345</v>
      </c>
      <c r="B1262" s="489" t="s">
        <v>1114</v>
      </c>
      <c r="C1262" s="489">
        <v>1431.6</v>
      </c>
      <c r="D1262" s="487" t="s">
        <v>350</v>
      </c>
      <c r="E1262" s="490"/>
      <c r="F1262" s="499"/>
      <c r="G1262" s="499"/>
      <c r="H1262" s="499"/>
      <c r="I1262" s="499"/>
    </row>
    <row r="1263" spans="1:9" ht="14.4">
      <c r="A1263" s="487" t="s">
        <v>345</v>
      </c>
      <c r="B1263" s="489" t="s">
        <v>1115</v>
      </c>
      <c r="C1263" s="489">
        <v>1440.94</v>
      </c>
      <c r="D1263" s="487" t="s">
        <v>351</v>
      </c>
      <c r="E1263" s="490"/>
      <c r="F1263" s="499"/>
      <c r="G1263" s="499"/>
      <c r="H1263" s="499"/>
      <c r="I1263" s="499"/>
    </row>
    <row r="1264" spans="1:9" ht="14.4">
      <c r="A1264" s="487" t="s">
        <v>345</v>
      </c>
      <c r="B1264" s="489" t="s">
        <v>1116</v>
      </c>
      <c r="C1264" s="489">
        <v>1462.03</v>
      </c>
      <c r="D1264" s="487" t="s">
        <v>353</v>
      </c>
      <c r="E1264" s="490"/>
      <c r="F1264" s="499"/>
      <c r="G1264" s="499"/>
      <c r="H1264" s="499"/>
      <c r="I1264" s="499"/>
    </row>
    <row r="1265" spans="1:9" ht="14.4">
      <c r="A1265" s="487" t="s">
        <v>345</v>
      </c>
      <c r="B1265" s="489" t="s">
        <v>1117</v>
      </c>
      <c r="C1265" s="489">
        <v>1458.04</v>
      </c>
      <c r="D1265" s="487" t="s">
        <v>346</v>
      </c>
      <c r="E1265" s="489">
        <v>4.2358053999999999E-2</v>
      </c>
      <c r="F1265" s="499"/>
      <c r="G1265" s="499"/>
      <c r="H1265" s="499"/>
      <c r="I1265" s="499"/>
    </row>
    <row r="1266" spans="1:9" ht="14.4">
      <c r="A1266" s="487" t="s">
        <v>345</v>
      </c>
      <c r="B1266" s="489" t="s">
        <v>1118</v>
      </c>
      <c r="C1266" s="489">
        <v>1462.67</v>
      </c>
      <c r="D1266" s="487" t="s">
        <v>348</v>
      </c>
      <c r="E1266" s="490"/>
      <c r="F1266" s="499"/>
      <c r="G1266" s="499"/>
      <c r="H1266" s="499"/>
      <c r="I1266" s="499"/>
    </row>
    <row r="1267" spans="1:9" ht="14.4">
      <c r="A1267" s="487" t="s">
        <v>345</v>
      </c>
      <c r="B1267" s="489" t="s">
        <v>1119</v>
      </c>
      <c r="C1267" s="489">
        <v>1484.99</v>
      </c>
      <c r="D1267" s="487" t="s">
        <v>350</v>
      </c>
      <c r="E1267" s="490"/>
      <c r="F1267" s="499"/>
      <c r="G1267" s="499"/>
      <c r="H1267" s="499"/>
      <c r="I1267" s="499"/>
    </row>
    <row r="1268" spans="1:9" ht="14.4">
      <c r="A1268" s="487" t="s">
        <v>345</v>
      </c>
      <c r="B1268" s="488">
        <v>43870</v>
      </c>
      <c r="C1268" s="489">
        <v>1510.57</v>
      </c>
      <c r="D1268" s="487" t="s">
        <v>353</v>
      </c>
      <c r="E1268" s="490"/>
      <c r="F1268" s="499"/>
      <c r="G1268" s="499"/>
      <c r="H1268" s="499"/>
      <c r="I1268" s="499"/>
    </row>
    <row r="1269" spans="1:9" ht="14.4">
      <c r="A1269" s="487" t="s">
        <v>345</v>
      </c>
      <c r="B1269" s="488">
        <v>43899</v>
      </c>
      <c r="C1269" s="489">
        <v>1510.42</v>
      </c>
      <c r="D1269" s="487" t="s">
        <v>346</v>
      </c>
      <c r="E1269" s="489">
        <v>3.2561877000000003E-2</v>
      </c>
      <c r="F1269" s="499"/>
      <c r="G1269" s="499"/>
      <c r="H1269" s="499"/>
      <c r="I1269" s="499"/>
    </row>
    <row r="1270" spans="1:9" ht="14.4">
      <c r="A1270" s="487" t="s">
        <v>345</v>
      </c>
      <c r="B1270" s="488">
        <v>43991</v>
      </c>
      <c r="C1270" s="489">
        <v>1499.97</v>
      </c>
      <c r="D1270" s="487" t="s">
        <v>348</v>
      </c>
      <c r="E1270" s="490"/>
      <c r="F1270" s="499"/>
      <c r="G1270" s="499"/>
      <c r="H1270" s="499"/>
      <c r="I1270" s="499"/>
    </row>
    <row r="1271" spans="1:9" ht="14.4">
      <c r="A1271" s="487" t="s">
        <v>345</v>
      </c>
      <c r="B1271" s="488">
        <v>44021</v>
      </c>
      <c r="C1271" s="489">
        <v>1487.81</v>
      </c>
      <c r="D1271" s="487" t="s">
        <v>350</v>
      </c>
      <c r="E1271" s="490"/>
      <c r="F1271" s="499"/>
      <c r="G1271" s="499"/>
      <c r="H1271" s="499"/>
      <c r="I1271" s="499"/>
    </row>
    <row r="1272" spans="1:9" ht="14.4">
      <c r="A1272" s="487" t="s">
        <v>345</v>
      </c>
      <c r="B1272" s="488">
        <v>44052</v>
      </c>
      <c r="C1272" s="489">
        <v>1495.15</v>
      </c>
      <c r="D1272" s="487" t="s">
        <v>351</v>
      </c>
      <c r="E1272" s="490"/>
      <c r="F1272" s="499"/>
      <c r="G1272" s="499"/>
      <c r="H1272" s="499"/>
      <c r="I1272" s="499"/>
    </row>
    <row r="1273" spans="1:9" ht="14.4">
      <c r="A1273" s="487" t="s">
        <v>345</v>
      </c>
      <c r="B1273" s="488">
        <v>44083</v>
      </c>
      <c r="C1273" s="489">
        <v>1508.2</v>
      </c>
      <c r="D1273" s="487" t="s">
        <v>353</v>
      </c>
      <c r="E1273" s="490"/>
      <c r="F1273" s="499"/>
      <c r="G1273" s="499"/>
      <c r="H1273" s="499"/>
      <c r="I1273" s="499"/>
    </row>
    <row r="1274" spans="1:9" ht="14.4">
      <c r="A1274" s="487" t="s">
        <v>345</v>
      </c>
      <c r="B1274" s="488">
        <v>44113</v>
      </c>
      <c r="C1274" s="489">
        <v>1520.69</v>
      </c>
      <c r="D1274" s="487" t="s">
        <v>346</v>
      </c>
      <c r="E1274" s="489">
        <v>6.7764210000000004E-3</v>
      </c>
      <c r="F1274" s="499"/>
      <c r="G1274" s="499"/>
      <c r="H1274" s="499"/>
      <c r="I1274" s="499"/>
    </row>
    <row r="1275" spans="1:9" ht="14.4">
      <c r="A1275" s="487" t="s">
        <v>345</v>
      </c>
      <c r="B1275" s="489" t="s">
        <v>1120</v>
      </c>
      <c r="C1275" s="489">
        <v>1537.25</v>
      </c>
      <c r="D1275" s="487" t="s">
        <v>348</v>
      </c>
      <c r="E1275" s="490"/>
      <c r="F1275" s="499"/>
      <c r="G1275" s="499"/>
      <c r="H1275" s="499"/>
      <c r="I1275" s="499"/>
    </row>
    <row r="1276" spans="1:9" ht="14.4">
      <c r="A1276" s="487" t="s">
        <v>345</v>
      </c>
      <c r="B1276" s="489" t="s">
        <v>1121</v>
      </c>
      <c r="C1276" s="489">
        <v>1540.51</v>
      </c>
      <c r="D1276" s="487" t="s">
        <v>350</v>
      </c>
      <c r="E1276" s="490"/>
      <c r="F1276" s="499"/>
      <c r="G1276" s="499"/>
      <c r="H1276" s="499"/>
      <c r="I1276" s="499"/>
    </row>
    <row r="1277" spans="1:9" ht="14.4">
      <c r="A1277" s="487" t="s">
        <v>345</v>
      </c>
      <c r="B1277" s="489" t="s">
        <v>1122</v>
      </c>
      <c r="C1277" s="489">
        <v>1536.03</v>
      </c>
      <c r="D1277" s="487" t="s">
        <v>351</v>
      </c>
      <c r="E1277" s="490"/>
      <c r="F1277" s="499"/>
      <c r="G1277" s="499"/>
      <c r="H1277" s="499"/>
      <c r="I1277" s="499"/>
    </row>
    <row r="1278" spans="1:9" ht="14.4">
      <c r="A1278" s="487" t="s">
        <v>345</v>
      </c>
      <c r="B1278" s="489" t="s">
        <v>1123</v>
      </c>
      <c r="C1278" s="489">
        <v>1541.4</v>
      </c>
      <c r="D1278" s="487" t="s">
        <v>353</v>
      </c>
      <c r="E1278" s="490"/>
      <c r="F1278" s="499"/>
      <c r="G1278" s="499"/>
      <c r="H1278" s="499"/>
      <c r="I1278" s="499"/>
    </row>
    <row r="1279" spans="1:9" ht="14.4">
      <c r="A1279" s="487" t="s">
        <v>345</v>
      </c>
      <c r="B1279" s="489" t="s">
        <v>1124</v>
      </c>
      <c r="C1279" s="489">
        <v>1572.18</v>
      </c>
      <c r="D1279" s="487" t="s">
        <v>346</v>
      </c>
      <c r="E1279" s="489">
        <v>3.3299012000000003E-2</v>
      </c>
      <c r="F1279" s="499"/>
      <c r="G1279" s="499"/>
      <c r="H1279" s="499"/>
      <c r="I1279" s="499"/>
    </row>
    <row r="1280" spans="1:9" ht="14.4">
      <c r="A1280" s="487" t="s">
        <v>345</v>
      </c>
      <c r="B1280" s="489" t="s">
        <v>1125</v>
      </c>
      <c r="C1280" s="489">
        <v>1575.18</v>
      </c>
      <c r="D1280" s="487" t="s">
        <v>348</v>
      </c>
      <c r="E1280" s="490"/>
      <c r="F1280" s="499"/>
      <c r="G1280" s="499"/>
      <c r="H1280" s="499"/>
      <c r="I1280" s="499"/>
    </row>
    <row r="1281" spans="1:9" ht="14.4">
      <c r="A1281" s="487" t="s">
        <v>345</v>
      </c>
      <c r="B1281" s="489" t="s">
        <v>1126</v>
      </c>
      <c r="C1281" s="489">
        <v>1569.06</v>
      </c>
      <c r="D1281" s="487" t="s">
        <v>350</v>
      </c>
      <c r="E1281" s="490"/>
      <c r="F1281" s="499"/>
      <c r="G1281" s="499"/>
      <c r="H1281" s="499"/>
      <c r="I1281" s="499"/>
    </row>
    <row r="1282" spans="1:9" ht="14.4">
      <c r="A1282" s="487" t="s">
        <v>345</v>
      </c>
      <c r="B1282" s="489" t="s">
        <v>1127</v>
      </c>
      <c r="C1282" s="489">
        <v>1546.15</v>
      </c>
      <c r="D1282" s="487" t="s">
        <v>351</v>
      </c>
      <c r="E1282" s="490"/>
      <c r="F1282" s="499"/>
      <c r="G1282" s="499"/>
      <c r="H1282" s="499"/>
      <c r="I1282" s="499"/>
    </row>
    <row r="1283" spans="1:9" ht="14.4">
      <c r="A1283" s="487" t="s">
        <v>345</v>
      </c>
      <c r="B1283" s="489" t="s">
        <v>1128</v>
      </c>
      <c r="C1283" s="489">
        <v>1555.52</v>
      </c>
      <c r="D1283" s="487" t="s">
        <v>353</v>
      </c>
      <c r="E1283" s="490"/>
      <c r="F1283" s="499"/>
      <c r="G1283" s="499"/>
      <c r="H1283" s="499"/>
      <c r="I1283" s="499"/>
    </row>
    <row r="1284" spans="1:9" ht="14.4">
      <c r="A1284" s="487" t="s">
        <v>345</v>
      </c>
      <c r="B1284" s="489" t="s">
        <v>1129</v>
      </c>
      <c r="C1284" s="489">
        <v>1561.27</v>
      </c>
      <c r="D1284" s="487" t="s">
        <v>346</v>
      </c>
      <c r="E1284" s="489">
        <v>-6.963599E-3</v>
      </c>
      <c r="F1284" s="499"/>
      <c r="G1284" s="499"/>
      <c r="H1284" s="499"/>
      <c r="I1284" s="499"/>
    </row>
    <row r="1285" spans="1:9" ht="14.4">
      <c r="A1285" s="487" t="s">
        <v>345</v>
      </c>
      <c r="B1285" s="489" t="s">
        <v>1130</v>
      </c>
      <c r="C1285" s="489">
        <v>1565.55</v>
      </c>
      <c r="D1285" s="487" t="s">
        <v>348</v>
      </c>
      <c r="E1285" s="490"/>
      <c r="F1285" s="499"/>
      <c r="G1285" s="499"/>
      <c r="H1285" s="499"/>
      <c r="I1285" s="499"/>
    </row>
    <row r="1286" spans="1:9" ht="14.4">
      <c r="A1286" s="487" t="s">
        <v>345</v>
      </c>
      <c r="B1286" s="489" t="s">
        <v>1131</v>
      </c>
      <c r="C1286" s="489">
        <v>1560.83</v>
      </c>
      <c r="D1286" s="487" t="s">
        <v>350</v>
      </c>
      <c r="E1286" s="490"/>
      <c r="F1286" s="499"/>
      <c r="G1286" s="499"/>
      <c r="H1286" s="499"/>
      <c r="I1286" s="499"/>
    </row>
    <row r="1287" spans="1:9" ht="14.4">
      <c r="A1287" s="487" t="s">
        <v>345</v>
      </c>
      <c r="B1287" s="489" t="s">
        <v>1132</v>
      </c>
      <c r="C1287" s="489">
        <v>1553.62</v>
      </c>
      <c r="D1287" s="487" t="s">
        <v>351</v>
      </c>
      <c r="E1287" s="490"/>
      <c r="F1287" s="499"/>
      <c r="G1287" s="499"/>
      <c r="H1287" s="499"/>
      <c r="I1287" s="499"/>
    </row>
    <row r="1288" spans="1:9" ht="14.4">
      <c r="A1288" s="487" t="s">
        <v>345</v>
      </c>
      <c r="B1288" s="489" t="s">
        <v>1133</v>
      </c>
      <c r="C1288" s="489">
        <v>1550.43</v>
      </c>
      <c r="D1288" s="487" t="s">
        <v>353</v>
      </c>
      <c r="E1288" s="490"/>
      <c r="F1288" s="499"/>
      <c r="G1288" s="499"/>
      <c r="H1288" s="499"/>
      <c r="I1288" s="499"/>
    </row>
    <row r="1289" spans="1:9" ht="14.4">
      <c r="A1289" s="487" t="s">
        <v>345</v>
      </c>
      <c r="B1289" s="488">
        <v>43840</v>
      </c>
      <c r="C1289" s="489">
        <v>1571.04</v>
      </c>
      <c r="D1289" s="487" t="s">
        <v>346</v>
      </c>
      <c r="E1289" s="489">
        <v>6.2382280000000002E-3</v>
      </c>
      <c r="F1289" s="499"/>
      <c r="G1289" s="499"/>
      <c r="H1289" s="499"/>
      <c r="I1289" s="499"/>
    </row>
    <row r="1290" spans="1:9" ht="14.4">
      <c r="A1290" s="487" t="s">
        <v>345</v>
      </c>
      <c r="B1290" s="488">
        <v>43931</v>
      </c>
      <c r="C1290" s="489">
        <v>1585.75</v>
      </c>
      <c r="D1290" s="487" t="s">
        <v>348</v>
      </c>
      <c r="E1290" s="490"/>
      <c r="F1290" s="499"/>
      <c r="G1290" s="499"/>
      <c r="H1290" s="499"/>
      <c r="I1290" s="499"/>
    </row>
    <row r="1291" spans="1:9" ht="14.4">
      <c r="A1291" s="487" t="s">
        <v>345</v>
      </c>
      <c r="B1291" s="488">
        <v>43961</v>
      </c>
      <c r="C1291" s="489">
        <v>1582.12</v>
      </c>
      <c r="D1291" s="487" t="s">
        <v>350</v>
      </c>
      <c r="E1291" s="490"/>
      <c r="F1291" s="499"/>
      <c r="G1291" s="499"/>
      <c r="H1291" s="499"/>
      <c r="I1291" s="499"/>
    </row>
    <row r="1292" spans="1:9" ht="14.4">
      <c r="A1292" s="487" t="s">
        <v>345</v>
      </c>
      <c r="B1292" s="488">
        <v>43992</v>
      </c>
      <c r="C1292" s="489">
        <v>1586.29</v>
      </c>
      <c r="D1292" s="487" t="s">
        <v>351</v>
      </c>
      <c r="E1292" s="490"/>
      <c r="F1292" s="499"/>
      <c r="G1292" s="499"/>
      <c r="H1292" s="499"/>
      <c r="I1292" s="499"/>
    </row>
    <row r="1293" spans="1:9" ht="14.4">
      <c r="A1293" s="487" t="s">
        <v>345</v>
      </c>
      <c r="B1293" s="488">
        <v>44022</v>
      </c>
      <c r="C1293" s="489">
        <v>1600.97</v>
      </c>
      <c r="D1293" s="487" t="s">
        <v>353</v>
      </c>
      <c r="E1293" s="490"/>
      <c r="F1293" s="499"/>
      <c r="G1293" s="499"/>
      <c r="H1293" s="499"/>
      <c r="I1293" s="499"/>
    </row>
    <row r="1294" spans="1:9" ht="14.4">
      <c r="A1294" s="487" t="s">
        <v>345</v>
      </c>
      <c r="B1294" s="488">
        <v>44053</v>
      </c>
      <c r="C1294" s="489">
        <v>1589.63</v>
      </c>
      <c r="D1294" s="487" t="s">
        <v>346</v>
      </c>
      <c r="E1294" s="489">
        <v>1.1763464E-2</v>
      </c>
      <c r="F1294" s="499"/>
      <c r="G1294" s="499"/>
      <c r="H1294" s="499"/>
      <c r="I1294" s="499"/>
    </row>
    <row r="1295" spans="1:9" ht="14.4">
      <c r="A1295" s="487" t="s">
        <v>345</v>
      </c>
      <c r="B1295" s="500">
        <v>44145</v>
      </c>
      <c r="C1295" s="489">
        <v>1576.27</v>
      </c>
      <c r="D1295" s="487" t="s">
        <v>348</v>
      </c>
      <c r="E1295" s="490"/>
      <c r="F1295" s="499"/>
      <c r="G1295" s="499"/>
      <c r="H1295" s="499"/>
      <c r="I1295" s="499"/>
    </row>
    <row r="1296" spans="1:9" ht="14.4">
      <c r="A1296" s="487" t="s">
        <v>345</v>
      </c>
      <c r="B1296" s="500">
        <v>44175</v>
      </c>
      <c r="C1296" s="489">
        <v>1578.01</v>
      </c>
      <c r="D1296" s="487" t="s">
        <v>350</v>
      </c>
      <c r="E1296" s="490"/>
      <c r="F1296" s="499"/>
      <c r="G1296" s="499"/>
      <c r="H1296" s="499"/>
      <c r="I1296" s="499"/>
    </row>
    <row r="1297" spans="1:9" ht="14.4">
      <c r="A1297" s="487" t="s">
        <v>345</v>
      </c>
      <c r="B1297" s="489" t="s">
        <v>1134</v>
      </c>
      <c r="C1297" s="489">
        <v>1568.59</v>
      </c>
      <c r="D1297" s="487" t="s">
        <v>351</v>
      </c>
      <c r="E1297" s="490"/>
      <c r="F1297" s="499"/>
      <c r="G1297" s="499"/>
      <c r="H1297" s="499"/>
      <c r="I1297" s="499"/>
    </row>
    <row r="1298" spans="1:9" ht="14.4">
      <c r="A1298" s="487" t="s">
        <v>345</v>
      </c>
      <c r="B1298" s="489" t="s">
        <v>1135</v>
      </c>
      <c r="C1298" s="489">
        <v>1561.17</v>
      </c>
      <c r="D1298" s="487" t="s">
        <v>353</v>
      </c>
      <c r="E1298" s="490"/>
      <c r="F1298" s="499"/>
      <c r="G1298" s="499"/>
      <c r="H1298" s="499"/>
      <c r="I1298" s="499"/>
    </row>
    <row r="1299" spans="1:9" ht="14.4">
      <c r="A1299" s="487" t="s">
        <v>345</v>
      </c>
      <c r="B1299" s="489" t="s">
        <v>1136</v>
      </c>
      <c r="C1299" s="489">
        <v>1562.46</v>
      </c>
      <c r="D1299" s="487" t="s">
        <v>346</v>
      </c>
      <c r="E1299" s="489">
        <v>-1.7239781999999999E-2</v>
      </c>
      <c r="F1299" s="499"/>
      <c r="G1299" s="499"/>
      <c r="H1299" s="499"/>
      <c r="I1299" s="499"/>
    </row>
    <row r="1300" spans="1:9" ht="14.4">
      <c r="A1300" s="487" t="s">
        <v>345</v>
      </c>
      <c r="B1300" s="489" t="s">
        <v>1137</v>
      </c>
      <c r="C1300" s="489">
        <v>1556.8</v>
      </c>
      <c r="D1300" s="487" t="s">
        <v>348</v>
      </c>
      <c r="E1300" s="490"/>
      <c r="F1300" s="499"/>
      <c r="G1300" s="499"/>
      <c r="H1300" s="499"/>
      <c r="I1300" s="499"/>
    </row>
    <row r="1301" spans="1:9" ht="14.4">
      <c r="A1301" s="487" t="s">
        <v>345</v>
      </c>
      <c r="B1301" s="489" t="s">
        <v>1138</v>
      </c>
      <c r="C1301" s="489">
        <v>1570.38</v>
      </c>
      <c r="D1301" s="487" t="s">
        <v>350</v>
      </c>
      <c r="E1301" s="490"/>
      <c r="F1301" s="499"/>
      <c r="G1301" s="499"/>
      <c r="H1301" s="499"/>
      <c r="I1301" s="499"/>
    </row>
    <row r="1302" spans="1:9" ht="14.4">
      <c r="A1302" s="487" t="s">
        <v>345</v>
      </c>
      <c r="B1302" s="489" t="s">
        <v>1139</v>
      </c>
      <c r="C1302" s="489">
        <v>1583.6</v>
      </c>
      <c r="D1302" s="487" t="s">
        <v>351</v>
      </c>
      <c r="E1302" s="490"/>
      <c r="F1302" s="499"/>
      <c r="G1302" s="499"/>
      <c r="H1302" s="499"/>
      <c r="I1302" s="499"/>
    </row>
    <row r="1303" spans="1:9" ht="14.4">
      <c r="A1303" s="487" t="s">
        <v>345</v>
      </c>
      <c r="B1303" s="489" t="s">
        <v>1140</v>
      </c>
      <c r="C1303" s="489">
        <v>1597.71</v>
      </c>
      <c r="D1303" s="487" t="s">
        <v>353</v>
      </c>
      <c r="E1303" s="490"/>
      <c r="F1303" s="499"/>
      <c r="G1303" s="499"/>
      <c r="H1303" s="499"/>
      <c r="I1303" s="499"/>
    </row>
    <row r="1304" spans="1:9" ht="14.4">
      <c r="A1304" s="487" t="s">
        <v>345</v>
      </c>
      <c r="B1304" s="489" t="s">
        <v>1141</v>
      </c>
      <c r="C1304" s="489">
        <v>1606.25</v>
      </c>
      <c r="D1304" s="487" t="s">
        <v>346</v>
      </c>
      <c r="E1304" s="489">
        <v>2.7640767E-2</v>
      </c>
      <c r="F1304" s="499"/>
      <c r="G1304" s="499"/>
      <c r="H1304" s="499"/>
      <c r="I1304" s="499"/>
    </row>
    <row r="1305" spans="1:9" ht="14.4">
      <c r="A1305" s="487" t="s">
        <v>345</v>
      </c>
      <c r="B1305" s="489" t="s">
        <v>1142</v>
      </c>
      <c r="C1305" s="489">
        <v>1647.45</v>
      </c>
      <c r="D1305" s="487" t="s">
        <v>353</v>
      </c>
      <c r="E1305" s="490"/>
      <c r="F1305" s="499"/>
      <c r="G1305" s="499"/>
      <c r="H1305" s="499"/>
      <c r="I1305" s="499"/>
    </row>
    <row r="1306" spans="1:9" ht="14.4">
      <c r="A1306" s="487" t="s">
        <v>345</v>
      </c>
      <c r="B1306" s="489" t="s">
        <v>1143</v>
      </c>
      <c r="C1306" s="489">
        <v>1645.67</v>
      </c>
      <c r="D1306" s="487" t="s">
        <v>346</v>
      </c>
      <c r="E1306" s="489">
        <v>4.6829968E-2</v>
      </c>
      <c r="F1306" s="499"/>
      <c r="G1306" s="499"/>
      <c r="H1306" s="499"/>
      <c r="I1306" s="499"/>
    </row>
    <row r="1307" spans="1:9" ht="14.4">
      <c r="A1307" s="487" t="s">
        <v>345</v>
      </c>
      <c r="B1307" s="488">
        <v>43841</v>
      </c>
      <c r="C1307" s="489">
        <v>1640.95</v>
      </c>
      <c r="D1307" s="487" t="s">
        <v>348</v>
      </c>
      <c r="E1307" s="490"/>
      <c r="F1307" s="499"/>
      <c r="G1307" s="499"/>
      <c r="H1307" s="499"/>
      <c r="I1307" s="499"/>
    </row>
    <row r="1308" spans="1:9" ht="14.4">
      <c r="A1308" s="487" t="s">
        <v>345</v>
      </c>
      <c r="B1308" s="488">
        <v>43872</v>
      </c>
      <c r="C1308" s="489">
        <v>1637.63</v>
      </c>
      <c r="D1308" s="487" t="s">
        <v>350</v>
      </c>
      <c r="E1308" s="490"/>
      <c r="F1308" s="499"/>
      <c r="G1308" s="499"/>
      <c r="H1308" s="499"/>
      <c r="I1308" s="499"/>
    </row>
    <row r="1309" spans="1:9" ht="14.4">
      <c r="A1309" s="487" t="s">
        <v>345</v>
      </c>
      <c r="B1309" s="488">
        <v>43901</v>
      </c>
      <c r="C1309" s="489">
        <v>1643.03</v>
      </c>
      <c r="D1309" s="487" t="s">
        <v>351</v>
      </c>
      <c r="E1309" s="490"/>
      <c r="F1309" s="499"/>
      <c r="G1309" s="499"/>
      <c r="H1309" s="499"/>
      <c r="I1309" s="499"/>
    </row>
    <row r="1310" spans="1:9" ht="14.4">
      <c r="A1310" s="487" t="s">
        <v>345</v>
      </c>
      <c r="B1310" s="488">
        <v>43932</v>
      </c>
      <c r="C1310" s="489">
        <v>1640.64</v>
      </c>
      <c r="D1310" s="487" t="s">
        <v>353</v>
      </c>
      <c r="E1310" s="490"/>
      <c r="F1310" s="499"/>
      <c r="G1310" s="499"/>
      <c r="H1310" s="499"/>
      <c r="I1310" s="499"/>
    </row>
    <row r="1311" spans="1:9" ht="14.4">
      <c r="A1311" s="487" t="s">
        <v>345</v>
      </c>
      <c r="B1311" s="488">
        <v>43962</v>
      </c>
      <c r="C1311" s="489">
        <v>1636.17</v>
      </c>
      <c r="D1311" s="487" t="s">
        <v>346</v>
      </c>
      <c r="E1311" s="489">
        <v>-5.7894510000000001E-3</v>
      </c>
      <c r="F1311" s="499"/>
      <c r="G1311" s="499"/>
      <c r="H1311" s="499"/>
      <c r="I1311" s="499"/>
    </row>
    <row r="1312" spans="1:9" ht="14.4">
      <c r="A1312" s="487" t="s">
        <v>345</v>
      </c>
      <c r="B1312" s="488">
        <v>44054</v>
      </c>
      <c r="C1312" s="489">
        <v>1648.58</v>
      </c>
      <c r="D1312" s="487" t="s">
        <v>348</v>
      </c>
      <c r="E1312" s="490"/>
      <c r="F1312" s="499"/>
      <c r="G1312" s="499"/>
      <c r="H1312" s="499"/>
      <c r="I1312" s="499"/>
    </row>
    <row r="1313" spans="1:9" ht="14.4">
      <c r="A1313" s="487" t="s">
        <v>345</v>
      </c>
      <c r="B1313" s="488">
        <v>44085</v>
      </c>
      <c r="C1313" s="489">
        <v>1652.8</v>
      </c>
      <c r="D1313" s="487" t="s">
        <v>350</v>
      </c>
      <c r="E1313" s="490"/>
      <c r="F1313" s="499"/>
      <c r="G1313" s="499"/>
      <c r="H1313" s="499"/>
      <c r="I1313" s="499"/>
    </row>
    <row r="1314" spans="1:9" ht="14.4">
      <c r="A1314" s="487" t="s">
        <v>345</v>
      </c>
      <c r="B1314" s="500">
        <v>44115</v>
      </c>
      <c r="C1314" s="489">
        <v>1678.79</v>
      </c>
      <c r="D1314" s="487" t="s">
        <v>351</v>
      </c>
      <c r="E1314" s="490"/>
      <c r="F1314" s="499"/>
      <c r="G1314" s="499"/>
      <c r="H1314" s="499"/>
      <c r="I1314" s="499"/>
    </row>
    <row r="1315" spans="1:9" ht="14.4">
      <c r="A1315" s="487" t="s">
        <v>345</v>
      </c>
      <c r="B1315" s="500">
        <v>44146</v>
      </c>
      <c r="C1315" s="489">
        <v>1707.67</v>
      </c>
      <c r="D1315" s="487" t="s">
        <v>353</v>
      </c>
      <c r="E1315" s="490"/>
      <c r="F1315" s="499"/>
      <c r="G1315" s="499"/>
      <c r="H1315" s="499"/>
      <c r="I1315" s="499"/>
    </row>
    <row r="1316" spans="1:9" ht="14.4">
      <c r="A1316" s="487" t="s">
        <v>345</v>
      </c>
      <c r="B1316" s="500">
        <v>44176</v>
      </c>
      <c r="C1316" s="489">
        <v>1718.49</v>
      </c>
      <c r="D1316" s="487" t="s">
        <v>346</v>
      </c>
      <c r="E1316" s="489">
        <v>4.9087854E-2</v>
      </c>
      <c r="F1316" s="499"/>
      <c r="G1316" s="499"/>
      <c r="H1316" s="499"/>
      <c r="I1316" s="499"/>
    </row>
    <row r="1317" spans="1:9" ht="14.4">
      <c r="A1317" s="487" t="s">
        <v>345</v>
      </c>
      <c r="B1317" s="489" t="s">
        <v>1144</v>
      </c>
      <c r="C1317" s="489">
        <v>1741.81</v>
      </c>
      <c r="D1317" s="487" t="s">
        <v>353</v>
      </c>
      <c r="E1317" s="490"/>
      <c r="F1317" s="499"/>
      <c r="G1317" s="499"/>
      <c r="H1317" s="499"/>
      <c r="I1317" s="499"/>
    </row>
    <row r="1318" spans="1:9" ht="14.4">
      <c r="A1318" s="487" t="s">
        <v>345</v>
      </c>
      <c r="B1318" s="489" t="s">
        <v>1145</v>
      </c>
      <c r="C1318" s="489">
        <v>1778.12</v>
      </c>
      <c r="D1318" s="487" t="s">
        <v>346</v>
      </c>
      <c r="E1318" s="489">
        <v>7.3085807000000003E-2</v>
      </c>
      <c r="F1318" s="499"/>
      <c r="G1318" s="499"/>
      <c r="H1318" s="499"/>
      <c r="I1318" s="499"/>
    </row>
    <row r="1319" spans="1:9" ht="14.4">
      <c r="A1319" s="487" t="s">
        <v>345</v>
      </c>
      <c r="B1319" s="489" t="s">
        <v>1146</v>
      </c>
      <c r="C1319" s="489">
        <v>1782.81</v>
      </c>
      <c r="D1319" s="487" t="s">
        <v>348</v>
      </c>
      <c r="E1319" s="490"/>
      <c r="F1319" s="499"/>
      <c r="G1319" s="499"/>
      <c r="H1319" s="499"/>
      <c r="I1319" s="499"/>
    </row>
    <row r="1320" spans="1:9" ht="14.4">
      <c r="A1320" s="487" t="s">
        <v>345</v>
      </c>
      <c r="B1320" s="489" t="s">
        <v>1147</v>
      </c>
      <c r="C1320" s="489">
        <v>1780.43</v>
      </c>
      <c r="D1320" s="487" t="s">
        <v>350</v>
      </c>
      <c r="E1320" s="490"/>
      <c r="F1320" s="499"/>
      <c r="G1320" s="499"/>
      <c r="H1320" s="499"/>
      <c r="I1320" s="499"/>
    </row>
    <row r="1321" spans="1:9" ht="14.4">
      <c r="A1321" s="487" t="s">
        <v>345</v>
      </c>
      <c r="B1321" s="489" t="s">
        <v>1148</v>
      </c>
      <c r="C1321" s="489">
        <v>1810.11</v>
      </c>
      <c r="D1321" s="487" t="s">
        <v>351</v>
      </c>
      <c r="E1321" s="490"/>
      <c r="F1321" s="499"/>
      <c r="G1321" s="499"/>
      <c r="H1321" s="499"/>
      <c r="I1321" s="499"/>
    </row>
    <row r="1322" spans="1:9" ht="14.4">
      <c r="A1322" s="487" t="s">
        <v>345</v>
      </c>
      <c r="B1322" s="489" t="s">
        <v>1149</v>
      </c>
      <c r="C1322" s="489">
        <v>1874.81</v>
      </c>
      <c r="D1322" s="487" t="s">
        <v>353</v>
      </c>
      <c r="E1322" s="490"/>
      <c r="F1322" s="499"/>
      <c r="G1322" s="499"/>
      <c r="H1322" s="499"/>
      <c r="I1322" s="499"/>
    </row>
    <row r="1323" spans="1:9" ht="14.4">
      <c r="A1323" s="487" t="s">
        <v>345</v>
      </c>
      <c r="B1323" s="489" t="s">
        <v>1150</v>
      </c>
      <c r="C1323" s="489">
        <v>1893.24</v>
      </c>
      <c r="D1323" s="487" t="s">
        <v>346</v>
      </c>
      <c r="E1323" s="489">
        <v>6.2733021E-2</v>
      </c>
      <c r="F1323" s="499"/>
      <c r="G1323" s="499"/>
      <c r="H1323" s="499"/>
      <c r="I1323" s="499"/>
    </row>
    <row r="1324" spans="1:9" ht="14.4">
      <c r="A1324" s="487" t="s">
        <v>345</v>
      </c>
      <c r="B1324" s="489" t="s">
        <v>1151</v>
      </c>
      <c r="C1324" s="489">
        <v>1968.27</v>
      </c>
      <c r="D1324" s="487" t="s">
        <v>348</v>
      </c>
      <c r="E1324" s="490"/>
      <c r="F1324" s="499"/>
      <c r="G1324" s="499"/>
      <c r="H1324" s="499"/>
      <c r="I1324" s="499"/>
    </row>
    <row r="1325" spans="1:9" ht="14.4">
      <c r="A1325" s="487" t="s">
        <v>345</v>
      </c>
      <c r="B1325" s="489" t="s">
        <v>1152</v>
      </c>
      <c r="C1325" s="489">
        <v>1997.05</v>
      </c>
      <c r="D1325" s="487" t="s">
        <v>350</v>
      </c>
      <c r="E1325" s="490"/>
      <c r="F1325" s="499"/>
      <c r="G1325" s="499"/>
      <c r="H1325" s="499"/>
      <c r="I1325" s="499"/>
    </row>
    <row r="1326" spans="1:9" ht="14.4">
      <c r="A1326" s="487" t="s">
        <v>345</v>
      </c>
      <c r="B1326" s="488">
        <v>43842</v>
      </c>
      <c r="C1326" s="489">
        <v>2000.4</v>
      </c>
      <c r="D1326" s="487" t="s">
        <v>351</v>
      </c>
      <c r="E1326" s="490"/>
      <c r="F1326" s="499"/>
      <c r="G1326" s="499"/>
      <c r="H1326" s="499"/>
      <c r="I1326" s="499"/>
    </row>
    <row r="1327" spans="1:9" ht="14.4">
      <c r="A1327" s="487" t="s">
        <v>345</v>
      </c>
      <c r="B1327" s="488">
        <v>43873</v>
      </c>
      <c r="C1327" s="489">
        <v>2071.02</v>
      </c>
      <c r="D1327" s="487" t="s">
        <v>353</v>
      </c>
      <c r="E1327" s="490"/>
      <c r="F1327" s="499"/>
      <c r="G1327" s="499"/>
      <c r="H1327" s="499"/>
      <c r="I1327" s="499"/>
    </row>
    <row r="1328" spans="1:9" ht="14.4">
      <c r="A1328" s="487" t="s">
        <v>345</v>
      </c>
      <c r="B1328" s="488">
        <v>43902</v>
      </c>
      <c r="C1328" s="489">
        <v>2055.4499999999998</v>
      </c>
      <c r="D1328" s="487" t="s">
        <v>346</v>
      </c>
      <c r="E1328" s="489">
        <v>8.2205155000000002E-2</v>
      </c>
      <c r="F1328" s="499"/>
      <c r="G1328" s="499"/>
      <c r="H1328" s="499"/>
      <c r="I1328" s="499"/>
    </row>
    <row r="1329" spans="1:9" ht="14.4">
      <c r="A1329" s="487" t="s">
        <v>345</v>
      </c>
      <c r="B1329" s="488">
        <v>43994</v>
      </c>
      <c r="C1329" s="489">
        <v>1932.11</v>
      </c>
      <c r="D1329" s="487" t="s">
        <v>348</v>
      </c>
      <c r="E1329" s="490"/>
      <c r="F1329" s="499"/>
      <c r="G1329" s="499"/>
      <c r="H1329" s="499"/>
      <c r="I1329" s="499"/>
    </row>
    <row r="1330" spans="1:9" ht="14.4">
      <c r="A1330" s="487" t="s">
        <v>345</v>
      </c>
      <c r="B1330" s="488">
        <v>44024</v>
      </c>
      <c r="C1330" s="489">
        <v>2004.39</v>
      </c>
      <c r="D1330" s="487" t="s">
        <v>350</v>
      </c>
      <c r="E1330" s="490"/>
      <c r="F1330" s="499"/>
      <c r="G1330" s="499"/>
      <c r="H1330" s="499"/>
      <c r="I1330" s="499"/>
    </row>
    <row r="1331" spans="1:9" ht="14.4">
      <c r="A1331" s="487" t="s">
        <v>345</v>
      </c>
      <c r="B1331" s="488">
        <v>44055</v>
      </c>
      <c r="C1331" s="489">
        <v>1995.35</v>
      </c>
      <c r="D1331" s="487" t="s">
        <v>351</v>
      </c>
      <c r="E1331" s="490"/>
      <c r="F1331" s="499"/>
      <c r="G1331" s="499"/>
      <c r="H1331" s="499"/>
      <c r="I1331" s="499"/>
    </row>
    <row r="1332" spans="1:9" ht="14.4">
      <c r="A1332" s="487" t="s">
        <v>345</v>
      </c>
      <c r="B1332" s="488">
        <v>44086</v>
      </c>
      <c r="C1332" s="489">
        <v>1955.75</v>
      </c>
      <c r="D1332" s="487" t="s">
        <v>353</v>
      </c>
      <c r="E1332" s="490"/>
      <c r="F1332" s="499"/>
      <c r="G1332" s="499"/>
      <c r="H1332" s="499"/>
      <c r="I1332" s="499"/>
    </row>
    <row r="1333" spans="1:9" ht="14.4">
      <c r="A1333" s="487" t="s">
        <v>345</v>
      </c>
      <c r="B1333" s="500">
        <v>44116</v>
      </c>
      <c r="C1333" s="489">
        <v>1964.02</v>
      </c>
      <c r="D1333" s="487" t="s">
        <v>346</v>
      </c>
      <c r="E1333" s="489">
        <v>-4.5501409E-2</v>
      </c>
      <c r="F1333" s="499"/>
      <c r="G1333" s="499"/>
      <c r="H1333" s="499"/>
      <c r="I1333" s="499"/>
    </row>
    <row r="1334" spans="1:9" ht="14.4">
      <c r="A1334" s="487" t="s">
        <v>345</v>
      </c>
      <c r="B1334" s="489" t="s">
        <v>1153</v>
      </c>
      <c r="C1334" s="489">
        <v>2010.45</v>
      </c>
      <c r="D1334" s="487" t="s">
        <v>348</v>
      </c>
      <c r="E1334" s="490"/>
      <c r="F1334" s="499"/>
      <c r="G1334" s="499"/>
      <c r="H1334" s="499"/>
      <c r="I1334" s="499"/>
    </row>
    <row r="1335" spans="1:9" ht="14.4">
      <c r="A1335" s="487" t="s">
        <v>345</v>
      </c>
      <c r="B1335" s="489" t="s">
        <v>1154</v>
      </c>
      <c r="C1335" s="489">
        <v>2067.17</v>
      </c>
      <c r="D1335" s="487" t="s">
        <v>350</v>
      </c>
      <c r="E1335" s="490"/>
      <c r="F1335" s="499"/>
      <c r="G1335" s="499"/>
      <c r="H1335" s="499"/>
      <c r="I1335" s="499"/>
    </row>
    <row r="1336" spans="1:9" ht="14.4">
      <c r="A1336" s="487" t="s">
        <v>345</v>
      </c>
      <c r="B1336" s="489" t="s">
        <v>1155</v>
      </c>
      <c r="C1336" s="489">
        <v>2061.41</v>
      </c>
      <c r="D1336" s="487" t="s">
        <v>351</v>
      </c>
      <c r="E1336" s="490"/>
      <c r="F1336" s="499"/>
      <c r="G1336" s="499"/>
      <c r="H1336" s="499"/>
      <c r="I1336" s="499"/>
    </row>
    <row r="1337" spans="1:9" ht="14.4">
      <c r="A1337" s="487" t="s">
        <v>345</v>
      </c>
      <c r="B1337" s="489" t="s">
        <v>1156</v>
      </c>
      <c r="C1337" s="489">
        <v>2055.2199999999998</v>
      </c>
      <c r="D1337" s="487" t="s">
        <v>353</v>
      </c>
      <c r="E1337" s="490"/>
      <c r="F1337" s="499"/>
      <c r="G1337" s="499"/>
      <c r="H1337" s="499"/>
      <c r="I1337" s="499"/>
    </row>
    <row r="1338" spans="1:9" ht="14.4">
      <c r="A1338" s="487" t="s">
        <v>345</v>
      </c>
      <c r="B1338" s="489" t="s">
        <v>1157</v>
      </c>
      <c r="C1338" s="489">
        <v>2032.51</v>
      </c>
      <c r="D1338" s="487" t="s">
        <v>346</v>
      </c>
      <c r="E1338" s="489">
        <v>3.4278088999999998E-2</v>
      </c>
      <c r="F1338" s="499"/>
      <c r="G1338" s="499"/>
      <c r="H1338" s="499"/>
      <c r="I1338" s="499"/>
    </row>
    <row r="1339" spans="1:9" ht="14.4">
      <c r="A1339" s="487" t="s">
        <v>345</v>
      </c>
      <c r="B1339" s="489" t="s">
        <v>1158</v>
      </c>
      <c r="C1339" s="489">
        <v>1935.63</v>
      </c>
      <c r="D1339" s="487" t="s">
        <v>348</v>
      </c>
      <c r="E1339" s="490"/>
      <c r="F1339" s="499"/>
      <c r="G1339" s="499"/>
      <c r="H1339" s="499"/>
      <c r="I1339" s="499"/>
    </row>
    <row r="1340" spans="1:9" ht="14.4">
      <c r="A1340" s="487" t="s">
        <v>345</v>
      </c>
      <c r="B1340" s="489" t="s">
        <v>1159</v>
      </c>
      <c r="C1340" s="489">
        <v>1965.96</v>
      </c>
      <c r="D1340" s="487" t="s">
        <v>350</v>
      </c>
      <c r="E1340" s="490"/>
      <c r="F1340" s="499"/>
      <c r="G1340" s="499"/>
      <c r="H1340" s="499"/>
      <c r="I1340" s="499"/>
    </row>
    <row r="1341" spans="1:9" ht="14.4">
      <c r="A1341" s="487" t="s">
        <v>345</v>
      </c>
      <c r="B1341" s="489" t="s">
        <v>1160</v>
      </c>
      <c r="C1341" s="489">
        <v>2061.41</v>
      </c>
      <c r="D1341" s="487" t="s">
        <v>351</v>
      </c>
      <c r="E1341" s="490"/>
      <c r="F1341" s="499"/>
      <c r="G1341" s="499"/>
      <c r="H1341" s="499"/>
      <c r="I1341" s="499"/>
    </row>
    <row r="1342" spans="1:9" ht="14.4">
      <c r="A1342" s="487" t="s">
        <v>345</v>
      </c>
      <c r="B1342" s="489" t="s">
        <v>1161</v>
      </c>
      <c r="C1342" s="489">
        <v>2068.4499999999998</v>
      </c>
      <c r="D1342" s="487" t="s">
        <v>353</v>
      </c>
      <c r="E1342" s="490"/>
      <c r="F1342" s="499"/>
      <c r="G1342" s="499"/>
      <c r="H1342" s="499"/>
      <c r="I1342" s="499"/>
    </row>
    <row r="1343" spans="1:9" ht="14.4">
      <c r="A1343" s="487" t="s">
        <v>345</v>
      </c>
      <c r="B1343" s="489" t="s">
        <v>1162</v>
      </c>
      <c r="C1343" s="489">
        <v>2038.63</v>
      </c>
      <c r="D1343" s="487" t="s">
        <v>346</v>
      </c>
      <c r="E1343" s="489">
        <v>3.0065309999999998E-3</v>
      </c>
      <c r="F1343" s="499"/>
      <c r="G1343" s="499"/>
      <c r="H1343" s="499"/>
      <c r="I1343" s="499"/>
    </row>
    <row r="1344" spans="1:9" ht="14.4">
      <c r="A1344" s="487" t="s">
        <v>345</v>
      </c>
      <c r="B1344" s="489" t="s">
        <v>1163</v>
      </c>
      <c r="C1344" s="489">
        <v>1998.65</v>
      </c>
      <c r="D1344" s="487" t="s">
        <v>348</v>
      </c>
      <c r="E1344" s="490"/>
      <c r="F1344" s="499"/>
      <c r="G1344" s="499"/>
      <c r="H1344" s="499"/>
      <c r="I1344" s="499"/>
    </row>
    <row r="1345" spans="1:9" ht="14.4">
      <c r="A1345" s="487" t="s">
        <v>345</v>
      </c>
      <c r="B1345" s="489" t="s">
        <v>1164</v>
      </c>
      <c r="C1345" s="489">
        <v>2007.29</v>
      </c>
      <c r="D1345" s="487" t="s">
        <v>350</v>
      </c>
      <c r="E1345" s="490"/>
      <c r="F1345" s="499"/>
      <c r="G1345" s="499"/>
      <c r="H1345" s="499"/>
      <c r="I1345" s="499"/>
    </row>
    <row r="1346" spans="1:9" ht="14.4">
      <c r="A1346" s="487" t="s">
        <v>345</v>
      </c>
      <c r="B1346" s="489" t="s">
        <v>1165</v>
      </c>
      <c r="C1346" s="489">
        <v>2012.89</v>
      </c>
      <c r="D1346" s="487" t="s">
        <v>351</v>
      </c>
      <c r="E1346" s="490"/>
      <c r="F1346" s="499"/>
      <c r="G1346" s="499"/>
      <c r="H1346" s="499"/>
      <c r="I1346" s="499"/>
    </row>
    <row r="1347" spans="1:9" ht="14.4">
      <c r="A1347" s="487" t="s">
        <v>345</v>
      </c>
      <c r="B1347" s="489" t="s">
        <v>1166</v>
      </c>
      <c r="C1347" s="489">
        <v>2062.06</v>
      </c>
      <c r="D1347" s="487" t="s">
        <v>353</v>
      </c>
      <c r="E1347" s="490"/>
      <c r="F1347" s="499"/>
      <c r="G1347" s="499"/>
      <c r="H1347" s="499"/>
      <c r="I1347" s="499"/>
    </row>
    <row r="1348" spans="1:9" ht="14.4">
      <c r="A1348" s="487" t="s">
        <v>345</v>
      </c>
      <c r="B1348" s="489" t="s">
        <v>1167</v>
      </c>
      <c r="C1348" s="489">
        <v>2087.27</v>
      </c>
      <c r="D1348" s="487" t="s">
        <v>346</v>
      </c>
      <c r="E1348" s="489">
        <v>2.3578978E-2</v>
      </c>
      <c r="F1348" s="499"/>
      <c r="G1348" s="499"/>
      <c r="H1348" s="499"/>
      <c r="I1348" s="499"/>
    </row>
    <row r="1349" spans="1:9" ht="14.4">
      <c r="A1349" s="487" t="s">
        <v>345</v>
      </c>
      <c r="B1349" s="488">
        <v>44256</v>
      </c>
      <c r="C1349" s="489">
        <v>2175.39</v>
      </c>
      <c r="D1349" s="487" t="s">
        <v>348</v>
      </c>
      <c r="E1349" s="490"/>
      <c r="F1349" s="499"/>
      <c r="G1349" s="499"/>
      <c r="H1349" s="499"/>
      <c r="I1349" s="499"/>
    </row>
    <row r="1350" spans="1:9" ht="14.4">
      <c r="A1350" s="487" t="s">
        <v>345</v>
      </c>
      <c r="B1350" s="488">
        <v>44287</v>
      </c>
      <c r="C1350" s="489">
        <v>2169.04</v>
      </c>
      <c r="D1350" s="487" t="s">
        <v>350</v>
      </c>
      <c r="E1350" s="490"/>
      <c r="F1350" s="499"/>
      <c r="G1350" s="499"/>
      <c r="H1350" s="499"/>
      <c r="I1350" s="499"/>
    </row>
    <row r="1351" spans="1:9" ht="14.4">
      <c r="A1351" s="487" t="s">
        <v>345</v>
      </c>
      <c r="B1351" s="488">
        <v>44317</v>
      </c>
      <c r="C1351" s="489">
        <v>2165.4899999999998</v>
      </c>
      <c r="D1351" s="487" t="s">
        <v>351</v>
      </c>
      <c r="E1351" s="490"/>
      <c r="F1351" s="499"/>
      <c r="G1351" s="499"/>
      <c r="H1351" s="499"/>
      <c r="I1351" s="499"/>
    </row>
    <row r="1352" spans="1:9" ht="14.4">
      <c r="A1352" s="487" t="s">
        <v>345</v>
      </c>
      <c r="B1352" s="488">
        <v>44348</v>
      </c>
      <c r="C1352" s="489">
        <v>2178.5700000000002</v>
      </c>
      <c r="D1352" s="487" t="s">
        <v>353</v>
      </c>
      <c r="E1352" s="490"/>
      <c r="F1352" s="499"/>
      <c r="G1352" s="499"/>
      <c r="H1352" s="499"/>
      <c r="I1352" s="499"/>
    </row>
    <row r="1353" spans="1:9" ht="14.4">
      <c r="A1353" s="487" t="s">
        <v>345</v>
      </c>
      <c r="B1353" s="488">
        <v>44378</v>
      </c>
      <c r="C1353" s="489">
        <v>2194.48</v>
      </c>
      <c r="D1353" s="487" t="s">
        <v>346</v>
      </c>
      <c r="E1353" s="489">
        <v>5.0088123999999998E-2</v>
      </c>
      <c r="F1353" s="499"/>
      <c r="G1353" s="499"/>
      <c r="H1353" s="499"/>
      <c r="I1353" s="499"/>
    </row>
    <row r="1354" spans="1:9" ht="14.4">
      <c r="A1354" s="487" t="s">
        <v>345</v>
      </c>
      <c r="B1354" s="488">
        <v>44470</v>
      </c>
      <c r="C1354" s="489">
        <v>2235.7199999999998</v>
      </c>
      <c r="D1354" s="487" t="s">
        <v>348</v>
      </c>
      <c r="E1354" s="490"/>
      <c r="F1354" s="499"/>
      <c r="G1354" s="499"/>
      <c r="H1354" s="499"/>
      <c r="I1354" s="499"/>
    </row>
    <row r="1355" spans="1:9" ht="14.4">
      <c r="A1355" s="487" t="s">
        <v>345</v>
      </c>
      <c r="B1355" s="488">
        <v>44501</v>
      </c>
      <c r="C1355" s="489">
        <v>2239.42</v>
      </c>
      <c r="D1355" s="487" t="s">
        <v>350</v>
      </c>
      <c r="E1355" s="490"/>
      <c r="F1355" s="499"/>
      <c r="G1355" s="499"/>
      <c r="H1355" s="499"/>
      <c r="I1355" s="499"/>
    </row>
    <row r="1356" spans="1:9" ht="14.4">
      <c r="A1356" s="487" t="s">
        <v>345</v>
      </c>
      <c r="B1356" s="488">
        <v>44531</v>
      </c>
      <c r="C1356" s="489">
        <v>2267.73</v>
      </c>
      <c r="D1356" s="487" t="s">
        <v>351</v>
      </c>
      <c r="E1356" s="490"/>
      <c r="F1356" s="499"/>
      <c r="G1356" s="499"/>
      <c r="H1356" s="499"/>
      <c r="I1356" s="499"/>
    </row>
    <row r="1357" spans="1:9" ht="14.4">
      <c r="A1357" s="487" t="s">
        <v>345</v>
      </c>
      <c r="B1357" s="489" t="s">
        <v>1168</v>
      </c>
      <c r="C1357" s="489">
        <v>2286.54</v>
      </c>
      <c r="D1357" s="487" t="s">
        <v>353</v>
      </c>
      <c r="E1357" s="490"/>
      <c r="F1357" s="499"/>
      <c r="G1357" s="499"/>
      <c r="H1357" s="499"/>
      <c r="I1357" s="499"/>
    </row>
    <row r="1358" spans="1:9" ht="14.4">
      <c r="A1358" s="487" t="s">
        <v>345</v>
      </c>
      <c r="B1358" s="489" t="s">
        <v>1169</v>
      </c>
      <c r="C1358" s="489">
        <v>2315</v>
      </c>
      <c r="D1358" s="487" t="s">
        <v>348</v>
      </c>
      <c r="E1358" s="490"/>
      <c r="F1358" s="499"/>
      <c r="G1358" s="499"/>
      <c r="H1358" s="499"/>
      <c r="I1358" s="499"/>
    </row>
    <row r="1359" spans="1:9" ht="14.4">
      <c r="A1359" s="487" t="s">
        <v>345</v>
      </c>
      <c r="B1359" s="489" t="s">
        <v>1170</v>
      </c>
      <c r="C1359" s="489">
        <v>2332.31</v>
      </c>
      <c r="D1359" s="487" t="s">
        <v>350</v>
      </c>
      <c r="E1359" s="490"/>
      <c r="F1359" s="499"/>
      <c r="G1359" s="499"/>
      <c r="H1359" s="499"/>
      <c r="I1359" s="499"/>
    </row>
    <row r="1360" spans="1:9" ht="14.4">
      <c r="A1360" s="487" t="s">
        <v>345</v>
      </c>
      <c r="B1360" s="489" t="s">
        <v>1171</v>
      </c>
      <c r="C1360" s="489">
        <v>2326.9</v>
      </c>
      <c r="D1360" s="487" t="s">
        <v>351</v>
      </c>
      <c r="E1360" s="490"/>
      <c r="F1360" s="499"/>
      <c r="G1360" s="499"/>
      <c r="H1360" s="499"/>
      <c r="I1360" s="499"/>
    </row>
    <row r="1361" spans="1:9" ht="14.4">
      <c r="A1361" s="487" t="s">
        <v>345</v>
      </c>
      <c r="B1361" s="489" t="s">
        <v>1172</v>
      </c>
      <c r="C1361" s="489">
        <v>2342.7600000000002</v>
      </c>
      <c r="D1361" s="487" t="s">
        <v>353</v>
      </c>
      <c r="E1361" s="490"/>
      <c r="F1361" s="499"/>
      <c r="G1361" s="499"/>
      <c r="H1361" s="499"/>
      <c r="I1361" s="499"/>
    </row>
    <row r="1362" spans="1:9" ht="14.4">
      <c r="A1362" s="487" t="s">
        <v>345</v>
      </c>
      <c r="B1362" s="489" t="s">
        <v>1173</v>
      </c>
      <c r="C1362" s="489">
        <v>2374.64</v>
      </c>
      <c r="D1362" s="487" t="s">
        <v>346</v>
      </c>
      <c r="E1362" s="489">
        <v>3.7806089000000001E-2</v>
      </c>
      <c r="F1362" s="499"/>
      <c r="G1362" s="499"/>
      <c r="H1362" s="499"/>
      <c r="I1362" s="499"/>
    </row>
    <row r="1363" spans="1:9" ht="14.4">
      <c r="A1363" s="487" t="s">
        <v>345</v>
      </c>
      <c r="B1363" s="489" t="s">
        <v>1174</v>
      </c>
      <c r="C1363" s="489">
        <v>2424.84</v>
      </c>
      <c r="D1363" s="487" t="s">
        <v>348</v>
      </c>
      <c r="E1363" s="490"/>
      <c r="F1363" s="499"/>
      <c r="G1363" s="499"/>
      <c r="H1363" s="499"/>
      <c r="I1363" s="499"/>
    </row>
    <row r="1364" spans="1:9" ht="14.4">
      <c r="A1364" s="487" t="s">
        <v>345</v>
      </c>
      <c r="B1364" s="489" t="s">
        <v>1175</v>
      </c>
      <c r="C1364" s="489">
        <v>2440.87</v>
      </c>
      <c r="D1364" s="487" t="s">
        <v>350</v>
      </c>
      <c r="E1364" s="490"/>
      <c r="F1364" s="499"/>
      <c r="G1364" s="499"/>
      <c r="H1364" s="499"/>
      <c r="I1364" s="499"/>
    </row>
    <row r="1365" spans="1:9" ht="14.4">
      <c r="A1365" s="487" t="s">
        <v>345</v>
      </c>
      <c r="B1365" s="489" t="s">
        <v>1176</v>
      </c>
      <c r="C1365" s="489">
        <v>2423.09</v>
      </c>
      <c r="D1365" s="487" t="s">
        <v>351</v>
      </c>
      <c r="E1365" s="490"/>
      <c r="F1365" s="499"/>
      <c r="G1365" s="499"/>
      <c r="H1365" s="499"/>
      <c r="I1365" s="499"/>
    </row>
    <row r="1366" spans="1:9" ht="14.4">
      <c r="A1366" s="487" t="s">
        <v>345</v>
      </c>
      <c r="B1366" s="489" t="s">
        <v>1177</v>
      </c>
      <c r="C1366" s="489">
        <v>2441.85</v>
      </c>
      <c r="D1366" s="487" t="s">
        <v>353</v>
      </c>
      <c r="E1366" s="490"/>
      <c r="F1366" s="499"/>
      <c r="G1366" s="499"/>
      <c r="H1366" s="499"/>
      <c r="I1366" s="499"/>
    </row>
    <row r="1367" spans="1:9" ht="14.4">
      <c r="A1367" s="487" t="s">
        <v>345</v>
      </c>
      <c r="B1367" s="489" t="s">
        <v>1178</v>
      </c>
      <c r="C1367" s="489">
        <v>2425.29</v>
      </c>
      <c r="D1367" s="487" t="s">
        <v>346</v>
      </c>
      <c r="E1367" s="489">
        <v>2.1105257999999998E-2</v>
      </c>
      <c r="F1367" s="499"/>
      <c r="G1367" s="499"/>
      <c r="H1367" s="499"/>
      <c r="I1367" s="499"/>
    </row>
    <row r="1368" spans="1:9" ht="14.4">
      <c r="A1368" s="487" t="s">
        <v>345</v>
      </c>
      <c r="B1368" s="489" t="s">
        <v>1179</v>
      </c>
      <c r="C1368" s="489">
        <v>2370.54</v>
      </c>
      <c r="D1368" s="487" t="s">
        <v>348</v>
      </c>
      <c r="E1368" s="490"/>
      <c r="F1368" s="499"/>
      <c r="G1368" s="499"/>
      <c r="H1368" s="499"/>
      <c r="I1368" s="499"/>
    </row>
    <row r="1369" spans="1:9" ht="14.4">
      <c r="A1369" s="487" t="s">
        <v>345</v>
      </c>
      <c r="B1369" s="488">
        <v>44198</v>
      </c>
      <c r="C1369" s="489">
        <v>2408.2399999999998</v>
      </c>
      <c r="D1369" s="487" t="s">
        <v>350</v>
      </c>
      <c r="E1369" s="490"/>
      <c r="F1369" s="499"/>
      <c r="G1369" s="499"/>
      <c r="H1369" s="499"/>
      <c r="I1369" s="499"/>
    </row>
    <row r="1370" spans="1:9" ht="14.4">
      <c r="A1370" s="487" t="s">
        <v>345</v>
      </c>
      <c r="B1370" s="488">
        <v>44229</v>
      </c>
      <c r="C1370" s="489">
        <v>2473.73</v>
      </c>
      <c r="D1370" s="487" t="s">
        <v>351</v>
      </c>
      <c r="E1370" s="490"/>
      <c r="F1370" s="499"/>
      <c r="G1370" s="499"/>
      <c r="H1370" s="499"/>
      <c r="I1370" s="499"/>
    </row>
    <row r="1371" spans="1:9" ht="14.4">
      <c r="A1371" s="487" t="s">
        <v>345</v>
      </c>
      <c r="B1371" s="488">
        <v>44257</v>
      </c>
      <c r="C1371" s="489">
        <v>2466.92</v>
      </c>
      <c r="D1371" s="487" t="s">
        <v>353</v>
      </c>
      <c r="E1371" s="490"/>
      <c r="F1371" s="499"/>
      <c r="G1371" s="499"/>
      <c r="H1371" s="499"/>
      <c r="I1371" s="499"/>
    </row>
    <row r="1372" spans="1:9" ht="14.4">
      <c r="A1372" s="487" t="s">
        <v>345</v>
      </c>
      <c r="B1372" s="488">
        <v>44288</v>
      </c>
      <c r="C1372" s="489">
        <v>2475.2600000000002</v>
      </c>
      <c r="D1372" s="487" t="s">
        <v>346</v>
      </c>
      <c r="E1372" s="489">
        <v>2.0394335999999999E-2</v>
      </c>
      <c r="F1372" s="499"/>
      <c r="G1372" s="499"/>
      <c r="H1372" s="499"/>
      <c r="I1372" s="499"/>
    </row>
    <row r="1373" spans="1:9" ht="14.4">
      <c r="A1373" s="487" t="s">
        <v>345</v>
      </c>
      <c r="B1373" s="488">
        <v>44379</v>
      </c>
      <c r="C1373" s="489">
        <v>2524</v>
      </c>
      <c r="D1373" s="487" t="s">
        <v>348</v>
      </c>
      <c r="E1373" s="490"/>
      <c r="F1373" s="499"/>
      <c r="G1373" s="499"/>
      <c r="H1373" s="499"/>
      <c r="I1373" s="499"/>
    </row>
    <row r="1374" spans="1:9" ht="14.4">
      <c r="A1374" s="487" t="s">
        <v>345</v>
      </c>
      <c r="B1374" s="488">
        <v>44410</v>
      </c>
      <c r="C1374" s="489">
        <v>2561.4699999999998</v>
      </c>
      <c r="D1374" s="487" t="s">
        <v>350</v>
      </c>
      <c r="E1374" s="490"/>
      <c r="F1374" s="499"/>
      <c r="G1374" s="499"/>
      <c r="H1374" s="499"/>
      <c r="I1374" s="499"/>
    </row>
    <row r="1375" spans="1:9" ht="14.4">
      <c r="A1375" s="487" t="s">
        <v>345</v>
      </c>
      <c r="B1375" s="488">
        <v>44441</v>
      </c>
      <c r="C1375" s="489">
        <v>2532.46</v>
      </c>
      <c r="D1375" s="487" t="s">
        <v>351</v>
      </c>
      <c r="E1375" s="490"/>
      <c r="F1375" s="499"/>
      <c r="G1375" s="499"/>
      <c r="H1375" s="499"/>
      <c r="I1375" s="499"/>
    </row>
    <row r="1376" spans="1:9" ht="14.4">
      <c r="A1376" s="487" t="s">
        <v>345</v>
      </c>
      <c r="B1376" s="488">
        <v>44471</v>
      </c>
      <c r="C1376" s="489">
        <v>2543.0300000000002</v>
      </c>
      <c r="D1376" s="487" t="s">
        <v>353</v>
      </c>
      <c r="E1376" s="490"/>
      <c r="F1376" s="499"/>
      <c r="G1376" s="499"/>
      <c r="H1376" s="499"/>
      <c r="I1376" s="499"/>
    </row>
    <row r="1377" spans="1:9" ht="14.4">
      <c r="A1377" s="487" t="s">
        <v>345</v>
      </c>
      <c r="B1377" s="488">
        <v>44502</v>
      </c>
      <c r="C1377" s="489">
        <v>2526.92</v>
      </c>
      <c r="D1377" s="487" t="s">
        <v>346</v>
      </c>
      <c r="E1377" s="489">
        <v>2.0655729000000001E-2</v>
      </c>
      <c r="F1377" s="499"/>
      <c r="G1377" s="499"/>
      <c r="H1377" s="499"/>
      <c r="I1377" s="499"/>
    </row>
    <row r="1378" spans="1:9" ht="14.4">
      <c r="A1378" s="487" t="s">
        <v>345</v>
      </c>
      <c r="B1378" s="489" t="s">
        <v>1180</v>
      </c>
      <c r="C1378" s="489">
        <v>2493.59</v>
      </c>
      <c r="D1378" s="487" t="s">
        <v>348</v>
      </c>
      <c r="E1378" s="490"/>
      <c r="F1378" s="499"/>
      <c r="G1378" s="499"/>
      <c r="H1378" s="499"/>
      <c r="I1378" s="499"/>
    </row>
    <row r="1379" spans="1:9" ht="14.4">
      <c r="A1379" s="487" t="s">
        <v>345</v>
      </c>
      <c r="B1379" s="489" t="s">
        <v>1181</v>
      </c>
      <c r="C1379" s="489">
        <v>2586.0100000000002</v>
      </c>
      <c r="D1379" s="487" t="s">
        <v>350</v>
      </c>
      <c r="E1379" s="490"/>
      <c r="F1379" s="499"/>
      <c r="G1379" s="499"/>
      <c r="H1379" s="499"/>
      <c r="I1379" s="499"/>
    </row>
    <row r="1380" spans="1:9" ht="14.4">
      <c r="A1380" s="487" t="s">
        <v>345</v>
      </c>
      <c r="B1380" s="489" t="s">
        <v>1182</v>
      </c>
      <c r="C1380" s="489">
        <v>2601.5100000000002</v>
      </c>
      <c r="D1380" s="487" t="s">
        <v>351</v>
      </c>
      <c r="E1380" s="490"/>
      <c r="F1380" s="499"/>
      <c r="G1380" s="499"/>
      <c r="H1380" s="499"/>
      <c r="I1380" s="499"/>
    </row>
    <row r="1381" spans="1:9" ht="14.4">
      <c r="A1381" s="487" t="s">
        <v>345</v>
      </c>
      <c r="B1381" s="489" t="s">
        <v>1183</v>
      </c>
      <c r="C1381" s="489">
        <v>2611.4499999999998</v>
      </c>
      <c r="D1381" s="487" t="s">
        <v>353</v>
      </c>
      <c r="E1381" s="490"/>
      <c r="F1381" s="499"/>
      <c r="G1381" s="499"/>
      <c r="H1381" s="499"/>
      <c r="I1381" s="499"/>
    </row>
    <row r="1382" spans="1:9" ht="14.4">
      <c r="A1382" s="487" t="s">
        <v>345</v>
      </c>
      <c r="B1382" s="489" t="s">
        <v>1184</v>
      </c>
      <c r="C1382" s="489">
        <v>2636.68</v>
      </c>
      <c r="D1382" s="487" t="s">
        <v>346</v>
      </c>
      <c r="E1382" s="489">
        <v>4.2519380000000002E-2</v>
      </c>
      <c r="F1382" s="499"/>
      <c r="G1382" s="499"/>
      <c r="H1382" s="499"/>
      <c r="I1382" s="499"/>
    </row>
    <row r="1383" spans="1:9" ht="14.4">
      <c r="A1383" s="487" t="s">
        <v>345</v>
      </c>
      <c r="B1383" s="489" t="s">
        <v>1185</v>
      </c>
      <c r="C1383" s="489">
        <v>2640.34</v>
      </c>
      <c r="D1383" s="487" t="s">
        <v>348</v>
      </c>
      <c r="E1383" s="490"/>
      <c r="F1383" s="499"/>
      <c r="G1383" s="499"/>
      <c r="H1383" s="499"/>
      <c r="I1383" s="499"/>
    </row>
    <row r="1384" spans="1:9" ht="14.4">
      <c r="A1384" s="487" t="s">
        <v>345</v>
      </c>
      <c r="B1384" s="489" t="s">
        <v>1186</v>
      </c>
      <c r="C1384" s="489">
        <v>2607.67</v>
      </c>
      <c r="D1384" s="487" t="s">
        <v>350</v>
      </c>
      <c r="E1384" s="490"/>
      <c r="F1384" s="499"/>
      <c r="G1384" s="499"/>
      <c r="H1384" s="499"/>
      <c r="I1384" s="499"/>
    </row>
    <row r="1385" spans="1:9" ht="14.4">
      <c r="A1385" s="487" t="s">
        <v>345</v>
      </c>
      <c r="B1385" s="489" t="s">
        <v>1187</v>
      </c>
      <c r="C1385" s="489">
        <v>2586.5100000000002</v>
      </c>
      <c r="D1385" s="487" t="s">
        <v>351</v>
      </c>
      <c r="E1385" s="490"/>
      <c r="F1385" s="499"/>
      <c r="G1385" s="499"/>
      <c r="H1385" s="499"/>
      <c r="I1385" s="499"/>
    </row>
    <row r="1386" spans="1:9" ht="14.4">
      <c r="A1386" s="487" t="s">
        <v>345</v>
      </c>
      <c r="B1386" s="489" t="s">
        <v>1188</v>
      </c>
      <c r="C1386" s="489">
        <v>2599.0700000000002</v>
      </c>
      <c r="D1386" s="487" t="s">
        <v>353</v>
      </c>
      <c r="E1386" s="490"/>
      <c r="F1386" s="499"/>
      <c r="G1386" s="499"/>
      <c r="H1386" s="499"/>
      <c r="I1386" s="499"/>
    </row>
    <row r="1387" spans="1:9" ht="14.4">
      <c r="A1387" s="487" t="s">
        <v>345</v>
      </c>
      <c r="B1387" s="489" t="s">
        <v>1189</v>
      </c>
      <c r="C1387" s="489">
        <v>2554.13</v>
      </c>
      <c r="D1387" s="487" t="s">
        <v>346</v>
      </c>
      <c r="E1387" s="489">
        <v>-3.1808892999999998E-2</v>
      </c>
      <c r="F1387" s="499"/>
      <c r="G1387" s="499"/>
      <c r="H1387" s="499"/>
      <c r="I1387" s="499"/>
    </row>
    <row r="1388" spans="1:9" ht="14.4">
      <c r="A1388" s="487" t="s">
        <v>345</v>
      </c>
      <c r="B1388" s="489" t="s">
        <v>1190</v>
      </c>
      <c r="C1388" s="489">
        <v>2474.39</v>
      </c>
      <c r="D1388" s="487" t="s">
        <v>348</v>
      </c>
      <c r="E1388" s="490"/>
      <c r="F1388" s="499"/>
      <c r="G1388" s="499"/>
      <c r="H1388" s="499"/>
      <c r="I1388" s="499"/>
    </row>
    <row r="1389" spans="1:9" ht="14.4">
      <c r="A1389" s="487" t="s">
        <v>345</v>
      </c>
      <c r="B1389" s="488">
        <v>44199</v>
      </c>
      <c r="C1389" s="489">
        <v>2515.0300000000002</v>
      </c>
      <c r="D1389" s="487" t="s">
        <v>350</v>
      </c>
      <c r="E1389" s="490"/>
      <c r="F1389" s="499"/>
      <c r="G1389" s="499"/>
      <c r="H1389" s="499"/>
      <c r="I1389" s="499"/>
    </row>
    <row r="1390" spans="1:9" ht="14.4">
      <c r="A1390" s="487" t="s">
        <v>345</v>
      </c>
      <c r="B1390" s="488">
        <v>44230</v>
      </c>
      <c r="C1390" s="489">
        <v>2455.33</v>
      </c>
      <c r="D1390" s="487" t="s">
        <v>351</v>
      </c>
      <c r="E1390" s="490"/>
      <c r="F1390" s="499"/>
      <c r="G1390" s="499"/>
      <c r="H1390" s="499"/>
      <c r="I1390" s="499"/>
    </row>
    <row r="1391" spans="1:9" ht="14.4">
      <c r="A1391" s="487" t="s">
        <v>345</v>
      </c>
      <c r="B1391" s="488">
        <v>44258</v>
      </c>
      <c r="C1391" s="489">
        <v>2416.0100000000002</v>
      </c>
      <c r="D1391" s="487" t="s">
        <v>353</v>
      </c>
      <c r="E1391" s="490"/>
      <c r="F1391" s="499"/>
      <c r="G1391" s="499"/>
      <c r="H1391" s="499"/>
      <c r="I1391" s="499"/>
    </row>
    <row r="1392" spans="1:9" ht="14.4">
      <c r="A1392" s="487" t="s">
        <v>345</v>
      </c>
      <c r="B1392" s="488">
        <v>44289</v>
      </c>
      <c r="C1392" s="489">
        <v>2506.6799999999998</v>
      </c>
      <c r="D1392" s="487" t="s">
        <v>346</v>
      </c>
      <c r="E1392" s="489">
        <v>-1.8752488000000001E-2</v>
      </c>
      <c r="F1392" s="499"/>
      <c r="G1392" s="499"/>
      <c r="H1392" s="499"/>
      <c r="I1392" s="499"/>
    </row>
    <row r="1393" spans="1:9" ht="14.4">
      <c r="A1393" s="487" t="s">
        <v>345</v>
      </c>
      <c r="B1393" s="488">
        <v>44380</v>
      </c>
      <c r="C1393" s="489">
        <v>2485.1</v>
      </c>
      <c r="D1393" s="487" t="s">
        <v>348</v>
      </c>
      <c r="E1393" s="490"/>
      <c r="F1393" s="499"/>
      <c r="G1393" s="499"/>
      <c r="H1393" s="499"/>
      <c r="I1393" s="499"/>
    </row>
    <row r="1394" spans="1:9" ht="14.4">
      <c r="A1394" s="487" t="s">
        <v>345</v>
      </c>
      <c r="B1394" s="488">
        <v>44442</v>
      </c>
      <c r="C1394" s="489">
        <v>2461.88</v>
      </c>
      <c r="D1394" s="487" t="s">
        <v>351</v>
      </c>
      <c r="E1394" s="490"/>
      <c r="F1394" s="499"/>
      <c r="G1394" s="499"/>
      <c r="H1394" s="499"/>
      <c r="I1394" s="499"/>
    </row>
    <row r="1395" spans="1:9" ht="14.4">
      <c r="A1395" s="487" t="s">
        <v>345</v>
      </c>
      <c r="B1395" s="488">
        <v>44472</v>
      </c>
      <c r="C1395" s="489">
        <v>2458.4899999999998</v>
      </c>
      <c r="D1395" s="487" t="s">
        <v>353</v>
      </c>
      <c r="E1395" s="490"/>
      <c r="F1395" s="499"/>
      <c r="G1395" s="499"/>
      <c r="H1395" s="499"/>
      <c r="I1395" s="499"/>
    </row>
    <row r="1396" spans="1:9" ht="14.4">
      <c r="A1396" s="487" t="s">
        <v>345</v>
      </c>
      <c r="B1396" s="489" t="s">
        <v>1191</v>
      </c>
      <c r="C1396" s="489">
        <v>2407.2600000000002</v>
      </c>
      <c r="D1396" s="487" t="s">
        <v>348</v>
      </c>
      <c r="E1396" s="490"/>
      <c r="F1396" s="499"/>
      <c r="G1396" s="499"/>
      <c r="H1396" s="499"/>
      <c r="I1396" s="499"/>
    </row>
    <row r="1397" spans="1:9" ht="14.4">
      <c r="A1397" s="487" t="s">
        <v>345</v>
      </c>
      <c r="B1397" s="489" t="s">
        <v>1192</v>
      </c>
      <c r="C1397" s="489">
        <v>2389.19</v>
      </c>
      <c r="D1397" s="487" t="s">
        <v>350</v>
      </c>
      <c r="E1397" s="490"/>
      <c r="F1397" s="499"/>
      <c r="G1397" s="499"/>
      <c r="H1397" s="499"/>
      <c r="I1397" s="499"/>
    </row>
    <row r="1398" spans="1:9" ht="14.4">
      <c r="A1398" s="487" t="s">
        <v>345</v>
      </c>
      <c r="B1398" s="489" t="s">
        <v>1193</v>
      </c>
      <c r="C1398" s="489">
        <v>2391.75</v>
      </c>
      <c r="D1398" s="487" t="s">
        <v>351</v>
      </c>
      <c r="E1398" s="490"/>
      <c r="F1398" s="499"/>
      <c r="G1398" s="499"/>
      <c r="H1398" s="499"/>
      <c r="I1398" s="499"/>
    </row>
    <row r="1399" spans="1:9" ht="14.4">
      <c r="A1399" s="487" t="s">
        <v>345</v>
      </c>
      <c r="B1399" s="489" t="s">
        <v>1194</v>
      </c>
      <c r="C1399" s="489">
        <v>2432.15</v>
      </c>
      <c r="D1399" s="487" t="s">
        <v>353</v>
      </c>
      <c r="E1399" s="490"/>
      <c r="F1399" s="499"/>
      <c r="G1399" s="499"/>
      <c r="H1399" s="499"/>
      <c r="I1399" s="499"/>
    </row>
    <row r="1400" spans="1:9" ht="14.4">
      <c r="A1400" s="487" t="s">
        <v>345</v>
      </c>
      <c r="B1400" s="489" t="s">
        <v>1195</v>
      </c>
      <c r="C1400" s="489">
        <v>2475.09</v>
      </c>
      <c r="D1400" s="487" t="s">
        <v>346</v>
      </c>
      <c r="E1400" s="489">
        <v>6.7294190000000004E-3</v>
      </c>
      <c r="F1400" s="499"/>
      <c r="G1400" s="499"/>
      <c r="H1400" s="499"/>
      <c r="I1400" s="499"/>
    </row>
    <row r="1401" spans="1:9" ht="14.4">
      <c r="A1401" s="487" t="s">
        <v>345</v>
      </c>
      <c r="B1401" s="489" t="s">
        <v>1196</v>
      </c>
      <c r="C1401" s="489">
        <v>2538.4699999999998</v>
      </c>
      <c r="D1401" s="487" t="s">
        <v>348</v>
      </c>
      <c r="E1401" s="490"/>
      <c r="F1401" s="499"/>
      <c r="G1401" s="499"/>
      <c r="H1401" s="499"/>
      <c r="I1401" s="499"/>
    </row>
    <row r="1402" spans="1:9" ht="14.4">
      <c r="A1402" s="487" t="s">
        <v>345</v>
      </c>
      <c r="B1402" s="489" t="s">
        <v>1197</v>
      </c>
      <c r="C1402" s="489">
        <v>2514.4</v>
      </c>
      <c r="D1402" s="487" t="s">
        <v>350</v>
      </c>
      <c r="E1402" s="490"/>
      <c r="F1402" s="499"/>
      <c r="G1402" s="499"/>
      <c r="H1402" s="499"/>
      <c r="I1402" s="499"/>
    </row>
    <row r="1403" spans="1:9" ht="14.4">
      <c r="A1403" s="487" t="s">
        <v>345</v>
      </c>
      <c r="B1403" s="489" t="s">
        <v>1198</v>
      </c>
      <c r="C1403" s="489">
        <v>2528.96</v>
      </c>
      <c r="D1403" s="487" t="s">
        <v>351</v>
      </c>
      <c r="E1403" s="490"/>
      <c r="F1403" s="499"/>
      <c r="G1403" s="499"/>
      <c r="H1403" s="499"/>
      <c r="I1403" s="499"/>
    </row>
    <row r="1404" spans="1:9" ht="14.4">
      <c r="A1404" s="487" t="s">
        <v>345</v>
      </c>
      <c r="B1404" s="489" t="s">
        <v>1199</v>
      </c>
      <c r="C1404" s="489">
        <v>2570.31</v>
      </c>
      <c r="D1404" s="487" t="s">
        <v>353</v>
      </c>
      <c r="E1404" s="490"/>
      <c r="F1404" s="499"/>
      <c r="G1404" s="499"/>
      <c r="H1404" s="499"/>
      <c r="I1404" s="499"/>
    </row>
    <row r="1405" spans="1:9" ht="14.4">
      <c r="A1405" s="487" t="s">
        <v>345</v>
      </c>
      <c r="B1405" s="489" t="s">
        <v>1200</v>
      </c>
      <c r="C1405" s="489">
        <v>2548.9699999999998</v>
      </c>
      <c r="D1405" s="487" t="s">
        <v>346</v>
      </c>
      <c r="E1405" s="489">
        <v>2.9412596999999999E-2</v>
      </c>
      <c r="F1405" s="499"/>
      <c r="G1405" s="499"/>
      <c r="H1405" s="499"/>
      <c r="I1405" s="499"/>
    </row>
    <row r="1406" spans="1:9" ht="14.4">
      <c r="A1406" s="487" t="s">
        <v>345</v>
      </c>
      <c r="B1406" s="489" t="s">
        <v>1201</v>
      </c>
      <c r="C1406" s="489">
        <v>2543.52</v>
      </c>
      <c r="D1406" s="487" t="s">
        <v>350</v>
      </c>
      <c r="E1406" s="490"/>
      <c r="F1406" s="499"/>
      <c r="G1406" s="499"/>
      <c r="H1406" s="499"/>
      <c r="I1406" s="499"/>
    </row>
    <row r="1407" spans="1:9" ht="14.4">
      <c r="A1407" s="487" t="s">
        <v>345</v>
      </c>
      <c r="B1407" s="489" t="s">
        <v>1202</v>
      </c>
      <c r="C1407" s="489">
        <v>2575.67</v>
      </c>
      <c r="D1407" s="487" t="s">
        <v>351</v>
      </c>
      <c r="E1407" s="490"/>
      <c r="F1407" s="499"/>
      <c r="G1407" s="499"/>
      <c r="H1407" s="499"/>
      <c r="I1407" s="499"/>
    </row>
    <row r="1408" spans="1:9" ht="14.4">
      <c r="A1408" s="487" t="s">
        <v>345</v>
      </c>
      <c r="B1408" s="489" t="s">
        <v>1203</v>
      </c>
      <c r="C1408" s="489">
        <v>2619.0300000000002</v>
      </c>
      <c r="D1408" s="487" t="s">
        <v>353</v>
      </c>
      <c r="E1408" s="490"/>
      <c r="F1408" s="499"/>
      <c r="G1408" s="499"/>
      <c r="H1408" s="499"/>
      <c r="I1408" s="499"/>
    </row>
    <row r="1409" spans="1:9" ht="14.4">
      <c r="A1409" s="487" t="s">
        <v>345</v>
      </c>
      <c r="B1409" s="488">
        <v>44200</v>
      </c>
      <c r="C1409" s="489">
        <v>2631.9</v>
      </c>
      <c r="D1409" s="487" t="s">
        <v>346</v>
      </c>
      <c r="E1409" s="489">
        <v>2.3679505E-2</v>
      </c>
      <c r="F1409" s="499"/>
      <c r="G1409" s="499"/>
      <c r="H1409" s="499"/>
      <c r="I1409" s="499"/>
    </row>
    <row r="1410" spans="1:9" ht="14.4">
      <c r="A1410" s="487" t="s">
        <v>345</v>
      </c>
      <c r="B1410" s="488">
        <v>44290</v>
      </c>
      <c r="C1410" s="489">
        <v>2657.61</v>
      </c>
      <c r="D1410" s="487" t="s">
        <v>348</v>
      </c>
      <c r="E1410" s="490"/>
      <c r="F1410" s="499"/>
      <c r="G1410" s="499"/>
      <c r="H1410" s="499"/>
      <c r="I1410" s="499"/>
    </row>
    <row r="1411" spans="1:9" ht="14.4">
      <c r="A1411" s="487" t="s">
        <v>345</v>
      </c>
      <c r="B1411" s="488">
        <v>44320</v>
      </c>
      <c r="C1411" s="489">
        <v>2658.75</v>
      </c>
      <c r="D1411" s="487" t="s">
        <v>350</v>
      </c>
      <c r="E1411" s="490"/>
      <c r="F1411" s="499"/>
      <c r="G1411" s="499"/>
      <c r="H1411" s="499"/>
      <c r="I1411" s="499"/>
    </row>
    <row r="1412" spans="1:9" ht="14.4">
      <c r="A1412" s="487" t="s">
        <v>345</v>
      </c>
      <c r="B1412" s="488">
        <v>44351</v>
      </c>
      <c r="C1412" s="489">
        <v>2674.47</v>
      </c>
      <c r="D1412" s="487" t="s">
        <v>351</v>
      </c>
      <c r="E1412" s="490"/>
      <c r="F1412" s="499"/>
      <c r="G1412" s="499"/>
      <c r="H1412" s="499"/>
      <c r="I1412" s="499"/>
    </row>
    <row r="1413" spans="1:9" ht="14.4">
      <c r="A1413" s="487" t="s">
        <v>345</v>
      </c>
      <c r="B1413" s="488">
        <v>44381</v>
      </c>
      <c r="C1413" s="489">
        <v>2671.62</v>
      </c>
      <c r="D1413" s="487" t="s">
        <v>353</v>
      </c>
      <c r="E1413" s="490"/>
      <c r="F1413" s="499"/>
      <c r="G1413" s="499"/>
      <c r="H1413" s="499"/>
      <c r="I1413" s="499"/>
    </row>
    <row r="1414" spans="1:9" ht="14.4">
      <c r="A1414" s="487" t="s">
        <v>345</v>
      </c>
      <c r="B1414" s="488">
        <v>44412</v>
      </c>
      <c r="C1414" s="489">
        <v>2674.36</v>
      </c>
      <c r="D1414" s="487" t="s">
        <v>346</v>
      </c>
      <c r="E1414" s="489">
        <v>1.6004081E-2</v>
      </c>
      <c r="F1414" s="499"/>
      <c r="G1414" s="499"/>
      <c r="H1414" s="499"/>
      <c r="I1414" s="499"/>
    </row>
    <row r="1415" spans="1:9" ht="14.4">
      <c r="A1415" s="487" t="s">
        <v>345</v>
      </c>
      <c r="B1415" s="488">
        <v>44534</v>
      </c>
      <c r="C1415" s="489">
        <v>2691.56</v>
      </c>
      <c r="D1415" s="487" t="s">
        <v>350</v>
      </c>
      <c r="E1415" s="490"/>
      <c r="F1415" s="499"/>
      <c r="G1415" s="499"/>
      <c r="H1415" s="499"/>
      <c r="I1415" s="499"/>
    </row>
    <row r="1416" spans="1:9" ht="14.4">
      <c r="A1416" s="487" t="s">
        <v>345</v>
      </c>
      <c r="B1416" s="489" t="s">
        <v>1204</v>
      </c>
      <c r="C1416" s="489">
        <v>2714.79</v>
      </c>
      <c r="D1416" s="487" t="s">
        <v>351</v>
      </c>
      <c r="E1416" s="490"/>
      <c r="F1416" s="499"/>
      <c r="G1416" s="499"/>
      <c r="H1416" s="499"/>
      <c r="I1416" s="499"/>
    </row>
    <row r="1417" spans="1:9" ht="14.4">
      <c r="A1417" s="487" t="s">
        <v>345</v>
      </c>
      <c r="B1417" s="489" t="s">
        <v>1205</v>
      </c>
      <c r="C1417" s="489">
        <v>2735.4</v>
      </c>
      <c r="D1417" s="487" t="s">
        <v>346</v>
      </c>
      <c r="E1417" s="489">
        <v>2.2526448000000001E-2</v>
      </c>
      <c r="F1417" s="499"/>
      <c r="G1417" s="499"/>
      <c r="H1417" s="499"/>
      <c r="I1417" s="499"/>
    </row>
    <row r="1418" spans="1:9" ht="14.4">
      <c r="A1418" s="487" t="s">
        <v>345</v>
      </c>
      <c r="B1418" s="489" t="s">
        <v>1206</v>
      </c>
      <c r="C1418" s="489">
        <v>2699.51</v>
      </c>
      <c r="D1418" s="487" t="s">
        <v>348</v>
      </c>
      <c r="E1418" s="490"/>
      <c r="F1418" s="499"/>
      <c r="G1418" s="499"/>
      <c r="H1418" s="499"/>
      <c r="I1418" s="499"/>
    </row>
    <row r="1419" spans="1:9" ht="14.4">
      <c r="A1419" s="487" t="s">
        <v>345</v>
      </c>
      <c r="B1419" s="489" t="s">
        <v>1207</v>
      </c>
      <c r="C1419" s="489">
        <v>2661.94</v>
      </c>
      <c r="D1419" s="487" t="s">
        <v>350</v>
      </c>
      <c r="E1419" s="490"/>
      <c r="F1419" s="499"/>
      <c r="G1419" s="499"/>
      <c r="H1419" s="499"/>
      <c r="I1419" s="499"/>
    </row>
    <row r="1420" spans="1:9" ht="14.4">
      <c r="A1420" s="487" t="s">
        <v>345</v>
      </c>
      <c r="B1420" s="489" t="s">
        <v>1208</v>
      </c>
      <c r="C1420" s="489">
        <v>2664.62</v>
      </c>
      <c r="D1420" s="487" t="s">
        <v>351</v>
      </c>
      <c r="E1420" s="490"/>
      <c r="F1420" s="499"/>
      <c r="G1420" s="499"/>
      <c r="H1420" s="499"/>
      <c r="I1420" s="499"/>
    </row>
    <row r="1421" spans="1:9" ht="14.4">
      <c r="A1421" s="487" t="s">
        <v>345</v>
      </c>
      <c r="B1421" s="489" t="s">
        <v>1209</v>
      </c>
      <c r="C1421" s="489">
        <v>2632.21</v>
      </c>
      <c r="D1421" s="487" t="s">
        <v>353</v>
      </c>
      <c r="E1421" s="490"/>
      <c r="F1421" s="499"/>
      <c r="G1421" s="499"/>
      <c r="H1421" s="499"/>
      <c r="I1421" s="499"/>
    </row>
    <row r="1422" spans="1:9" ht="14.4">
      <c r="A1422" s="487" t="s">
        <v>345</v>
      </c>
      <c r="B1422" s="489" t="s">
        <v>1210</v>
      </c>
      <c r="C1422" s="489">
        <v>2648.01</v>
      </c>
      <c r="D1422" s="487" t="s">
        <v>346</v>
      </c>
      <c r="E1422" s="489">
        <v>-3.2469262999999998E-2</v>
      </c>
      <c r="F1422" s="499"/>
      <c r="G1422" s="499"/>
      <c r="H1422" s="499"/>
      <c r="I1422" s="499"/>
    </row>
    <row r="1423" spans="1:9" ht="14.4">
      <c r="A1423" s="487" t="s">
        <v>345</v>
      </c>
      <c r="B1423" s="489" t="s">
        <v>1211</v>
      </c>
      <c r="C1423" s="489">
        <v>2572.21</v>
      </c>
      <c r="D1423" s="487" t="s">
        <v>348</v>
      </c>
      <c r="E1423" s="490"/>
      <c r="F1423" s="499"/>
      <c r="G1423" s="499"/>
      <c r="H1423" s="499"/>
      <c r="I1423" s="499"/>
    </row>
    <row r="1424" spans="1:9" ht="14.4">
      <c r="A1424" s="487" t="s">
        <v>345</v>
      </c>
      <c r="B1424" s="489" t="s">
        <v>1212</v>
      </c>
      <c r="C1424" s="489">
        <v>2506.62</v>
      </c>
      <c r="D1424" s="487" t="s">
        <v>350</v>
      </c>
      <c r="E1424" s="490"/>
      <c r="F1424" s="499"/>
      <c r="G1424" s="499"/>
      <c r="H1424" s="499"/>
      <c r="I1424" s="499"/>
    </row>
    <row r="1425" spans="1:9" ht="14.4">
      <c r="A1425" s="487" t="s">
        <v>345</v>
      </c>
      <c r="B1425" s="489" t="s">
        <v>1213</v>
      </c>
      <c r="C1425" s="489">
        <v>2599.08</v>
      </c>
      <c r="D1425" s="487" t="s">
        <v>351</v>
      </c>
      <c r="E1425" s="490"/>
      <c r="F1425" s="499"/>
      <c r="G1425" s="499"/>
      <c r="H1425" s="499"/>
      <c r="I1425" s="499"/>
    </row>
    <row r="1426" spans="1:9" ht="14.4">
      <c r="A1426" s="487" t="s">
        <v>345</v>
      </c>
      <c r="B1426" s="489" t="s">
        <v>1214</v>
      </c>
      <c r="C1426" s="489">
        <v>2585.2800000000002</v>
      </c>
      <c r="D1426" s="487" t="s">
        <v>353</v>
      </c>
      <c r="E1426" s="490"/>
      <c r="F1426" s="499"/>
      <c r="G1426" s="499"/>
      <c r="H1426" s="499"/>
      <c r="I1426" s="499"/>
    </row>
    <row r="1427" spans="1:9" ht="14.4">
      <c r="A1427" s="487" t="s">
        <v>345</v>
      </c>
      <c r="B1427" s="489" t="s">
        <v>1215</v>
      </c>
      <c r="C1427" s="489">
        <v>2611.11</v>
      </c>
      <c r="D1427" s="487" t="s">
        <v>346</v>
      </c>
      <c r="E1427" s="489">
        <v>-1.4032996000000001E-2</v>
      </c>
      <c r="F1427" s="499"/>
      <c r="G1427" s="499"/>
      <c r="H1427" s="499"/>
      <c r="I1427" s="499"/>
    </row>
    <row r="1428" spans="1:9" ht="14.4">
      <c r="A1428" s="487" t="s">
        <v>345</v>
      </c>
      <c r="B1428" s="488">
        <v>44232</v>
      </c>
      <c r="C1428" s="489">
        <v>2665.11</v>
      </c>
      <c r="D1428" s="487" t="s">
        <v>348</v>
      </c>
      <c r="E1428" s="490"/>
      <c r="F1428" s="499"/>
      <c r="G1428" s="499"/>
      <c r="H1428" s="499"/>
      <c r="I1428" s="499"/>
    </row>
    <row r="1429" spans="1:9" ht="14.4">
      <c r="A1429" s="487" t="s">
        <v>345</v>
      </c>
      <c r="B1429" s="488">
        <v>44260</v>
      </c>
      <c r="C1429" s="489">
        <v>2652.58</v>
      </c>
      <c r="D1429" s="487" t="s">
        <v>350</v>
      </c>
      <c r="E1429" s="490"/>
      <c r="F1429" s="499"/>
      <c r="G1429" s="499"/>
      <c r="H1429" s="499"/>
      <c r="I1429" s="499"/>
    </row>
    <row r="1430" spans="1:9" ht="14.4">
      <c r="A1430" s="487" t="s">
        <v>345</v>
      </c>
      <c r="B1430" s="488">
        <v>44291</v>
      </c>
      <c r="C1430" s="489">
        <v>2654.03</v>
      </c>
      <c r="D1430" s="487" t="s">
        <v>351</v>
      </c>
      <c r="E1430" s="490"/>
      <c r="F1430" s="499"/>
      <c r="G1430" s="499"/>
      <c r="H1430" s="499"/>
      <c r="I1430" s="499"/>
    </row>
    <row r="1431" spans="1:9" ht="14.4">
      <c r="A1431" s="487" t="s">
        <v>345</v>
      </c>
      <c r="B1431" s="488">
        <v>44321</v>
      </c>
      <c r="C1431" s="489">
        <v>2649.6</v>
      </c>
      <c r="D1431" s="487" t="s">
        <v>353</v>
      </c>
      <c r="E1431" s="490"/>
      <c r="F1431" s="499"/>
      <c r="G1431" s="499"/>
      <c r="H1431" s="499"/>
      <c r="I1431" s="499"/>
    </row>
    <row r="1432" spans="1:9" ht="14.4">
      <c r="A1432" s="487" t="s">
        <v>345</v>
      </c>
      <c r="B1432" s="488">
        <v>44352</v>
      </c>
      <c r="C1432" s="489">
        <v>2637.13</v>
      </c>
      <c r="D1432" s="487" t="s">
        <v>346</v>
      </c>
      <c r="E1432" s="489">
        <v>9.9157859999999994E-3</v>
      </c>
      <c r="F1432" s="499"/>
      <c r="G1432" s="499"/>
      <c r="H1432" s="499"/>
      <c r="I1432" s="499"/>
    </row>
    <row r="1433" spans="1:9" ht="14.4">
      <c r="A1433" s="487" t="s">
        <v>345</v>
      </c>
      <c r="B1433" s="488">
        <v>44444</v>
      </c>
      <c r="C1433" s="489">
        <v>2618.63</v>
      </c>
      <c r="D1433" s="487" t="s">
        <v>348</v>
      </c>
      <c r="E1433" s="490"/>
      <c r="F1433" s="499"/>
      <c r="G1433" s="499"/>
      <c r="H1433" s="499"/>
      <c r="I1433" s="499"/>
    </row>
    <row r="1434" spans="1:9" ht="14.4">
      <c r="A1434" s="487" t="s">
        <v>345</v>
      </c>
      <c r="B1434" s="488">
        <v>44474</v>
      </c>
      <c r="C1434" s="489">
        <v>2645.85</v>
      </c>
      <c r="D1434" s="487" t="s">
        <v>350</v>
      </c>
      <c r="E1434" s="490"/>
      <c r="F1434" s="499"/>
      <c r="G1434" s="499"/>
      <c r="H1434" s="499"/>
      <c r="I1434" s="499"/>
    </row>
    <row r="1435" spans="1:9" ht="14.4">
      <c r="A1435" s="487" t="s">
        <v>345</v>
      </c>
      <c r="B1435" s="488">
        <v>44505</v>
      </c>
      <c r="C1435" s="489">
        <v>2673.32</v>
      </c>
      <c r="D1435" s="487" t="s">
        <v>351</v>
      </c>
      <c r="E1435" s="490"/>
      <c r="F1435" s="499"/>
      <c r="G1435" s="499"/>
      <c r="H1435" s="499"/>
      <c r="I1435" s="499"/>
    </row>
    <row r="1436" spans="1:9" ht="14.4">
      <c r="A1436" s="487" t="s">
        <v>345</v>
      </c>
      <c r="B1436" s="488">
        <v>44535</v>
      </c>
      <c r="C1436" s="489">
        <v>2673.88</v>
      </c>
      <c r="D1436" s="487" t="s">
        <v>353</v>
      </c>
      <c r="E1436" s="490"/>
      <c r="F1436" s="499"/>
      <c r="G1436" s="499"/>
      <c r="H1436" s="499"/>
      <c r="I1436" s="499"/>
    </row>
    <row r="1437" spans="1:9" ht="14.4">
      <c r="A1437" s="487" t="s">
        <v>345</v>
      </c>
      <c r="B1437" s="489" t="s">
        <v>1216</v>
      </c>
      <c r="C1437" s="489">
        <v>2684.01</v>
      </c>
      <c r="D1437" s="487" t="s">
        <v>346</v>
      </c>
      <c r="E1437" s="489">
        <v>1.7620739999999999E-2</v>
      </c>
      <c r="F1437" s="499"/>
      <c r="G1437" s="499"/>
      <c r="H1437" s="499"/>
      <c r="I1437" s="499"/>
    </row>
    <row r="1438" spans="1:9" ht="14.4">
      <c r="A1438" s="487" t="s">
        <v>345</v>
      </c>
      <c r="B1438" s="489" t="s">
        <v>1217</v>
      </c>
      <c r="C1438" s="489">
        <v>2738.3</v>
      </c>
      <c r="D1438" s="487" t="s">
        <v>348</v>
      </c>
      <c r="E1438" s="490"/>
      <c r="F1438" s="499"/>
      <c r="G1438" s="499"/>
      <c r="H1438" s="499"/>
      <c r="I1438" s="499"/>
    </row>
    <row r="1439" spans="1:9" ht="14.4">
      <c r="A1439" s="487" t="s">
        <v>345</v>
      </c>
      <c r="B1439" s="489" t="s">
        <v>1218</v>
      </c>
      <c r="C1439" s="489">
        <v>2759.22</v>
      </c>
      <c r="D1439" s="487" t="s">
        <v>350</v>
      </c>
      <c r="E1439" s="490"/>
      <c r="F1439" s="499"/>
      <c r="G1439" s="499"/>
      <c r="H1439" s="499"/>
      <c r="I1439" s="499"/>
    </row>
    <row r="1440" spans="1:9" ht="14.4">
      <c r="A1440" s="487" t="s">
        <v>345</v>
      </c>
      <c r="B1440" s="489" t="s">
        <v>1219</v>
      </c>
      <c r="C1440" s="489">
        <v>2793.81</v>
      </c>
      <c r="D1440" s="487" t="s">
        <v>351</v>
      </c>
      <c r="E1440" s="490"/>
      <c r="F1440" s="499"/>
      <c r="G1440" s="499"/>
      <c r="H1440" s="499"/>
      <c r="I1440" s="499"/>
    </row>
    <row r="1441" spans="1:9" ht="14.4">
      <c r="A1441" s="487" t="s">
        <v>345</v>
      </c>
      <c r="B1441" s="489" t="s">
        <v>1220</v>
      </c>
      <c r="C1441" s="489">
        <v>2780.81</v>
      </c>
      <c r="D1441" s="487" t="s">
        <v>353</v>
      </c>
      <c r="E1441" s="490"/>
      <c r="F1441" s="499"/>
      <c r="G1441" s="499"/>
      <c r="H1441" s="499"/>
      <c r="I1441" s="499"/>
    </row>
    <row r="1442" spans="1:9" ht="14.4">
      <c r="A1442" s="487" t="s">
        <v>345</v>
      </c>
      <c r="B1442" s="489" t="s">
        <v>1221</v>
      </c>
      <c r="C1442" s="489">
        <v>2787.19</v>
      </c>
      <c r="D1442" s="487" t="s">
        <v>346</v>
      </c>
      <c r="E1442" s="489">
        <v>3.7721974999999998E-2</v>
      </c>
      <c r="F1442" s="499"/>
      <c r="G1442" s="499"/>
      <c r="H1442" s="499"/>
      <c r="I1442" s="499"/>
    </row>
    <row r="1443" spans="1:9" ht="14.4">
      <c r="A1443" s="487" t="s">
        <v>345</v>
      </c>
      <c r="B1443" s="489" t="s">
        <v>1222</v>
      </c>
      <c r="C1443" s="489">
        <v>2820</v>
      </c>
      <c r="D1443" s="487" t="s">
        <v>348</v>
      </c>
      <c r="E1443" s="490"/>
      <c r="F1443" s="499"/>
      <c r="G1443" s="499"/>
      <c r="H1443" s="499"/>
      <c r="I1443" s="499"/>
    </row>
    <row r="1444" spans="1:9" ht="14.4">
      <c r="A1444" s="487" t="s">
        <v>345</v>
      </c>
      <c r="B1444" s="489" t="s">
        <v>1223</v>
      </c>
      <c r="C1444" s="489">
        <v>2823.05</v>
      </c>
      <c r="D1444" s="487" t="s">
        <v>350</v>
      </c>
      <c r="E1444" s="490"/>
      <c r="F1444" s="499"/>
      <c r="G1444" s="499"/>
      <c r="H1444" s="499"/>
      <c r="I1444" s="499"/>
    </row>
    <row r="1445" spans="1:9" ht="14.4">
      <c r="A1445" s="487" t="s">
        <v>345</v>
      </c>
      <c r="B1445" s="489" t="s">
        <v>1224</v>
      </c>
      <c r="C1445" s="489">
        <v>2816.6</v>
      </c>
      <c r="D1445" s="487" t="s">
        <v>351</v>
      </c>
      <c r="E1445" s="490"/>
      <c r="F1445" s="499"/>
      <c r="G1445" s="499"/>
      <c r="H1445" s="499"/>
      <c r="I1445" s="499"/>
    </row>
    <row r="1446" spans="1:9" ht="14.4">
      <c r="A1446" s="487" t="s">
        <v>345</v>
      </c>
      <c r="B1446" s="489" t="s">
        <v>1225</v>
      </c>
      <c r="C1446" s="489">
        <v>2815.4</v>
      </c>
      <c r="D1446" s="487" t="s">
        <v>346</v>
      </c>
      <c r="E1446" s="489">
        <v>1.2362095E-2</v>
      </c>
      <c r="F1446" s="499"/>
      <c r="G1446" s="499"/>
      <c r="H1446" s="499"/>
      <c r="I1446" s="499"/>
    </row>
    <row r="1447" spans="1:9" ht="14.4">
      <c r="A1447" s="487" t="s">
        <v>345</v>
      </c>
      <c r="B1447" s="489" t="s">
        <v>1226</v>
      </c>
      <c r="C1447" s="489">
        <v>2827.93</v>
      </c>
      <c r="D1447" s="487" t="s">
        <v>348</v>
      </c>
      <c r="E1447" s="490"/>
      <c r="F1447" s="499"/>
      <c r="G1447" s="499"/>
      <c r="H1447" s="499"/>
      <c r="I1447" s="499"/>
    </row>
    <row r="1448" spans="1:9" ht="14.4">
      <c r="A1448" s="487" t="s">
        <v>345</v>
      </c>
      <c r="B1448" s="489" t="s">
        <v>1227</v>
      </c>
      <c r="C1448" s="489">
        <v>2782.86</v>
      </c>
      <c r="D1448" s="487" t="s">
        <v>350</v>
      </c>
      <c r="E1448" s="490"/>
      <c r="F1448" s="499"/>
      <c r="G1448" s="499"/>
      <c r="H1448" s="499"/>
      <c r="I1448" s="499"/>
    </row>
    <row r="1449" spans="1:9" ht="14.4">
      <c r="A1449" s="487" t="s">
        <v>345</v>
      </c>
      <c r="B1449" s="488">
        <v>44202</v>
      </c>
      <c r="C1449" s="489">
        <v>2771.15</v>
      </c>
      <c r="D1449" s="487" t="s">
        <v>351</v>
      </c>
      <c r="E1449" s="490"/>
      <c r="F1449" s="499"/>
      <c r="G1449" s="499"/>
      <c r="H1449" s="499"/>
      <c r="I1449" s="499"/>
    </row>
    <row r="1450" spans="1:9" ht="14.4">
      <c r="A1450" s="487" t="s">
        <v>345</v>
      </c>
      <c r="B1450" s="488">
        <v>44233</v>
      </c>
      <c r="C1450" s="489">
        <v>2827.13</v>
      </c>
      <c r="D1450" s="487" t="s">
        <v>353</v>
      </c>
      <c r="E1450" s="490"/>
      <c r="F1450" s="499"/>
      <c r="G1450" s="499"/>
      <c r="H1450" s="499"/>
      <c r="I1450" s="499"/>
    </row>
    <row r="1451" spans="1:9" ht="14.4">
      <c r="A1451" s="487" t="s">
        <v>345</v>
      </c>
      <c r="B1451" s="488">
        <v>44261</v>
      </c>
      <c r="C1451" s="489">
        <v>2856.77</v>
      </c>
      <c r="D1451" s="487" t="s">
        <v>346</v>
      </c>
      <c r="E1451" s="489">
        <v>1.4587269E-2</v>
      </c>
      <c r="F1451" s="499"/>
      <c r="G1451" s="499"/>
      <c r="H1451" s="499"/>
      <c r="I1451" s="499"/>
    </row>
    <row r="1452" spans="1:9" ht="14.4">
      <c r="A1452" s="487" t="s">
        <v>345</v>
      </c>
      <c r="B1452" s="488">
        <v>44353</v>
      </c>
      <c r="C1452" s="489">
        <v>2906.91</v>
      </c>
      <c r="D1452" s="487" t="s">
        <v>348</v>
      </c>
      <c r="E1452" s="490"/>
      <c r="F1452" s="499"/>
      <c r="G1452" s="499"/>
      <c r="H1452" s="499"/>
      <c r="I1452" s="499"/>
    </row>
    <row r="1453" spans="1:9" ht="14.4">
      <c r="A1453" s="487" t="s">
        <v>345</v>
      </c>
      <c r="B1453" s="488">
        <v>44383</v>
      </c>
      <c r="C1453" s="489">
        <v>2906.7</v>
      </c>
      <c r="D1453" s="487" t="s">
        <v>350</v>
      </c>
      <c r="E1453" s="490"/>
      <c r="F1453" s="499"/>
      <c r="G1453" s="499"/>
      <c r="H1453" s="499"/>
      <c r="I1453" s="499"/>
    </row>
    <row r="1454" spans="1:9" ht="14.4">
      <c r="A1454" s="487" t="s">
        <v>345</v>
      </c>
      <c r="B1454" s="488">
        <v>44414</v>
      </c>
      <c r="C1454" s="489">
        <v>2960.14</v>
      </c>
      <c r="D1454" s="487" t="s">
        <v>351</v>
      </c>
      <c r="E1454" s="490"/>
      <c r="F1454" s="499"/>
      <c r="G1454" s="499"/>
      <c r="H1454" s="499"/>
      <c r="I1454" s="499"/>
    </row>
    <row r="1455" spans="1:9" ht="14.4">
      <c r="A1455" s="487" t="s">
        <v>345</v>
      </c>
      <c r="B1455" s="488">
        <v>44445</v>
      </c>
      <c r="C1455" s="489">
        <v>2946.58</v>
      </c>
      <c r="D1455" s="487" t="s">
        <v>353</v>
      </c>
      <c r="E1455" s="490"/>
      <c r="F1455" s="499"/>
      <c r="G1455" s="499"/>
      <c r="H1455" s="499"/>
      <c r="I1455" s="499"/>
    </row>
    <row r="1456" spans="1:9" ht="14.4">
      <c r="A1456" s="487" t="s">
        <v>345</v>
      </c>
      <c r="B1456" s="488">
        <v>44475</v>
      </c>
      <c r="C1456" s="489">
        <v>2944.78</v>
      </c>
      <c r="D1456" s="487" t="s">
        <v>346</v>
      </c>
      <c r="E1456" s="489">
        <v>3.0342495000000001E-2</v>
      </c>
      <c r="F1456" s="499"/>
      <c r="G1456" s="499"/>
      <c r="H1456" s="499"/>
      <c r="I1456" s="499"/>
    </row>
    <row r="1457" spans="1:9" ht="14.4">
      <c r="A1457" s="487" t="s">
        <v>345</v>
      </c>
      <c r="B1457" s="489" t="s">
        <v>1228</v>
      </c>
      <c r="C1457" s="489">
        <v>2983.11</v>
      </c>
      <c r="D1457" s="487" t="s">
        <v>348</v>
      </c>
      <c r="E1457" s="490"/>
      <c r="F1457" s="499"/>
      <c r="G1457" s="499"/>
      <c r="H1457" s="499"/>
      <c r="I1457" s="499"/>
    </row>
    <row r="1458" spans="1:9" ht="14.4">
      <c r="A1458" s="487" t="s">
        <v>345</v>
      </c>
      <c r="B1458" s="489" t="s">
        <v>1229</v>
      </c>
      <c r="C1458" s="489">
        <v>3025.83</v>
      </c>
      <c r="D1458" s="487" t="s">
        <v>350</v>
      </c>
      <c r="E1458" s="490"/>
      <c r="F1458" s="499"/>
      <c r="G1458" s="499"/>
      <c r="H1458" s="499"/>
      <c r="I1458" s="499"/>
    </row>
    <row r="1459" spans="1:9" ht="14.4">
      <c r="A1459" s="487" t="s">
        <v>345</v>
      </c>
      <c r="B1459" s="489" t="s">
        <v>1230</v>
      </c>
      <c r="C1459" s="489">
        <v>3022.11</v>
      </c>
      <c r="D1459" s="487" t="s">
        <v>351</v>
      </c>
      <c r="E1459" s="490"/>
      <c r="F1459" s="499"/>
      <c r="G1459" s="499"/>
      <c r="H1459" s="499"/>
      <c r="I1459" s="499"/>
    </row>
    <row r="1460" spans="1:9" ht="14.4">
      <c r="A1460" s="487" t="s">
        <v>345</v>
      </c>
      <c r="B1460" s="489" t="s">
        <v>1231</v>
      </c>
      <c r="C1460" s="489">
        <v>2969.72</v>
      </c>
      <c r="D1460" s="487" t="s">
        <v>353</v>
      </c>
      <c r="E1460" s="490"/>
      <c r="F1460" s="499"/>
      <c r="G1460" s="499"/>
      <c r="H1460" s="499"/>
      <c r="I1460" s="499"/>
    </row>
    <row r="1461" spans="1:9" ht="14.4">
      <c r="A1461" s="487" t="s">
        <v>345</v>
      </c>
      <c r="B1461" s="489" t="s">
        <v>1232</v>
      </c>
      <c r="C1461" s="489">
        <v>2968.42</v>
      </c>
      <c r="D1461" s="487" t="s">
        <v>346</v>
      </c>
      <c r="E1461" s="489">
        <v>7.9957129999999998E-3</v>
      </c>
      <c r="F1461" s="499"/>
      <c r="G1461" s="499"/>
      <c r="H1461" s="499"/>
      <c r="I1461" s="499"/>
    </row>
    <row r="1462" spans="1:9" ht="14.4">
      <c r="A1462" s="487" t="s">
        <v>345</v>
      </c>
      <c r="B1462" s="489" t="s">
        <v>1233</v>
      </c>
      <c r="C1462" s="489">
        <v>2905.32</v>
      </c>
      <c r="D1462" s="487" t="s">
        <v>348</v>
      </c>
      <c r="E1462" s="490"/>
      <c r="F1462" s="499"/>
      <c r="G1462" s="499"/>
      <c r="H1462" s="499"/>
      <c r="I1462" s="499"/>
    </row>
    <row r="1463" spans="1:9" ht="14.4">
      <c r="A1463" s="487" t="s">
        <v>345</v>
      </c>
      <c r="B1463" s="489" t="s">
        <v>1234</v>
      </c>
      <c r="C1463" s="489">
        <v>2834.41</v>
      </c>
      <c r="D1463" s="487" t="s">
        <v>350</v>
      </c>
      <c r="E1463" s="490"/>
      <c r="F1463" s="499"/>
      <c r="G1463" s="499"/>
      <c r="H1463" s="499"/>
      <c r="I1463" s="499"/>
    </row>
    <row r="1464" spans="1:9" ht="14.4">
      <c r="A1464" s="487" t="s">
        <v>345</v>
      </c>
      <c r="B1464" s="489" t="s">
        <v>1235</v>
      </c>
      <c r="C1464" s="489">
        <v>2913.84</v>
      </c>
      <c r="D1464" s="487" t="s">
        <v>351</v>
      </c>
      <c r="E1464" s="490"/>
      <c r="F1464" s="499"/>
      <c r="G1464" s="499"/>
      <c r="H1464" s="499"/>
      <c r="I1464" s="499"/>
    </row>
    <row r="1465" spans="1:9" ht="14.4">
      <c r="A1465" s="487" t="s">
        <v>345</v>
      </c>
      <c r="B1465" s="489" t="s">
        <v>1236</v>
      </c>
      <c r="C1465" s="489">
        <v>2859.96</v>
      </c>
      <c r="D1465" s="487" t="s">
        <v>353</v>
      </c>
      <c r="E1465" s="490"/>
      <c r="F1465" s="499"/>
      <c r="G1465" s="499"/>
      <c r="H1465" s="499"/>
      <c r="I1465" s="499"/>
    </row>
    <row r="1466" spans="1:9" ht="14.4">
      <c r="A1466" s="487" t="s">
        <v>345</v>
      </c>
      <c r="B1466" s="489" t="s">
        <v>1237</v>
      </c>
      <c r="C1466" s="489">
        <v>2843</v>
      </c>
      <c r="D1466" s="487" t="s">
        <v>346</v>
      </c>
      <c r="E1466" s="489">
        <v>-4.3169991999999997E-2</v>
      </c>
      <c r="F1466" s="499"/>
      <c r="G1466" s="499"/>
      <c r="H1466" s="499"/>
      <c r="I1466" s="499"/>
    </row>
    <row r="1467" spans="1:9" ht="14.4">
      <c r="A1467" s="487" t="s">
        <v>345</v>
      </c>
      <c r="B1467" s="489" t="s">
        <v>1238</v>
      </c>
      <c r="C1467" s="489">
        <v>2870.18</v>
      </c>
      <c r="D1467" s="487" t="s">
        <v>348</v>
      </c>
      <c r="E1467" s="490"/>
      <c r="F1467" s="499"/>
      <c r="G1467" s="499"/>
      <c r="H1467" s="499"/>
      <c r="I1467" s="499"/>
    </row>
    <row r="1468" spans="1:9" ht="14.4">
      <c r="A1468" s="487" t="s">
        <v>345</v>
      </c>
      <c r="B1468" s="489" t="s">
        <v>1239</v>
      </c>
      <c r="C1468" s="489">
        <v>2871.7</v>
      </c>
      <c r="D1468" s="487" t="s">
        <v>350</v>
      </c>
      <c r="E1468" s="490"/>
      <c r="F1468" s="499"/>
      <c r="G1468" s="499"/>
      <c r="H1468" s="499"/>
      <c r="I1468" s="499"/>
    </row>
    <row r="1469" spans="1:9" ht="14.4">
      <c r="A1469" s="487" t="s">
        <v>345</v>
      </c>
      <c r="B1469" s="489" t="s">
        <v>1240</v>
      </c>
      <c r="C1469" s="489">
        <v>2828</v>
      </c>
      <c r="D1469" s="487" t="s">
        <v>351</v>
      </c>
      <c r="E1469" s="490"/>
      <c r="F1469" s="499"/>
      <c r="G1469" s="499"/>
      <c r="H1469" s="499"/>
      <c r="I1469" s="499"/>
    </row>
    <row r="1470" spans="1:9" ht="14.4">
      <c r="A1470" s="487" t="s">
        <v>345</v>
      </c>
      <c r="B1470" s="489" t="s">
        <v>1241</v>
      </c>
      <c r="C1470" s="489">
        <v>2823.88</v>
      </c>
      <c r="D1470" s="487" t="s">
        <v>353</v>
      </c>
      <c r="E1470" s="490"/>
      <c r="F1470" s="499"/>
      <c r="G1470" s="499"/>
      <c r="H1470" s="499"/>
      <c r="I1470" s="499"/>
    </row>
    <row r="1471" spans="1:9" ht="14.4">
      <c r="A1471" s="487" t="s">
        <v>345</v>
      </c>
      <c r="B1471" s="488">
        <v>44203</v>
      </c>
      <c r="C1471" s="489">
        <v>2843</v>
      </c>
      <c r="D1471" s="487" t="s">
        <v>346</v>
      </c>
      <c r="E1471" s="489">
        <v>0</v>
      </c>
      <c r="F1471" s="499"/>
      <c r="G1471" s="499"/>
      <c r="H1471" s="499"/>
      <c r="I1471" s="499"/>
    </row>
    <row r="1472" spans="1:9" ht="14.4">
      <c r="A1472" s="487" t="s">
        <v>345</v>
      </c>
      <c r="B1472" s="488">
        <v>44293</v>
      </c>
      <c r="C1472" s="489">
        <v>2834.52</v>
      </c>
      <c r="D1472" s="487" t="s">
        <v>348</v>
      </c>
      <c r="E1472" s="490"/>
      <c r="F1472" s="499"/>
      <c r="G1472" s="499"/>
      <c r="H1472" s="499"/>
      <c r="I1472" s="499"/>
    </row>
    <row r="1473" spans="1:9" ht="14.4">
      <c r="A1473" s="487" t="s">
        <v>345</v>
      </c>
      <c r="B1473" s="488">
        <v>44323</v>
      </c>
      <c r="C1473" s="489">
        <v>2822.74</v>
      </c>
      <c r="D1473" s="487" t="s">
        <v>350</v>
      </c>
      <c r="E1473" s="490"/>
      <c r="F1473" s="499"/>
      <c r="G1473" s="499"/>
      <c r="H1473" s="499"/>
      <c r="I1473" s="499"/>
    </row>
    <row r="1474" spans="1:9" ht="14.4">
      <c r="A1474" s="487" t="s">
        <v>345</v>
      </c>
      <c r="B1474" s="488">
        <v>44354</v>
      </c>
      <c r="C1474" s="489">
        <v>2818.11</v>
      </c>
      <c r="D1474" s="487" t="s">
        <v>351</v>
      </c>
      <c r="E1474" s="490"/>
      <c r="F1474" s="499"/>
      <c r="G1474" s="499"/>
      <c r="H1474" s="499"/>
      <c r="I1474" s="499"/>
    </row>
    <row r="1475" spans="1:9" ht="14.4">
      <c r="A1475" s="487" t="s">
        <v>345</v>
      </c>
      <c r="B1475" s="488">
        <v>44384</v>
      </c>
      <c r="C1475" s="489">
        <v>2801.13</v>
      </c>
      <c r="D1475" s="487" t="s">
        <v>353</v>
      </c>
      <c r="E1475" s="490"/>
      <c r="F1475" s="499"/>
      <c r="G1475" s="499"/>
      <c r="H1475" s="499"/>
      <c r="I1475" s="499"/>
    </row>
    <row r="1476" spans="1:9" ht="14.4">
      <c r="A1476" s="487" t="s">
        <v>345</v>
      </c>
      <c r="B1476" s="488">
        <v>44415</v>
      </c>
      <c r="C1476" s="489">
        <v>2825.11</v>
      </c>
      <c r="D1476" s="487" t="s">
        <v>346</v>
      </c>
      <c r="E1476" s="489">
        <v>-6.3125309999999997E-3</v>
      </c>
      <c r="F1476" s="499"/>
      <c r="G1476" s="499"/>
      <c r="H1476" s="499"/>
      <c r="I1476" s="499"/>
    </row>
    <row r="1477" spans="1:9" ht="14.4">
      <c r="A1477" s="487" t="s">
        <v>345</v>
      </c>
      <c r="B1477" s="488">
        <v>44507</v>
      </c>
      <c r="C1477" s="489">
        <v>2899.82</v>
      </c>
      <c r="D1477" s="487" t="s">
        <v>348</v>
      </c>
      <c r="E1477" s="490"/>
      <c r="F1477" s="499"/>
      <c r="G1477" s="499"/>
      <c r="H1477" s="499"/>
      <c r="I1477" s="499"/>
    </row>
    <row r="1478" spans="1:9" ht="14.4">
      <c r="A1478" s="487" t="s">
        <v>345</v>
      </c>
      <c r="B1478" s="488">
        <v>44537</v>
      </c>
      <c r="C1478" s="489">
        <v>2854.84</v>
      </c>
      <c r="D1478" s="487" t="s">
        <v>350</v>
      </c>
      <c r="E1478" s="490"/>
      <c r="F1478" s="499"/>
      <c r="G1478" s="499"/>
      <c r="H1478" s="499"/>
      <c r="I1478" s="499"/>
    </row>
    <row r="1479" spans="1:9" ht="14.4">
      <c r="A1479" s="487" t="s">
        <v>345</v>
      </c>
      <c r="B1479" s="489" t="s">
        <v>1242</v>
      </c>
      <c r="C1479" s="489">
        <v>2871.03</v>
      </c>
      <c r="D1479" s="487" t="s">
        <v>351</v>
      </c>
      <c r="E1479" s="490"/>
      <c r="F1479" s="499"/>
      <c r="G1479" s="499"/>
      <c r="H1479" s="499"/>
      <c r="I1479" s="499"/>
    </row>
    <row r="1480" spans="1:9" ht="14.4">
      <c r="A1480" s="487" t="s">
        <v>345</v>
      </c>
      <c r="B1480" s="489" t="s">
        <v>1243</v>
      </c>
      <c r="C1480" s="489">
        <v>2872.05</v>
      </c>
      <c r="D1480" s="487" t="s">
        <v>353</v>
      </c>
      <c r="E1480" s="490"/>
      <c r="F1480" s="499"/>
      <c r="G1480" s="499"/>
      <c r="H1480" s="499"/>
      <c r="I1480" s="499"/>
    </row>
    <row r="1481" spans="1:9" ht="14.4">
      <c r="A1481" s="487" t="s">
        <v>345</v>
      </c>
      <c r="B1481" s="489" t="s">
        <v>1244</v>
      </c>
      <c r="C1481" s="489">
        <v>2883.38</v>
      </c>
      <c r="D1481" s="487" t="s">
        <v>346</v>
      </c>
      <c r="E1481" s="489">
        <v>2.0415915E-2</v>
      </c>
      <c r="F1481" s="499"/>
      <c r="G1481" s="499"/>
      <c r="H1481" s="499"/>
      <c r="I1481" s="499"/>
    </row>
    <row r="1482" spans="1:9" ht="14.4">
      <c r="A1482" s="487" t="s">
        <v>345</v>
      </c>
      <c r="B1482" s="489" t="s">
        <v>1245</v>
      </c>
      <c r="C1482" s="489">
        <v>2980.61</v>
      </c>
      <c r="D1482" s="487" t="s">
        <v>348</v>
      </c>
      <c r="E1482" s="490"/>
      <c r="F1482" s="499"/>
      <c r="G1482" s="499"/>
      <c r="H1482" s="499"/>
      <c r="I1482" s="499"/>
    </row>
    <row r="1483" spans="1:9" ht="14.4">
      <c r="A1483" s="487" t="s">
        <v>345</v>
      </c>
      <c r="B1483" s="489" t="s">
        <v>1246</v>
      </c>
      <c r="C1483" s="489">
        <v>2994.42</v>
      </c>
      <c r="D1483" s="487" t="s">
        <v>350</v>
      </c>
      <c r="E1483" s="490"/>
      <c r="F1483" s="499"/>
      <c r="G1483" s="499"/>
      <c r="H1483" s="499"/>
      <c r="I1483" s="499"/>
    </row>
    <row r="1484" spans="1:9" ht="14.4">
      <c r="A1484" s="487" t="s">
        <v>345</v>
      </c>
      <c r="B1484" s="489" t="s">
        <v>1247</v>
      </c>
      <c r="C1484" s="489">
        <v>3004.33</v>
      </c>
      <c r="D1484" s="487" t="s">
        <v>346</v>
      </c>
      <c r="E1484" s="489">
        <v>4.5383730999999997E-2</v>
      </c>
      <c r="F1484" s="499"/>
      <c r="G1484" s="499"/>
      <c r="H1484" s="499"/>
      <c r="I1484" s="499"/>
    </row>
    <row r="1485" spans="1:9" ht="14.4">
      <c r="A1485" s="487" t="s">
        <v>345</v>
      </c>
      <c r="B1485" s="489" t="s">
        <v>1248</v>
      </c>
      <c r="C1485" s="489">
        <v>3058.64</v>
      </c>
      <c r="D1485" s="487" t="s">
        <v>348</v>
      </c>
      <c r="E1485" s="490"/>
      <c r="F1485" s="499"/>
      <c r="G1485" s="499"/>
      <c r="H1485" s="499"/>
      <c r="I1485" s="499"/>
    </row>
    <row r="1486" spans="1:9" ht="14.4">
      <c r="A1486" s="487" t="s">
        <v>345</v>
      </c>
      <c r="B1486" s="489" t="s">
        <v>1249</v>
      </c>
      <c r="C1486" s="489">
        <v>3050.43</v>
      </c>
      <c r="D1486" s="487" t="s">
        <v>350</v>
      </c>
      <c r="E1486" s="490"/>
      <c r="F1486" s="499"/>
      <c r="G1486" s="499"/>
      <c r="H1486" s="499"/>
      <c r="I1486" s="499"/>
    </row>
    <row r="1487" spans="1:9" ht="14.4">
      <c r="A1487" s="487" t="s">
        <v>345</v>
      </c>
      <c r="B1487" s="489" t="s">
        <v>1250</v>
      </c>
      <c r="C1487" s="489">
        <v>3076.37</v>
      </c>
      <c r="D1487" s="487" t="s">
        <v>351</v>
      </c>
      <c r="E1487" s="490"/>
      <c r="F1487" s="499"/>
      <c r="G1487" s="499"/>
      <c r="H1487" s="499"/>
      <c r="I1487" s="499"/>
    </row>
    <row r="1488" spans="1:9" ht="14.4">
      <c r="A1488" s="487" t="s">
        <v>345</v>
      </c>
      <c r="B1488" s="489" t="s">
        <v>1251</v>
      </c>
      <c r="C1488" s="489">
        <v>3094.95</v>
      </c>
      <c r="D1488" s="487" t="s">
        <v>353</v>
      </c>
      <c r="E1488" s="490"/>
      <c r="F1488" s="499"/>
      <c r="G1488" s="499"/>
      <c r="H1488" s="499"/>
      <c r="I1488" s="499"/>
    </row>
    <row r="1489" spans="1:9" ht="14.4">
      <c r="A1489" s="487" t="s">
        <v>345</v>
      </c>
      <c r="B1489" s="489" t="s">
        <v>1252</v>
      </c>
      <c r="C1489" s="489">
        <v>3079.82</v>
      </c>
      <c r="D1489" s="487" t="s">
        <v>346</v>
      </c>
      <c r="E1489" s="489">
        <v>2.4816571999999999E-2</v>
      </c>
      <c r="F1489" s="499"/>
      <c r="G1489" s="499"/>
      <c r="H1489" s="499"/>
      <c r="I1489" s="499"/>
    </row>
    <row r="1490" spans="1:9" ht="14.4">
      <c r="A1490" s="487" t="s">
        <v>345</v>
      </c>
      <c r="B1490" s="488">
        <v>44204</v>
      </c>
      <c r="C1490" s="489">
        <v>3081.07</v>
      </c>
      <c r="D1490" s="487" t="s">
        <v>348</v>
      </c>
      <c r="E1490" s="490"/>
      <c r="F1490" s="499"/>
      <c r="G1490" s="499"/>
      <c r="H1490" s="499"/>
      <c r="I1490" s="499"/>
    </row>
    <row r="1491" spans="1:9" ht="14.4">
      <c r="A1491" s="487" t="s">
        <v>345</v>
      </c>
      <c r="B1491" s="488">
        <v>44235</v>
      </c>
      <c r="C1491" s="489">
        <v>3085.07</v>
      </c>
      <c r="D1491" s="487" t="s">
        <v>350</v>
      </c>
      <c r="E1491" s="490"/>
      <c r="F1491" s="499"/>
      <c r="G1491" s="499"/>
      <c r="H1491" s="499"/>
      <c r="I1491" s="499"/>
    </row>
    <row r="1492" spans="1:9" ht="14.4">
      <c r="A1492" s="487" t="s">
        <v>345</v>
      </c>
      <c r="B1492" s="488">
        <v>44263</v>
      </c>
      <c r="C1492" s="489">
        <v>3111.09</v>
      </c>
      <c r="D1492" s="487" t="s">
        <v>351</v>
      </c>
      <c r="E1492" s="490"/>
      <c r="F1492" s="499"/>
      <c r="G1492" s="499"/>
      <c r="H1492" s="499"/>
      <c r="I1492" s="499"/>
    </row>
    <row r="1493" spans="1:9" ht="14.4">
      <c r="A1493" s="487" t="s">
        <v>345</v>
      </c>
      <c r="B1493" s="488">
        <v>44294</v>
      </c>
      <c r="C1493" s="489">
        <v>3123.15</v>
      </c>
      <c r="D1493" s="487" t="s">
        <v>353</v>
      </c>
      <c r="E1493" s="490"/>
      <c r="F1493" s="499"/>
      <c r="G1493" s="499"/>
      <c r="H1493" s="499"/>
      <c r="I1493" s="499"/>
    </row>
    <row r="1494" spans="1:9" ht="14.4">
      <c r="A1494" s="487" t="s">
        <v>345</v>
      </c>
      <c r="B1494" s="488">
        <v>44324</v>
      </c>
      <c r="C1494" s="489">
        <v>3107.45</v>
      </c>
      <c r="D1494" s="487" t="s">
        <v>346</v>
      </c>
      <c r="E1494" s="489">
        <v>8.9312999999999997E-3</v>
      </c>
      <c r="F1494" s="499"/>
      <c r="G1494" s="499"/>
      <c r="H1494" s="499"/>
      <c r="I1494" s="499"/>
    </row>
    <row r="1495" spans="1:9" ht="14.4">
      <c r="A1495" s="487" t="s">
        <v>345</v>
      </c>
      <c r="B1495" s="488">
        <v>44416</v>
      </c>
      <c r="C1495" s="489">
        <v>3108.13</v>
      </c>
      <c r="D1495" s="487" t="s">
        <v>348</v>
      </c>
      <c r="E1495" s="490"/>
      <c r="F1495" s="499"/>
      <c r="G1495" s="499"/>
      <c r="H1495" s="499"/>
      <c r="I1495" s="499"/>
    </row>
    <row r="1496" spans="1:9" ht="14.4">
      <c r="A1496" s="487" t="s">
        <v>345</v>
      </c>
      <c r="B1496" s="488">
        <v>44447</v>
      </c>
      <c r="C1496" s="489">
        <v>3109.6</v>
      </c>
      <c r="D1496" s="487" t="s">
        <v>350</v>
      </c>
      <c r="E1496" s="490"/>
      <c r="F1496" s="499"/>
      <c r="G1496" s="499"/>
      <c r="H1496" s="499"/>
      <c r="I1496" s="499"/>
    </row>
    <row r="1497" spans="1:9" ht="14.4">
      <c r="A1497" s="487" t="s">
        <v>345</v>
      </c>
      <c r="B1497" s="488">
        <v>44477</v>
      </c>
      <c r="C1497" s="489">
        <v>3161.56</v>
      </c>
      <c r="D1497" s="487" t="s">
        <v>351</v>
      </c>
      <c r="E1497" s="490"/>
      <c r="F1497" s="499"/>
      <c r="G1497" s="499"/>
      <c r="H1497" s="499"/>
      <c r="I1497" s="499"/>
    </row>
    <row r="1498" spans="1:9" ht="14.4">
      <c r="A1498" s="487" t="s">
        <v>345</v>
      </c>
      <c r="B1498" s="488">
        <v>44508</v>
      </c>
      <c r="C1498" s="489">
        <v>3162.41</v>
      </c>
      <c r="D1498" s="487" t="s">
        <v>353</v>
      </c>
      <c r="E1498" s="490"/>
      <c r="F1498" s="499"/>
      <c r="G1498" s="499"/>
      <c r="H1498" s="499"/>
      <c r="I1498" s="499"/>
    </row>
    <row r="1499" spans="1:9" ht="14.4">
      <c r="A1499" s="487" t="s">
        <v>345</v>
      </c>
      <c r="B1499" s="488">
        <v>44538</v>
      </c>
      <c r="C1499" s="489">
        <v>3178.91</v>
      </c>
      <c r="D1499" s="487" t="s">
        <v>346</v>
      </c>
      <c r="E1499" s="489">
        <v>2.2735917000000001E-2</v>
      </c>
      <c r="F1499" s="499"/>
      <c r="G1499" s="499"/>
      <c r="H1499" s="499"/>
      <c r="I1499" s="499"/>
    </row>
    <row r="1500" spans="1:9" ht="14.4">
      <c r="A1500" s="487" t="s">
        <v>345</v>
      </c>
      <c r="B1500" s="489" t="s">
        <v>1253</v>
      </c>
      <c r="C1500" s="489">
        <v>3154.34</v>
      </c>
      <c r="D1500" s="487" t="s">
        <v>348</v>
      </c>
      <c r="E1500" s="490"/>
      <c r="F1500" s="499"/>
      <c r="G1500" s="499"/>
      <c r="H1500" s="499"/>
      <c r="I1500" s="499"/>
    </row>
    <row r="1501" spans="1:9" ht="14.4">
      <c r="A1501" s="487" t="s">
        <v>345</v>
      </c>
      <c r="B1501" s="489" t="s">
        <v>1254</v>
      </c>
      <c r="C1501" s="489">
        <v>3160.09</v>
      </c>
      <c r="D1501" s="487" t="s">
        <v>350</v>
      </c>
      <c r="E1501" s="490"/>
      <c r="F1501" s="499"/>
      <c r="G1501" s="499"/>
      <c r="H1501" s="499"/>
      <c r="I1501" s="499"/>
    </row>
    <row r="1502" spans="1:9" ht="14.4">
      <c r="A1502" s="487" t="s">
        <v>345</v>
      </c>
      <c r="B1502" s="489" t="s">
        <v>1255</v>
      </c>
      <c r="C1502" s="489">
        <v>3160.32</v>
      </c>
      <c r="D1502" s="487" t="s">
        <v>351</v>
      </c>
      <c r="E1502" s="490"/>
      <c r="F1502" s="499"/>
      <c r="G1502" s="499"/>
      <c r="H1502" s="499"/>
      <c r="I1502" s="499"/>
    </row>
    <row r="1503" spans="1:9" ht="14.4">
      <c r="A1503" s="487" t="s">
        <v>345</v>
      </c>
      <c r="B1503" s="489" t="s">
        <v>1256</v>
      </c>
      <c r="C1503" s="489">
        <v>3198.19</v>
      </c>
      <c r="D1503" s="487" t="s">
        <v>353</v>
      </c>
      <c r="E1503" s="490"/>
      <c r="F1503" s="499"/>
      <c r="G1503" s="499"/>
      <c r="H1503" s="499"/>
      <c r="I1503" s="499"/>
    </row>
    <row r="1504" spans="1:9" ht="14.4">
      <c r="A1504" s="487" t="s">
        <v>345</v>
      </c>
      <c r="B1504" s="489" t="s">
        <v>1257</v>
      </c>
      <c r="C1504" s="489">
        <v>3180.86</v>
      </c>
      <c r="D1504" s="487" t="s">
        <v>346</v>
      </c>
      <c r="E1504" s="489">
        <v>6.1322999999999998E-4</v>
      </c>
      <c r="F1504" s="499"/>
      <c r="G1504" s="499"/>
      <c r="H1504" s="499"/>
      <c r="I1504" s="499"/>
    </row>
    <row r="1505" spans="1:9" ht="14.4">
      <c r="A1505" s="487" t="s">
        <v>345</v>
      </c>
      <c r="B1505" s="489" t="s">
        <v>1258</v>
      </c>
      <c r="C1505" s="489">
        <v>3125.01</v>
      </c>
      <c r="D1505" s="487" t="s">
        <v>351</v>
      </c>
      <c r="E1505" s="490"/>
      <c r="F1505" s="499"/>
      <c r="G1505" s="499"/>
      <c r="H1505" s="499"/>
      <c r="I1505" s="499"/>
    </row>
    <row r="1506" spans="1:9" ht="14.4">
      <c r="A1506" s="487" t="s">
        <v>345</v>
      </c>
      <c r="B1506" s="489" t="s">
        <v>1259</v>
      </c>
      <c r="C1506" s="489">
        <v>3076.45</v>
      </c>
      <c r="D1506" s="487" t="s">
        <v>353</v>
      </c>
      <c r="E1506" s="490"/>
      <c r="F1506" s="499"/>
      <c r="G1506" s="499"/>
      <c r="H1506" s="499"/>
      <c r="I1506" s="499"/>
    </row>
    <row r="1507" spans="1:9" ht="14.4">
      <c r="A1507" s="487" t="s">
        <v>345</v>
      </c>
      <c r="B1507" s="489" t="s">
        <v>1260</v>
      </c>
      <c r="C1507" s="489">
        <v>3094.05</v>
      </c>
      <c r="D1507" s="487" t="s">
        <v>346</v>
      </c>
      <c r="E1507" s="489">
        <v>-2.1192375999999999E-2</v>
      </c>
      <c r="F1507" s="499"/>
      <c r="G1507" s="499"/>
      <c r="H1507" s="499"/>
      <c r="I1507" s="499"/>
    </row>
    <row r="1508" spans="1:9" ht="14.4">
      <c r="A1508" s="487" t="s">
        <v>345</v>
      </c>
      <c r="B1508" s="489" t="s">
        <v>1261</v>
      </c>
      <c r="C1508" s="489">
        <v>3044.87</v>
      </c>
      <c r="D1508" s="487" t="s">
        <v>348</v>
      </c>
      <c r="E1508" s="490"/>
      <c r="F1508" s="499"/>
      <c r="G1508" s="499"/>
      <c r="H1508" s="499"/>
      <c r="I1508" s="499"/>
    </row>
    <row r="1509" spans="1:9" ht="14.4">
      <c r="A1509" s="487" t="s">
        <v>345</v>
      </c>
      <c r="B1509" s="489" t="s">
        <v>1262</v>
      </c>
      <c r="C1509" s="489">
        <v>2975.84</v>
      </c>
      <c r="D1509" s="487" t="s">
        <v>351</v>
      </c>
      <c r="E1509" s="490"/>
      <c r="F1509" s="499"/>
      <c r="G1509" s="499"/>
      <c r="H1509" s="499"/>
      <c r="I1509" s="499"/>
    </row>
    <row r="1510" spans="1:9" ht="14.4">
      <c r="A1510" s="487" t="s">
        <v>345</v>
      </c>
      <c r="B1510" s="488">
        <v>44205</v>
      </c>
      <c r="C1510" s="489">
        <v>2977.02</v>
      </c>
      <c r="D1510" s="487" t="s">
        <v>353</v>
      </c>
      <c r="E1510" s="490"/>
      <c r="F1510" s="499"/>
      <c r="G1510" s="499"/>
      <c r="H1510" s="499"/>
      <c r="I1510" s="499"/>
    </row>
    <row r="1511" spans="1:9" ht="14.4">
      <c r="A1511" s="487" t="s">
        <v>345</v>
      </c>
      <c r="B1511" s="488">
        <v>44236</v>
      </c>
      <c r="C1511" s="489">
        <v>2926.74</v>
      </c>
      <c r="D1511" s="487" t="s">
        <v>346</v>
      </c>
      <c r="E1511" s="489">
        <v>-4.9887159E-2</v>
      </c>
      <c r="F1511" s="499"/>
      <c r="G1511" s="499"/>
      <c r="H1511" s="499"/>
      <c r="I1511" s="499"/>
    </row>
    <row r="1512" spans="1:9" ht="14.4">
      <c r="A1512" s="487" t="s">
        <v>345</v>
      </c>
      <c r="B1512" s="488">
        <v>44325</v>
      </c>
      <c r="C1512" s="489">
        <v>2818.73</v>
      </c>
      <c r="D1512" s="487" t="s">
        <v>348</v>
      </c>
      <c r="E1512" s="490"/>
      <c r="F1512" s="499"/>
      <c r="G1512" s="499"/>
      <c r="H1512" s="499"/>
      <c r="I1512" s="499"/>
    </row>
    <row r="1513" spans="1:9" ht="14.4">
      <c r="A1513" s="487" t="s">
        <v>345</v>
      </c>
      <c r="B1513" s="488">
        <v>44356</v>
      </c>
      <c r="C1513" s="489">
        <v>2980.79</v>
      </c>
      <c r="D1513" s="487" t="s">
        <v>350</v>
      </c>
      <c r="E1513" s="490"/>
      <c r="F1513" s="499"/>
      <c r="G1513" s="499"/>
      <c r="H1513" s="499"/>
      <c r="I1513" s="499"/>
    </row>
    <row r="1514" spans="1:9" ht="14.4">
      <c r="A1514" s="487" t="s">
        <v>345</v>
      </c>
      <c r="B1514" s="488">
        <v>44386</v>
      </c>
      <c r="C1514" s="489">
        <v>2936.61</v>
      </c>
      <c r="D1514" s="487" t="s">
        <v>351</v>
      </c>
      <c r="E1514" s="490"/>
      <c r="F1514" s="499"/>
      <c r="G1514" s="499"/>
      <c r="H1514" s="499"/>
      <c r="I1514" s="499"/>
    </row>
    <row r="1515" spans="1:9" ht="14.4">
      <c r="A1515" s="487" t="s">
        <v>345</v>
      </c>
      <c r="B1515" s="488">
        <v>44417</v>
      </c>
      <c r="C1515" s="489">
        <v>2876.59</v>
      </c>
      <c r="D1515" s="487" t="s">
        <v>353</v>
      </c>
      <c r="E1515" s="490"/>
      <c r="F1515" s="499"/>
      <c r="G1515" s="499"/>
      <c r="H1515" s="499"/>
      <c r="I1515" s="499"/>
    </row>
    <row r="1516" spans="1:9" ht="14.4">
      <c r="A1516" s="487" t="s">
        <v>345</v>
      </c>
      <c r="B1516" s="488">
        <v>44448</v>
      </c>
      <c r="C1516" s="489">
        <v>2875.98</v>
      </c>
      <c r="D1516" s="487" t="s">
        <v>346</v>
      </c>
      <c r="E1516" s="489">
        <v>-1.7495690000000001E-2</v>
      </c>
      <c r="F1516" s="499"/>
      <c r="G1516" s="499"/>
      <c r="H1516" s="499"/>
      <c r="I1516" s="499"/>
    </row>
    <row r="1517" spans="1:9" ht="14.4">
      <c r="A1517" s="487" t="s">
        <v>345</v>
      </c>
      <c r="B1517" s="488">
        <v>44539</v>
      </c>
      <c r="C1517" s="489">
        <v>2947.42</v>
      </c>
      <c r="D1517" s="487" t="s">
        <v>348</v>
      </c>
      <c r="E1517" s="490"/>
      <c r="F1517" s="499"/>
      <c r="G1517" s="499"/>
      <c r="H1517" s="499"/>
      <c r="I1517" s="499"/>
    </row>
    <row r="1518" spans="1:9" ht="14.4">
      <c r="A1518" s="487" t="s">
        <v>345</v>
      </c>
      <c r="B1518" s="489" t="s">
        <v>1263</v>
      </c>
      <c r="C1518" s="489">
        <v>2947.7</v>
      </c>
      <c r="D1518" s="487" t="s">
        <v>350</v>
      </c>
      <c r="E1518" s="490"/>
      <c r="F1518" s="499"/>
      <c r="G1518" s="499"/>
      <c r="H1518" s="499"/>
      <c r="I1518" s="499"/>
    </row>
    <row r="1519" spans="1:9" ht="14.4">
      <c r="A1519" s="487" t="s">
        <v>345</v>
      </c>
      <c r="B1519" s="489" t="s">
        <v>1264</v>
      </c>
      <c r="C1519" s="489">
        <v>2929.29</v>
      </c>
      <c r="D1519" s="487" t="s">
        <v>351</v>
      </c>
      <c r="E1519" s="490"/>
      <c r="F1519" s="499"/>
      <c r="G1519" s="499"/>
      <c r="H1519" s="499"/>
      <c r="I1519" s="499"/>
    </row>
    <row r="1520" spans="1:9" ht="14.4">
      <c r="A1520" s="487" t="s">
        <v>345</v>
      </c>
      <c r="B1520" s="489" t="s">
        <v>1265</v>
      </c>
      <c r="C1520" s="489">
        <v>2889.03</v>
      </c>
      <c r="D1520" s="487" t="s">
        <v>353</v>
      </c>
      <c r="E1520" s="490"/>
      <c r="F1520" s="499"/>
      <c r="G1520" s="499"/>
      <c r="H1520" s="499"/>
      <c r="I1520" s="499"/>
    </row>
    <row r="1521" spans="1:9" ht="14.4">
      <c r="A1521" s="487" t="s">
        <v>345</v>
      </c>
      <c r="B1521" s="489" t="s">
        <v>1266</v>
      </c>
      <c r="C1521" s="489">
        <v>2812.39</v>
      </c>
      <c r="D1521" s="487" t="s">
        <v>346</v>
      </c>
      <c r="E1521" s="489">
        <v>-2.235883E-2</v>
      </c>
      <c r="F1521" s="499"/>
      <c r="G1521" s="499"/>
      <c r="H1521" s="499"/>
      <c r="I1521" s="499"/>
    </row>
    <row r="1522" spans="1:9" ht="14.4">
      <c r="A1522" s="487" t="s">
        <v>345</v>
      </c>
      <c r="B1522" s="489" t="s">
        <v>1267</v>
      </c>
      <c r="C1522" s="489">
        <v>2698.25</v>
      </c>
      <c r="D1522" s="487" t="s">
        <v>350</v>
      </c>
      <c r="E1522" s="490"/>
      <c r="F1522" s="499"/>
      <c r="G1522" s="499"/>
      <c r="H1522" s="499"/>
      <c r="I1522" s="499"/>
    </row>
    <row r="1523" spans="1:9" ht="14.4">
      <c r="A1523" s="487" t="s">
        <v>345</v>
      </c>
      <c r="B1523" s="489" t="s">
        <v>1268</v>
      </c>
      <c r="C1523" s="489">
        <v>2712.07</v>
      </c>
      <c r="D1523" s="487" t="s">
        <v>351</v>
      </c>
      <c r="E1523" s="490"/>
      <c r="F1523" s="499"/>
      <c r="G1523" s="499"/>
      <c r="H1523" s="499"/>
      <c r="I1523" s="499"/>
    </row>
    <row r="1524" spans="1:9" ht="14.4">
      <c r="A1524" s="487" t="s">
        <v>345</v>
      </c>
      <c r="B1524" s="489" t="s">
        <v>1269</v>
      </c>
      <c r="C1524" s="489">
        <v>2816.95</v>
      </c>
      <c r="D1524" s="487" t="s">
        <v>353</v>
      </c>
      <c r="E1524" s="490"/>
      <c r="F1524" s="499"/>
      <c r="G1524" s="499"/>
      <c r="H1524" s="499"/>
      <c r="I1524" s="499"/>
    </row>
    <row r="1525" spans="1:9" ht="14.4">
      <c r="A1525" s="487" t="s">
        <v>345</v>
      </c>
      <c r="B1525" s="489" t="s">
        <v>1270</v>
      </c>
      <c r="C1525" s="489">
        <v>2819.66</v>
      </c>
      <c r="D1525" s="487" t="s">
        <v>346</v>
      </c>
      <c r="E1525" s="489">
        <v>-2.4304494999999999E-2</v>
      </c>
      <c r="F1525" s="499"/>
      <c r="G1525" s="499"/>
      <c r="H1525" s="499"/>
      <c r="I1525" s="499"/>
    </row>
    <row r="1526" spans="1:9" ht="14.4">
      <c r="A1526" s="487" t="s">
        <v>345</v>
      </c>
      <c r="B1526" s="489" t="s">
        <v>1271</v>
      </c>
      <c r="C1526" s="489">
        <v>2758.48</v>
      </c>
      <c r="D1526" s="487" t="s">
        <v>348</v>
      </c>
      <c r="E1526" s="490"/>
      <c r="F1526" s="499"/>
      <c r="G1526" s="499"/>
      <c r="H1526" s="499"/>
      <c r="I1526" s="499"/>
    </row>
    <row r="1527" spans="1:9" ht="14.4">
      <c r="A1527" s="487" t="s">
        <v>345</v>
      </c>
      <c r="B1527" s="489" t="s">
        <v>1272</v>
      </c>
      <c r="C1527" s="489">
        <v>2685.42</v>
      </c>
      <c r="D1527" s="487" t="s">
        <v>350</v>
      </c>
      <c r="E1527" s="490"/>
      <c r="F1527" s="499"/>
      <c r="G1527" s="499"/>
      <c r="H1527" s="499"/>
      <c r="I1527" s="499"/>
    </row>
    <row r="1528" spans="1:9" ht="14.4">
      <c r="A1528" s="487" t="s">
        <v>345</v>
      </c>
      <c r="B1528" s="489" t="s">
        <v>1273</v>
      </c>
      <c r="C1528" s="489">
        <v>2615.4</v>
      </c>
      <c r="D1528" s="487" t="s">
        <v>351</v>
      </c>
      <c r="E1528" s="490"/>
      <c r="F1528" s="499"/>
      <c r="G1528" s="499"/>
      <c r="H1528" s="499"/>
      <c r="I1528" s="499"/>
    </row>
    <row r="1529" spans="1:9" ht="14.4">
      <c r="A1529" s="487" t="s">
        <v>345</v>
      </c>
      <c r="B1529" s="489" t="s">
        <v>1274</v>
      </c>
      <c r="C1529" s="489">
        <v>2665.94</v>
      </c>
      <c r="D1529" s="487" t="s">
        <v>353</v>
      </c>
      <c r="E1529" s="490"/>
      <c r="F1529" s="499"/>
      <c r="G1529" s="499"/>
      <c r="H1529" s="499"/>
      <c r="I1529" s="499"/>
    </row>
    <row r="1530" spans="1:9" ht="14.4">
      <c r="A1530" s="487" t="s">
        <v>345</v>
      </c>
      <c r="B1530" s="489" t="s">
        <v>1275</v>
      </c>
      <c r="C1530" s="489">
        <v>2633.42</v>
      </c>
      <c r="D1530" s="487" t="s">
        <v>346</v>
      </c>
      <c r="E1530" s="489">
        <v>-6.8332929000000001E-2</v>
      </c>
      <c r="F1530" s="499"/>
      <c r="G1530" s="499"/>
      <c r="H1530" s="499"/>
      <c r="I1530" s="499"/>
    </row>
    <row r="1531" spans="1:9" ht="14.4">
      <c r="A1531" s="487" t="s">
        <v>345</v>
      </c>
      <c r="B1531" s="488">
        <v>44265</v>
      </c>
      <c r="C1531" s="489">
        <v>2577.5</v>
      </c>
      <c r="D1531" s="487" t="s">
        <v>348</v>
      </c>
      <c r="E1531" s="490"/>
      <c r="F1531" s="499"/>
      <c r="G1531" s="499"/>
      <c r="H1531" s="499"/>
      <c r="I1531" s="499"/>
    </row>
    <row r="1532" spans="1:9" ht="14.4">
      <c r="A1532" s="487" t="s">
        <v>345</v>
      </c>
      <c r="B1532" s="488">
        <v>44296</v>
      </c>
      <c r="C1532" s="489">
        <v>2570.81</v>
      </c>
      <c r="D1532" s="487" t="s">
        <v>350</v>
      </c>
      <c r="E1532" s="490"/>
      <c r="F1532" s="499"/>
      <c r="G1532" s="499"/>
      <c r="H1532" s="499"/>
      <c r="I1532" s="499"/>
    </row>
    <row r="1533" spans="1:9" ht="14.4">
      <c r="A1533" s="487" t="s">
        <v>345</v>
      </c>
      <c r="B1533" s="488">
        <v>44326</v>
      </c>
      <c r="C1533" s="489">
        <v>2612.65</v>
      </c>
      <c r="D1533" s="487" t="s">
        <v>351</v>
      </c>
      <c r="E1533" s="490"/>
      <c r="F1533" s="499"/>
      <c r="G1533" s="499"/>
      <c r="H1533" s="499"/>
      <c r="I1533" s="499"/>
    </row>
    <row r="1534" spans="1:9" ht="14.4">
      <c r="A1534" s="487" t="s">
        <v>345</v>
      </c>
      <c r="B1534" s="488">
        <v>44357</v>
      </c>
      <c r="C1534" s="489">
        <v>2681.11</v>
      </c>
      <c r="D1534" s="487" t="s">
        <v>353</v>
      </c>
      <c r="E1534" s="490"/>
      <c r="F1534" s="499"/>
      <c r="G1534" s="499"/>
      <c r="H1534" s="499"/>
      <c r="I1534" s="499"/>
    </row>
    <row r="1535" spans="1:9" ht="14.4">
      <c r="A1535" s="487" t="s">
        <v>345</v>
      </c>
      <c r="B1535" s="500">
        <v>44479</v>
      </c>
      <c r="C1535" s="489">
        <v>2662.58</v>
      </c>
      <c r="D1535" s="487" t="s">
        <v>348</v>
      </c>
      <c r="E1535" s="490"/>
      <c r="F1535" s="499"/>
      <c r="G1535" s="499"/>
      <c r="H1535" s="499"/>
      <c r="I1535" s="499"/>
    </row>
    <row r="1536" spans="1:9" ht="14.4">
      <c r="A1536" s="487" t="s">
        <v>345</v>
      </c>
      <c r="B1536" s="500">
        <v>44510</v>
      </c>
      <c r="C1536" s="489">
        <v>2639.38</v>
      </c>
      <c r="D1536" s="487" t="s">
        <v>350</v>
      </c>
      <c r="E1536" s="490"/>
      <c r="F1536" s="499"/>
      <c r="G1536" s="499"/>
      <c r="H1536" s="499"/>
      <c r="I1536" s="499"/>
    </row>
    <row r="1537" spans="1:9" ht="14.4">
      <c r="A1537" s="487" t="s">
        <v>345</v>
      </c>
      <c r="B1537" s="489" t="s">
        <v>1276</v>
      </c>
      <c r="C1537" s="489">
        <v>2656.97</v>
      </c>
      <c r="D1537" s="487" t="s">
        <v>348</v>
      </c>
      <c r="E1537" s="490"/>
      <c r="F1537" s="499"/>
      <c r="G1537" s="499"/>
      <c r="H1537" s="499"/>
      <c r="I1537" s="499"/>
    </row>
    <row r="1538" spans="1:9" ht="14.4">
      <c r="A1538" s="487" t="s">
        <v>345</v>
      </c>
      <c r="B1538" s="489" t="s">
        <v>1277</v>
      </c>
      <c r="C1538" s="489">
        <v>2587.4499999999998</v>
      </c>
      <c r="D1538" s="487" t="s">
        <v>350</v>
      </c>
      <c r="E1538" s="490"/>
      <c r="F1538" s="499"/>
      <c r="G1538" s="499"/>
      <c r="H1538" s="499"/>
      <c r="I1538" s="499"/>
    </row>
    <row r="1539" spans="1:9" ht="14.4">
      <c r="A1539" s="487" t="s">
        <v>345</v>
      </c>
      <c r="B1539" s="489" t="s">
        <v>1278</v>
      </c>
      <c r="C1539" s="489">
        <v>2510.73</v>
      </c>
      <c r="D1539" s="487" t="s">
        <v>351</v>
      </c>
      <c r="E1539" s="490"/>
      <c r="F1539" s="499"/>
      <c r="G1539" s="499"/>
      <c r="H1539" s="499"/>
      <c r="I1539" s="499"/>
    </row>
    <row r="1540" spans="1:9" ht="14.4">
      <c r="A1540" s="487" t="s">
        <v>345</v>
      </c>
      <c r="B1540" s="489" t="s">
        <v>1279</v>
      </c>
      <c r="C1540" s="489">
        <v>2571.66</v>
      </c>
      <c r="D1540" s="487" t="s">
        <v>353</v>
      </c>
      <c r="E1540" s="490"/>
      <c r="F1540" s="499"/>
      <c r="G1540" s="499"/>
      <c r="H1540" s="499"/>
      <c r="I1540" s="499"/>
    </row>
    <row r="1541" spans="1:9" ht="14.4">
      <c r="A1541" s="487" t="s">
        <v>345</v>
      </c>
      <c r="B1541" s="489" t="s">
        <v>1280</v>
      </c>
      <c r="C1541" s="489">
        <v>2556.96</v>
      </c>
      <c r="D1541" s="487" t="s">
        <v>346</v>
      </c>
      <c r="E1541" s="489">
        <v>-3.1724988000000003E-2</v>
      </c>
      <c r="F1541" s="499"/>
      <c r="G1541" s="499"/>
      <c r="H1541" s="499"/>
      <c r="I1541" s="499"/>
    </row>
    <row r="1542" spans="1:9" ht="14.4">
      <c r="A1542" s="487" t="s">
        <v>345</v>
      </c>
      <c r="B1542" s="489" t="s">
        <v>1281</v>
      </c>
      <c r="C1542" s="489">
        <v>2584.5300000000002</v>
      </c>
      <c r="D1542" s="487" t="s">
        <v>348</v>
      </c>
      <c r="E1542" s="490"/>
      <c r="F1542" s="499"/>
      <c r="G1542" s="499"/>
      <c r="H1542" s="499"/>
      <c r="I1542" s="499"/>
    </row>
    <row r="1543" spans="1:9" ht="14.4">
      <c r="A1543" s="487" t="s">
        <v>345</v>
      </c>
      <c r="B1543" s="489" t="s">
        <v>1282</v>
      </c>
      <c r="C1543" s="489">
        <v>2672.25</v>
      </c>
      <c r="D1543" s="487" t="s">
        <v>350</v>
      </c>
      <c r="E1543" s="490"/>
      <c r="F1543" s="499"/>
      <c r="G1543" s="499"/>
      <c r="H1543" s="499"/>
      <c r="I1543" s="499"/>
    </row>
    <row r="1544" spans="1:9" ht="14.4">
      <c r="A1544" s="487" t="s">
        <v>345</v>
      </c>
      <c r="B1544" s="489" t="s">
        <v>1283</v>
      </c>
      <c r="C1544" s="489">
        <v>2751.07</v>
      </c>
      <c r="D1544" s="487" t="s">
        <v>351</v>
      </c>
      <c r="E1544" s="490"/>
      <c r="F1544" s="499"/>
      <c r="G1544" s="499"/>
      <c r="H1544" s="499"/>
      <c r="I1544" s="499"/>
    </row>
    <row r="1545" spans="1:9" ht="14.4">
      <c r="A1545" s="487" t="s">
        <v>345</v>
      </c>
      <c r="B1545" s="489" t="s">
        <v>1284</v>
      </c>
      <c r="C1545" s="489">
        <v>2769.13</v>
      </c>
      <c r="D1545" s="487" t="s">
        <v>353</v>
      </c>
      <c r="E1545" s="490"/>
      <c r="F1545" s="499"/>
      <c r="G1545" s="499"/>
      <c r="H1545" s="499"/>
      <c r="I1545" s="499"/>
    </row>
    <row r="1546" spans="1:9" ht="14.4">
      <c r="A1546" s="487" t="s">
        <v>345</v>
      </c>
      <c r="B1546" s="489" t="s">
        <v>1285</v>
      </c>
      <c r="C1546" s="489">
        <v>2782.17</v>
      </c>
      <c r="D1546" s="487" t="s">
        <v>346</v>
      </c>
      <c r="E1546" s="489">
        <v>8.4412145999999993E-2</v>
      </c>
      <c r="F1546" s="499"/>
      <c r="G1546" s="499"/>
      <c r="H1546" s="499"/>
      <c r="I1546" s="499"/>
    </row>
    <row r="1547" spans="1:9" ht="14.4">
      <c r="A1547" s="487" t="s">
        <v>345</v>
      </c>
      <c r="B1547" s="489" t="s">
        <v>1286</v>
      </c>
      <c r="C1547" s="489">
        <v>2837.62</v>
      </c>
      <c r="D1547" s="487" t="s">
        <v>348</v>
      </c>
      <c r="E1547" s="490"/>
      <c r="F1547" s="499"/>
      <c r="G1547" s="499"/>
      <c r="H1547" s="499"/>
      <c r="I1547" s="499"/>
    </row>
    <row r="1548" spans="1:9" ht="14.4">
      <c r="A1548" s="487" t="s">
        <v>345</v>
      </c>
      <c r="B1548" s="488">
        <v>44207</v>
      </c>
      <c r="C1548" s="489">
        <v>2819.87</v>
      </c>
      <c r="D1548" s="487" t="s">
        <v>350</v>
      </c>
      <c r="E1548" s="490"/>
      <c r="F1548" s="499"/>
      <c r="G1548" s="499"/>
      <c r="H1548" s="499"/>
      <c r="I1548" s="499"/>
    </row>
    <row r="1549" spans="1:9" ht="14.4">
      <c r="A1549" s="487" t="s">
        <v>345</v>
      </c>
      <c r="B1549" s="488">
        <v>44238</v>
      </c>
      <c r="C1549" s="489">
        <v>2843.62</v>
      </c>
      <c r="D1549" s="487" t="s">
        <v>351</v>
      </c>
      <c r="E1549" s="490"/>
      <c r="F1549" s="499"/>
      <c r="G1549" s="499"/>
      <c r="H1549" s="499"/>
      <c r="I1549" s="499"/>
    </row>
    <row r="1550" spans="1:9" ht="14.4">
      <c r="A1550" s="487" t="s">
        <v>345</v>
      </c>
      <c r="B1550" s="488">
        <v>44266</v>
      </c>
      <c r="C1550" s="489">
        <v>2848.84</v>
      </c>
      <c r="D1550" s="487" t="s">
        <v>353</v>
      </c>
      <c r="E1550" s="490"/>
      <c r="F1550" s="499"/>
      <c r="G1550" s="499"/>
      <c r="H1550" s="499"/>
      <c r="I1550" s="499"/>
    </row>
    <row r="1551" spans="1:9" ht="14.4">
      <c r="A1551" s="487" t="s">
        <v>345</v>
      </c>
      <c r="B1551" s="488">
        <v>44419</v>
      </c>
      <c r="C1551" s="489">
        <v>2829.65</v>
      </c>
      <c r="D1551" s="487" t="s">
        <v>350</v>
      </c>
      <c r="E1551" s="490"/>
      <c r="F1551" s="499"/>
      <c r="G1551" s="499"/>
      <c r="H1551" s="499"/>
      <c r="I1551" s="499"/>
    </row>
    <row r="1552" spans="1:9" ht="14.4">
      <c r="A1552" s="487" t="s">
        <v>345</v>
      </c>
      <c r="B1552" s="488">
        <v>44450</v>
      </c>
      <c r="C1552" s="489">
        <v>2749.86</v>
      </c>
      <c r="D1552" s="487" t="s">
        <v>351</v>
      </c>
      <c r="E1552" s="490"/>
      <c r="F1552" s="499"/>
      <c r="G1552" s="499"/>
      <c r="H1552" s="499"/>
      <c r="I1552" s="499"/>
    </row>
    <row r="1553" spans="1:9" ht="14.4">
      <c r="A1553" s="487" t="s">
        <v>345</v>
      </c>
      <c r="B1553" s="500">
        <v>44511</v>
      </c>
      <c r="C1553" s="489">
        <v>2690.29</v>
      </c>
      <c r="D1553" s="487" t="s">
        <v>346</v>
      </c>
      <c r="E1553" s="489">
        <v>-4.704179E-2</v>
      </c>
      <c r="F1553" s="499"/>
      <c r="G1553" s="499"/>
      <c r="H1553" s="499"/>
      <c r="I1553" s="499"/>
    </row>
    <row r="1554" spans="1:9" ht="14.4">
      <c r="A1554" s="487" t="s">
        <v>345</v>
      </c>
      <c r="B1554" s="489" t="s">
        <v>1287</v>
      </c>
      <c r="C1554" s="489">
        <v>2688.92</v>
      </c>
      <c r="D1554" s="487" t="s">
        <v>348</v>
      </c>
      <c r="E1554" s="490"/>
      <c r="F1554" s="499"/>
      <c r="G1554" s="499"/>
      <c r="H1554" s="499"/>
      <c r="I1554" s="499"/>
    </row>
    <row r="1555" spans="1:9" ht="14.4">
      <c r="A1555" s="487" t="s">
        <v>345</v>
      </c>
      <c r="B1555" s="489" t="s">
        <v>1288</v>
      </c>
      <c r="C1555" s="489">
        <v>2715.35</v>
      </c>
      <c r="D1555" s="487" t="s">
        <v>350</v>
      </c>
      <c r="E1555" s="490"/>
      <c r="F1555" s="499"/>
      <c r="G1555" s="499"/>
      <c r="H1555" s="499"/>
      <c r="I1555" s="499"/>
    </row>
    <row r="1556" spans="1:9" ht="14.4">
      <c r="A1556" s="487" t="s">
        <v>345</v>
      </c>
      <c r="B1556" s="489" t="s">
        <v>1289</v>
      </c>
      <c r="C1556" s="489">
        <v>2784.58</v>
      </c>
      <c r="D1556" s="487" t="s">
        <v>351</v>
      </c>
      <c r="E1556" s="490"/>
      <c r="F1556" s="499"/>
      <c r="G1556" s="499"/>
      <c r="H1556" s="499"/>
      <c r="I1556" s="499"/>
    </row>
    <row r="1557" spans="1:9" ht="14.4">
      <c r="A1557" s="487" t="s">
        <v>345</v>
      </c>
      <c r="B1557" s="489" t="s">
        <v>1290</v>
      </c>
      <c r="C1557" s="489">
        <v>2801.52</v>
      </c>
      <c r="D1557" s="487" t="s">
        <v>353</v>
      </c>
      <c r="E1557" s="490"/>
      <c r="F1557" s="499"/>
      <c r="G1557" s="499"/>
      <c r="H1557" s="499"/>
      <c r="I1557" s="499"/>
    </row>
    <row r="1558" spans="1:9" ht="14.4">
      <c r="A1558" s="487" t="s">
        <v>345</v>
      </c>
      <c r="B1558" s="489" t="s">
        <v>1291</v>
      </c>
      <c r="C1558" s="489">
        <v>2769.13</v>
      </c>
      <c r="D1558" s="487" t="s">
        <v>346</v>
      </c>
      <c r="E1558" s="489">
        <v>2.8884197E-2</v>
      </c>
      <c r="F1558" s="499"/>
      <c r="G1558" s="499"/>
      <c r="H1558" s="499"/>
      <c r="I1558" s="499"/>
    </row>
    <row r="1559" spans="1:9" ht="14.4">
      <c r="A1559" s="487" t="s">
        <v>345</v>
      </c>
      <c r="B1559" s="489" t="s">
        <v>1292</v>
      </c>
      <c r="C1559" s="489">
        <v>2757.53</v>
      </c>
      <c r="D1559" s="487" t="s">
        <v>348</v>
      </c>
      <c r="E1559" s="490"/>
      <c r="F1559" s="499"/>
      <c r="G1559" s="499"/>
      <c r="H1559" s="499"/>
      <c r="I1559" s="499"/>
    </row>
    <row r="1560" spans="1:9" ht="14.4">
      <c r="A1560" s="487" t="s">
        <v>345</v>
      </c>
      <c r="B1560" s="489" t="s">
        <v>1293</v>
      </c>
      <c r="C1560" s="489">
        <v>2765.44</v>
      </c>
      <c r="D1560" s="487" t="s">
        <v>350</v>
      </c>
      <c r="E1560" s="490"/>
      <c r="F1560" s="499"/>
      <c r="G1560" s="499"/>
      <c r="H1560" s="499"/>
      <c r="I1560" s="499"/>
    </row>
    <row r="1561" spans="1:9" ht="14.4">
      <c r="A1561" s="487" t="s">
        <v>345</v>
      </c>
      <c r="B1561" s="489" t="s">
        <v>1294</v>
      </c>
      <c r="C1561" s="489">
        <v>2733.14</v>
      </c>
      <c r="D1561" s="487" t="s">
        <v>351</v>
      </c>
      <c r="E1561" s="490"/>
      <c r="F1561" s="499"/>
      <c r="G1561" s="499"/>
      <c r="H1561" s="499"/>
      <c r="I1561" s="499"/>
    </row>
    <row r="1562" spans="1:9" ht="14.4">
      <c r="A1562" s="487" t="s">
        <v>345</v>
      </c>
      <c r="B1562" s="489" t="s">
        <v>1295</v>
      </c>
      <c r="C1562" s="489">
        <v>2735.01</v>
      </c>
      <c r="D1562" s="487" t="s">
        <v>353</v>
      </c>
      <c r="E1562" s="490"/>
      <c r="F1562" s="499"/>
      <c r="G1562" s="499"/>
      <c r="H1562" s="499"/>
      <c r="I1562" s="499"/>
    </row>
    <row r="1563" spans="1:9" ht="14.4">
      <c r="A1563" s="487" t="s">
        <v>345</v>
      </c>
      <c r="B1563" s="489" t="s">
        <v>1296</v>
      </c>
      <c r="C1563" s="489">
        <v>2731.78</v>
      </c>
      <c r="D1563" s="487" t="s">
        <v>346</v>
      </c>
      <c r="E1563" s="489">
        <v>-1.357978E-2</v>
      </c>
      <c r="F1563" s="499"/>
      <c r="G1563" s="499"/>
      <c r="H1563" s="499"/>
      <c r="I1563" s="499"/>
    </row>
    <row r="1564" spans="1:9" ht="14.4">
      <c r="A1564" s="487" t="s">
        <v>345</v>
      </c>
      <c r="B1564" s="489" t="s">
        <v>1297</v>
      </c>
      <c r="C1564" s="489">
        <v>2651.49</v>
      </c>
      <c r="D1564" s="487" t="s">
        <v>348</v>
      </c>
      <c r="E1564" s="490"/>
      <c r="F1564" s="499"/>
      <c r="G1564" s="499"/>
      <c r="H1564" s="499"/>
      <c r="I1564" s="499"/>
    </row>
    <row r="1565" spans="1:9" ht="14.4">
      <c r="A1565" s="487" t="s">
        <v>345</v>
      </c>
      <c r="B1565" s="489" t="s">
        <v>1298</v>
      </c>
      <c r="C1565" s="489">
        <v>2629.98</v>
      </c>
      <c r="D1565" s="487" t="s">
        <v>350</v>
      </c>
      <c r="E1565" s="490"/>
      <c r="F1565" s="499"/>
      <c r="G1565" s="499"/>
      <c r="H1565" s="499"/>
      <c r="I1565" s="499"/>
    </row>
    <row r="1566" spans="1:9" ht="14.4">
      <c r="A1566" s="487" t="s">
        <v>345</v>
      </c>
      <c r="B1566" s="489" t="s">
        <v>1299</v>
      </c>
      <c r="C1566" s="489">
        <v>2628.37</v>
      </c>
      <c r="D1566" s="487" t="s">
        <v>351</v>
      </c>
      <c r="E1566" s="490"/>
      <c r="F1566" s="499"/>
      <c r="G1566" s="499"/>
      <c r="H1566" s="499"/>
      <c r="I1566" s="499"/>
    </row>
    <row r="1567" spans="1:9" ht="14.4">
      <c r="A1567" s="487" t="s">
        <v>345</v>
      </c>
      <c r="B1567" s="488">
        <v>44208</v>
      </c>
      <c r="C1567" s="489">
        <v>2633.66</v>
      </c>
      <c r="D1567" s="487" t="s">
        <v>353</v>
      </c>
      <c r="E1567" s="490"/>
      <c r="F1567" s="499"/>
      <c r="G1567" s="499"/>
      <c r="H1567" s="499"/>
      <c r="I1567" s="499"/>
    </row>
    <row r="1568" spans="1:9" ht="14.4">
      <c r="A1568" s="487" t="s">
        <v>345</v>
      </c>
      <c r="B1568" s="488">
        <v>44239</v>
      </c>
      <c r="C1568" s="489">
        <v>2584.61</v>
      </c>
      <c r="D1568" s="487" t="s">
        <v>346</v>
      </c>
      <c r="E1568" s="489">
        <v>-5.5378785E-2</v>
      </c>
      <c r="F1568" s="499"/>
      <c r="G1568" s="499"/>
      <c r="H1568" s="499"/>
      <c r="I1568" s="499"/>
    </row>
    <row r="1569" spans="1:9" ht="14.4">
      <c r="A1569" s="487" t="s">
        <v>345</v>
      </c>
      <c r="B1569" s="488">
        <v>44328</v>
      </c>
      <c r="C1569" s="489">
        <v>2513.89</v>
      </c>
      <c r="D1569" s="487" t="s">
        <v>348</v>
      </c>
      <c r="E1569" s="490"/>
      <c r="F1569" s="499"/>
      <c r="G1569" s="499"/>
      <c r="H1569" s="499"/>
      <c r="I1569" s="499"/>
    </row>
    <row r="1570" spans="1:9" ht="14.4">
      <c r="A1570" s="487" t="s">
        <v>345</v>
      </c>
      <c r="B1570" s="488">
        <v>44359</v>
      </c>
      <c r="C1570" s="489">
        <v>2546.09</v>
      </c>
      <c r="D1570" s="487" t="s">
        <v>350</v>
      </c>
      <c r="E1570" s="490"/>
      <c r="F1570" s="499"/>
      <c r="G1570" s="499"/>
      <c r="H1570" s="499"/>
      <c r="I1570" s="499"/>
    </row>
    <row r="1571" spans="1:9" ht="14.4">
      <c r="A1571" s="487" t="s">
        <v>345</v>
      </c>
      <c r="B1571" s="488">
        <v>44389</v>
      </c>
      <c r="C1571" s="489">
        <v>2508.91</v>
      </c>
      <c r="D1571" s="487" t="s">
        <v>351</v>
      </c>
      <c r="E1571" s="490"/>
      <c r="F1571" s="499"/>
      <c r="G1571" s="499"/>
      <c r="H1571" s="499"/>
      <c r="I1571" s="499"/>
    </row>
    <row r="1572" spans="1:9" ht="14.4">
      <c r="A1572" s="487" t="s">
        <v>345</v>
      </c>
      <c r="B1572" s="488">
        <v>44420</v>
      </c>
      <c r="C1572" s="489">
        <v>2455.81</v>
      </c>
      <c r="D1572" s="487" t="s">
        <v>353</v>
      </c>
      <c r="E1572" s="490"/>
      <c r="F1572" s="499"/>
      <c r="G1572" s="499"/>
      <c r="H1572" s="499"/>
      <c r="I1572" s="499"/>
    </row>
    <row r="1573" spans="1:9" ht="14.4">
      <c r="A1573" s="487" t="s">
        <v>345</v>
      </c>
      <c r="B1573" s="488">
        <v>44451</v>
      </c>
      <c r="C1573" s="489">
        <v>2449.9699999999998</v>
      </c>
      <c r="D1573" s="487" t="s">
        <v>346</v>
      </c>
      <c r="E1573" s="489">
        <v>-5.3498847000000002E-2</v>
      </c>
      <c r="F1573" s="499"/>
      <c r="G1573" s="499"/>
      <c r="H1573" s="499"/>
      <c r="I1573" s="499"/>
    </row>
    <row r="1574" spans="1:9" ht="14.4">
      <c r="A1574" s="487" t="s">
        <v>345</v>
      </c>
      <c r="B1574" s="500">
        <v>44542</v>
      </c>
      <c r="C1574" s="489">
        <v>2361.27</v>
      </c>
      <c r="D1574" s="487" t="s">
        <v>348</v>
      </c>
      <c r="E1574" s="490"/>
      <c r="F1574" s="499"/>
      <c r="G1574" s="499"/>
      <c r="H1574" s="499"/>
      <c r="I1574" s="499"/>
    </row>
    <row r="1575" spans="1:9" ht="14.4">
      <c r="A1575" s="487" t="s">
        <v>345</v>
      </c>
      <c r="B1575" s="489" t="s">
        <v>1300</v>
      </c>
      <c r="C1575" s="489">
        <v>2282.0100000000002</v>
      </c>
      <c r="D1575" s="487" t="s">
        <v>350</v>
      </c>
      <c r="E1575" s="490"/>
      <c r="F1575" s="499"/>
      <c r="G1575" s="499"/>
      <c r="H1575" s="499"/>
      <c r="I1575" s="499"/>
    </row>
    <row r="1576" spans="1:9" ht="14.4">
      <c r="A1576" s="487" t="s">
        <v>345</v>
      </c>
      <c r="B1576" s="489" t="s">
        <v>1301</v>
      </c>
      <c r="C1576" s="489">
        <v>2418.85</v>
      </c>
      <c r="D1576" s="487" t="s">
        <v>351</v>
      </c>
      <c r="E1576" s="490"/>
      <c r="F1576" s="499"/>
      <c r="G1576" s="499"/>
      <c r="H1576" s="499"/>
      <c r="I1576" s="499"/>
    </row>
    <row r="1577" spans="1:9" ht="14.4">
      <c r="A1577" s="487" t="s">
        <v>345</v>
      </c>
      <c r="B1577" s="489" t="s">
        <v>1302</v>
      </c>
      <c r="C1577" s="489">
        <v>2414.62</v>
      </c>
      <c r="D1577" s="487" t="s">
        <v>353</v>
      </c>
      <c r="E1577" s="490"/>
      <c r="F1577" s="499"/>
      <c r="G1577" s="499"/>
      <c r="H1577" s="499"/>
      <c r="I1577" s="499"/>
    </row>
    <row r="1578" spans="1:9" ht="14.4">
      <c r="A1578" s="487" t="s">
        <v>345</v>
      </c>
      <c r="B1578" s="489" t="s">
        <v>1303</v>
      </c>
      <c r="C1578" s="489">
        <v>2376.7399999999998</v>
      </c>
      <c r="D1578" s="487" t="s">
        <v>346</v>
      </c>
      <c r="E1578" s="489">
        <v>-3.0345978999999999E-2</v>
      </c>
      <c r="F1578" s="499"/>
      <c r="G1578" s="499"/>
      <c r="H1578" s="499"/>
      <c r="I1578" s="499"/>
    </row>
    <row r="1579" spans="1:9" ht="14.4">
      <c r="A1579" s="487" t="s">
        <v>345</v>
      </c>
      <c r="B1579" s="489" t="s">
        <v>1304</v>
      </c>
      <c r="C1579" s="489">
        <v>2358.81</v>
      </c>
      <c r="D1579" s="487" t="s">
        <v>350</v>
      </c>
      <c r="E1579" s="490"/>
      <c r="F1579" s="499"/>
      <c r="G1579" s="499"/>
      <c r="H1579" s="499"/>
      <c r="I1579" s="499"/>
    </row>
    <row r="1580" spans="1:9" ht="14.4">
      <c r="A1580" s="487" t="s">
        <v>345</v>
      </c>
      <c r="B1580" s="489" t="s">
        <v>1305</v>
      </c>
      <c r="C1580" s="489">
        <v>2415.5500000000002</v>
      </c>
      <c r="D1580" s="487" t="s">
        <v>351</v>
      </c>
      <c r="E1580" s="490"/>
      <c r="F1580" s="499"/>
      <c r="G1580" s="499"/>
      <c r="H1580" s="499"/>
      <c r="I1580" s="499"/>
    </row>
    <row r="1581" spans="1:9" ht="14.4">
      <c r="A1581" s="487" t="s">
        <v>345</v>
      </c>
      <c r="B1581" s="489" t="s">
        <v>1306</v>
      </c>
      <c r="C1581" s="489">
        <v>2507.6999999999998</v>
      </c>
      <c r="D1581" s="487" t="s">
        <v>353</v>
      </c>
      <c r="E1581" s="490"/>
      <c r="F1581" s="499"/>
      <c r="G1581" s="499"/>
      <c r="H1581" s="499"/>
      <c r="I1581" s="499"/>
    </row>
    <row r="1582" spans="1:9" ht="14.4">
      <c r="A1582" s="487" t="s">
        <v>345</v>
      </c>
      <c r="B1582" s="489" t="s">
        <v>1307</v>
      </c>
      <c r="C1582" s="489">
        <v>2520.23</v>
      </c>
      <c r="D1582" s="487" t="s">
        <v>346</v>
      </c>
      <c r="E1582" s="489">
        <v>4.2808242000000003E-2</v>
      </c>
      <c r="F1582" s="499"/>
      <c r="G1582" s="499"/>
      <c r="H1582" s="499"/>
      <c r="I1582" s="499"/>
    </row>
    <row r="1583" spans="1:9" ht="14.4">
      <c r="A1583" s="487" t="s">
        <v>345</v>
      </c>
      <c r="B1583" s="489" t="s">
        <v>1308</v>
      </c>
      <c r="C1583" s="489">
        <v>2591.42</v>
      </c>
      <c r="D1583" s="487" t="s">
        <v>348</v>
      </c>
      <c r="E1583" s="490"/>
      <c r="F1583" s="499"/>
      <c r="G1583" s="499"/>
      <c r="H1583" s="499"/>
      <c r="I1583" s="499"/>
    </row>
    <row r="1584" spans="1:9" ht="14.4">
      <c r="A1584" s="487" t="s">
        <v>345</v>
      </c>
      <c r="B1584" s="489" t="s">
        <v>1309</v>
      </c>
      <c r="C1584" s="489">
        <v>2521.65</v>
      </c>
      <c r="D1584" s="487" t="s">
        <v>350</v>
      </c>
      <c r="E1584" s="490"/>
      <c r="F1584" s="499"/>
      <c r="G1584" s="499"/>
      <c r="H1584" s="499"/>
      <c r="I1584" s="499"/>
    </row>
    <row r="1585" spans="1:9" ht="14.4">
      <c r="A1585" s="487" t="s">
        <v>345</v>
      </c>
      <c r="B1585" s="489" t="s">
        <v>1310</v>
      </c>
      <c r="C1585" s="489">
        <v>2518.9899999999998</v>
      </c>
      <c r="D1585" s="487" t="s">
        <v>351</v>
      </c>
      <c r="E1585" s="490"/>
      <c r="F1585" s="499"/>
      <c r="G1585" s="499"/>
      <c r="H1585" s="499"/>
      <c r="I1585" s="499"/>
    </row>
    <row r="1586" spans="1:9" ht="14.4">
      <c r="A1586" s="487" t="s">
        <v>345</v>
      </c>
      <c r="B1586" s="489" t="s">
        <v>1311</v>
      </c>
      <c r="C1586" s="489">
        <v>2524.5</v>
      </c>
      <c r="D1586" s="487" t="s">
        <v>353</v>
      </c>
      <c r="E1586" s="490"/>
      <c r="F1586" s="499"/>
      <c r="G1586" s="499"/>
      <c r="H1586" s="499"/>
      <c r="I1586" s="499"/>
    </row>
    <row r="1587" spans="1:9" ht="14.4">
      <c r="A1587" s="487" t="s">
        <v>345</v>
      </c>
      <c r="B1587" s="488">
        <v>44593</v>
      </c>
      <c r="C1587" s="489">
        <v>2584.91</v>
      </c>
      <c r="D1587" s="487" t="s">
        <v>348</v>
      </c>
      <c r="E1587" s="490"/>
      <c r="F1587" s="499"/>
      <c r="G1587" s="499"/>
      <c r="H1587" s="499"/>
      <c r="I1587" s="499"/>
    </row>
    <row r="1588" spans="1:9" ht="14.4">
      <c r="A1588" s="487" t="s">
        <v>345</v>
      </c>
      <c r="B1588" s="488">
        <v>44621</v>
      </c>
      <c r="C1588" s="489">
        <v>2616.94</v>
      </c>
      <c r="D1588" s="487" t="s">
        <v>350</v>
      </c>
      <c r="E1588" s="490"/>
      <c r="F1588" s="499"/>
      <c r="G1588" s="499"/>
      <c r="H1588" s="499"/>
      <c r="I1588" s="499"/>
    </row>
    <row r="1589" spans="1:9" ht="14.4">
      <c r="A1589" s="487" t="s">
        <v>345</v>
      </c>
      <c r="B1589" s="488">
        <v>44652</v>
      </c>
      <c r="C1589" s="489">
        <v>2679.95</v>
      </c>
      <c r="D1589" s="487" t="s">
        <v>351</v>
      </c>
      <c r="E1589" s="490"/>
      <c r="F1589" s="499"/>
      <c r="G1589" s="499"/>
      <c r="H1589" s="499"/>
      <c r="I1589" s="499"/>
    </row>
    <row r="1590" spans="1:9" ht="14.4">
      <c r="A1590" s="487" t="s">
        <v>345</v>
      </c>
      <c r="B1590" s="488">
        <v>44682</v>
      </c>
      <c r="C1590" s="489">
        <v>2649.2</v>
      </c>
      <c r="D1590" s="487" t="s">
        <v>353</v>
      </c>
      <c r="E1590" s="490"/>
      <c r="F1590" s="499"/>
      <c r="G1590" s="499"/>
      <c r="H1590" s="499"/>
      <c r="I1590" s="499"/>
    </row>
    <row r="1591" spans="1:9" ht="14.4">
      <c r="A1591" s="487" t="s">
        <v>345</v>
      </c>
      <c r="B1591" s="488">
        <v>44713</v>
      </c>
      <c r="C1591" s="489">
        <v>2692.47</v>
      </c>
      <c r="D1591" s="487" t="s">
        <v>346</v>
      </c>
      <c r="E1591" s="489">
        <v>6.4415965000000006E-2</v>
      </c>
      <c r="F1591" s="499"/>
      <c r="G1591" s="499"/>
      <c r="H1591" s="499"/>
      <c r="I1591" s="499"/>
    </row>
    <row r="1592" spans="1:9" ht="14.4">
      <c r="A1592" s="487" t="s">
        <v>345</v>
      </c>
      <c r="B1592" s="488">
        <v>44805</v>
      </c>
      <c r="C1592" s="489">
        <v>2765.47</v>
      </c>
      <c r="D1592" s="487" t="s">
        <v>348</v>
      </c>
      <c r="E1592" s="490"/>
      <c r="F1592" s="499"/>
      <c r="G1592" s="499"/>
      <c r="H1592" s="499"/>
      <c r="I1592" s="499"/>
    </row>
    <row r="1593" spans="1:9" ht="14.4">
      <c r="A1593" s="487" t="s">
        <v>345</v>
      </c>
      <c r="B1593" s="488">
        <v>44835</v>
      </c>
      <c r="C1593" s="489">
        <v>2784.95</v>
      </c>
      <c r="D1593" s="487" t="s">
        <v>350</v>
      </c>
      <c r="E1593" s="490"/>
      <c r="F1593" s="499"/>
      <c r="G1593" s="499"/>
      <c r="H1593" s="499"/>
      <c r="I1593" s="499"/>
    </row>
    <row r="1594" spans="1:9" ht="14.4">
      <c r="A1594" s="487" t="s">
        <v>345</v>
      </c>
      <c r="B1594" s="488">
        <v>44866</v>
      </c>
      <c r="C1594" s="489">
        <v>2834.13</v>
      </c>
      <c r="D1594" s="487" t="s">
        <v>351</v>
      </c>
      <c r="E1594" s="490"/>
      <c r="F1594" s="499"/>
      <c r="G1594" s="499"/>
      <c r="H1594" s="499"/>
      <c r="I1594" s="499"/>
    </row>
    <row r="1595" spans="1:9" ht="14.4">
      <c r="A1595" s="487" t="s">
        <v>345</v>
      </c>
      <c r="B1595" s="488">
        <v>44896</v>
      </c>
      <c r="C1595" s="489">
        <v>2803.62</v>
      </c>
      <c r="D1595" s="487" t="s">
        <v>353</v>
      </c>
      <c r="E1595" s="490"/>
      <c r="F1595" s="499"/>
      <c r="G1595" s="499"/>
      <c r="H1595" s="499"/>
      <c r="I1595" s="499"/>
    </row>
    <row r="1596" spans="1:9" ht="14.4">
      <c r="A1596" s="487" t="s">
        <v>345</v>
      </c>
      <c r="B1596" s="489" t="s">
        <v>1312</v>
      </c>
      <c r="C1596" s="489">
        <v>2857.75</v>
      </c>
      <c r="D1596" s="487" t="s">
        <v>346</v>
      </c>
      <c r="E1596" s="489">
        <v>5.9575613999999999E-2</v>
      </c>
      <c r="F1596" s="499"/>
      <c r="G1596" s="499"/>
      <c r="H1596" s="499"/>
      <c r="I1596" s="499"/>
    </row>
    <row r="1597" spans="1:9" ht="14.4">
      <c r="A1597" s="487" t="s">
        <v>345</v>
      </c>
      <c r="B1597" s="489" t="s">
        <v>1313</v>
      </c>
      <c r="C1597" s="489">
        <v>2926.74</v>
      </c>
      <c r="D1597" s="487" t="s">
        <v>348</v>
      </c>
      <c r="E1597" s="490"/>
      <c r="F1597" s="499"/>
      <c r="G1597" s="499"/>
      <c r="H1597" s="499"/>
      <c r="I1597" s="499"/>
    </row>
    <row r="1598" spans="1:9" ht="14.4">
      <c r="A1598" s="487" t="s">
        <v>345</v>
      </c>
      <c r="B1598" s="489" t="s">
        <v>1314</v>
      </c>
      <c r="C1598" s="489">
        <v>2947.38</v>
      </c>
      <c r="D1598" s="487" t="s">
        <v>350</v>
      </c>
      <c r="E1598" s="490"/>
      <c r="F1598" s="499"/>
      <c r="G1598" s="499"/>
      <c r="H1598" s="499"/>
      <c r="I1598" s="499"/>
    </row>
    <row r="1599" spans="1:9" ht="14.4">
      <c r="A1599" s="487" t="s">
        <v>345</v>
      </c>
      <c r="B1599" s="489" t="s">
        <v>1315</v>
      </c>
      <c r="C1599" s="489">
        <v>2936.66</v>
      </c>
      <c r="D1599" s="487" t="s">
        <v>351</v>
      </c>
      <c r="E1599" s="490"/>
      <c r="F1599" s="499"/>
      <c r="G1599" s="499"/>
      <c r="H1599" s="499"/>
      <c r="I1599" s="499"/>
    </row>
    <row r="1600" spans="1:9" ht="14.4">
      <c r="A1600" s="487" t="s">
        <v>345</v>
      </c>
      <c r="B1600" s="489" t="s">
        <v>1316</v>
      </c>
      <c r="C1600" s="489">
        <v>2898.31</v>
      </c>
      <c r="D1600" s="487" t="s">
        <v>353</v>
      </c>
      <c r="E1600" s="490"/>
      <c r="F1600" s="499"/>
      <c r="G1600" s="499"/>
      <c r="H1600" s="499"/>
      <c r="I1600" s="499"/>
    </row>
    <row r="1601" spans="1:9" ht="14.4">
      <c r="A1601" s="487" t="s">
        <v>345</v>
      </c>
      <c r="B1601" s="489" t="s">
        <v>1317</v>
      </c>
      <c r="C1601" s="489">
        <v>2931.34</v>
      </c>
      <c r="D1601" s="487" t="s">
        <v>346</v>
      </c>
      <c r="E1601" s="489">
        <v>2.5425053999999999E-2</v>
      </c>
      <c r="F1601" s="499"/>
      <c r="G1601" s="499"/>
      <c r="H1601" s="499"/>
      <c r="I1601" s="499"/>
    </row>
    <row r="1602" spans="1:9" ht="14.4">
      <c r="A1602" s="487" t="s">
        <v>345</v>
      </c>
      <c r="B1602" s="489" t="s">
        <v>1318</v>
      </c>
      <c r="C1602" s="489">
        <v>2920.51</v>
      </c>
      <c r="D1602" s="487" t="s">
        <v>348</v>
      </c>
      <c r="E1602" s="490"/>
      <c r="F1602" s="499"/>
      <c r="G1602" s="499"/>
      <c r="H1602" s="499"/>
      <c r="I1602" s="499"/>
    </row>
    <row r="1603" spans="1:9" ht="14.4">
      <c r="A1603" s="487" t="s">
        <v>345</v>
      </c>
      <c r="B1603" s="489" t="s">
        <v>1319</v>
      </c>
      <c r="C1603" s="489">
        <v>2820.65</v>
      </c>
      <c r="D1603" s="487" t="s">
        <v>350</v>
      </c>
      <c r="E1603" s="490"/>
      <c r="F1603" s="499"/>
      <c r="G1603" s="499"/>
      <c r="H1603" s="499"/>
      <c r="I1603" s="499"/>
    </row>
    <row r="1604" spans="1:9" ht="14.4">
      <c r="A1604" s="487" t="s">
        <v>345</v>
      </c>
      <c r="B1604" s="489" t="s">
        <v>1320</v>
      </c>
      <c r="C1604" s="489">
        <v>2815.06</v>
      </c>
      <c r="D1604" s="487" t="s">
        <v>351</v>
      </c>
      <c r="E1604" s="490"/>
      <c r="F1604" s="499"/>
      <c r="G1604" s="499"/>
      <c r="H1604" s="499"/>
      <c r="I1604" s="499"/>
    </row>
    <row r="1605" spans="1:9" ht="14.4">
      <c r="A1605" s="487" t="s">
        <v>345</v>
      </c>
      <c r="B1605" s="489" t="s">
        <v>1321</v>
      </c>
      <c r="C1605" s="489">
        <v>2776.65</v>
      </c>
      <c r="D1605" s="487" t="s">
        <v>353</v>
      </c>
      <c r="E1605" s="490"/>
      <c r="F1605" s="499"/>
      <c r="G1605" s="499"/>
      <c r="H1605" s="499"/>
      <c r="I1605" s="499"/>
    </row>
    <row r="1606" spans="1:9" ht="14.4">
      <c r="A1606" s="487" t="s">
        <v>345</v>
      </c>
      <c r="B1606" s="489" t="s">
        <v>1322</v>
      </c>
      <c r="C1606" s="489">
        <v>2779.98</v>
      </c>
      <c r="D1606" s="487" t="s">
        <v>346</v>
      </c>
      <c r="E1606" s="489">
        <v>-5.3015923E-2</v>
      </c>
      <c r="F1606" s="499"/>
      <c r="G1606" s="499"/>
      <c r="H1606" s="499"/>
      <c r="I1606" s="499"/>
    </row>
    <row r="1607" spans="1:9" ht="14.4">
      <c r="A1607" s="487" t="s">
        <v>345</v>
      </c>
      <c r="B1607" s="489" t="s">
        <v>1323</v>
      </c>
      <c r="C1607" s="489">
        <v>2885.53</v>
      </c>
      <c r="D1607" s="487" t="s">
        <v>348</v>
      </c>
      <c r="E1607" s="490"/>
      <c r="F1607" s="499"/>
      <c r="G1607" s="499"/>
      <c r="H1607" s="499"/>
      <c r="I1607" s="499"/>
    </row>
    <row r="1608" spans="1:9" ht="14.4">
      <c r="A1608" s="487" t="s">
        <v>345</v>
      </c>
      <c r="B1608" s="489" t="s">
        <v>1324</v>
      </c>
      <c r="C1608" s="489">
        <v>2871.05</v>
      </c>
      <c r="D1608" s="487" t="s">
        <v>350</v>
      </c>
      <c r="E1608" s="490"/>
      <c r="F1608" s="499"/>
      <c r="G1608" s="499"/>
      <c r="H1608" s="499"/>
      <c r="I1608" s="499"/>
    </row>
    <row r="1609" spans="1:9" ht="14.4">
      <c r="A1609" s="487" t="s">
        <v>345</v>
      </c>
      <c r="B1609" s="488">
        <v>44563</v>
      </c>
      <c r="C1609" s="489">
        <v>2891.3</v>
      </c>
      <c r="D1609" s="487" t="s">
        <v>351</v>
      </c>
      <c r="E1609" s="490"/>
      <c r="F1609" s="499"/>
      <c r="G1609" s="499"/>
      <c r="H1609" s="499"/>
      <c r="I1609" s="499"/>
    </row>
    <row r="1610" spans="1:9" ht="14.4">
      <c r="A1610" s="487" t="s">
        <v>345</v>
      </c>
      <c r="B1610" s="488">
        <v>44622</v>
      </c>
      <c r="C1610" s="489">
        <v>2876.74</v>
      </c>
      <c r="D1610" s="487" t="s">
        <v>346</v>
      </c>
      <c r="E1610" s="489">
        <v>3.5412542999999998E-2</v>
      </c>
      <c r="F1610" s="499"/>
      <c r="G1610" s="499"/>
      <c r="H1610" s="499"/>
      <c r="I1610" s="499"/>
    </row>
    <row r="1611" spans="1:9" ht="14.4">
      <c r="A1611" s="487" t="s">
        <v>345</v>
      </c>
      <c r="B1611" s="488">
        <v>44714</v>
      </c>
      <c r="C1611" s="489">
        <v>2836.17</v>
      </c>
      <c r="D1611" s="487" t="s">
        <v>348</v>
      </c>
      <c r="E1611" s="490"/>
      <c r="F1611" s="499"/>
      <c r="G1611" s="499"/>
      <c r="H1611" s="499"/>
      <c r="I1611" s="499"/>
    </row>
    <row r="1612" spans="1:9" ht="14.4">
      <c r="A1612" s="487" t="s">
        <v>345</v>
      </c>
      <c r="B1612" s="488">
        <v>44744</v>
      </c>
      <c r="C1612" s="489">
        <v>2851.86</v>
      </c>
      <c r="D1612" s="487" t="s">
        <v>350</v>
      </c>
      <c r="E1612" s="490"/>
      <c r="F1612" s="499"/>
      <c r="G1612" s="499"/>
      <c r="H1612" s="499"/>
      <c r="I1612" s="499"/>
    </row>
    <row r="1613" spans="1:9" ht="14.4">
      <c r="A1613" s="487" t="s">
        <v>345</v>
      </c>
      <c r="B1613" s="488">
        <v>44775</v>
      </c>
      <c r="C1613" s="489">
        <v>2835.58</v>
      </c>
      <c r="D1613" s="487" t="s">
        <v>351</v>
      </c>
      <c r="E1613" s="490"/>
      <c r="F1613" s="499"/>
      <c r="G1613" s="499"/>
      <c r="H1613" s="499"/>
      <c r="I1613" s="499"/>
    </row>
    <row r="1614" spans="1:9" ht="14.4">
      <c r="A1614" s="487" t="s">
        <v>345</v>
      </c>
      <c r="B1614" s="488">
        <v>44806</v>
      </c>
      <c r="C1614" s="489">
        <v>2813.52</v>
      </c>
      <c r="D1614" s="487" t="s">
        <v>353</v>
      </c>
      <c r="E1614" s="490"/>
      <c r="F1614" s="499"/>
      <c r="G1614" s="499"/>
      <c r="H1614" s="499"/>
      <c r="I1614" s="499"/>
    </row>
    <row r="1615" spans="1:9" ht="14.4">
      <c r="A1615" s="487" t="s">
        <v>345</v>
      </c>
      <c r="B1615" s="488">
        <v>44836</v>
      </c>
      <c r="C1615" s="489">
        <v>2801.56</v>
      </c>
      <c r="D1615" s="487" t="s">
        <v>346</v>
      </c>
      <c r="E1615" s="489">
        <v>-2.6481304000000001E-2</v>
      </c>
      <c r="F1615" s="499"/>
      <c r="G1615" s="499"/>
      <c r="H1615" s="499"/>
      <c r="I1615" s="499"/>
    </row>
    <row r="1616" spans="1:9" ht="14.4">
      <c r="A1616" s="487" t="s">
        <v>345</v>
      </c>
      <c r="B1616" s="489" t="s">
        <v>1325</v>
      </c>
      <c r="C1616" s="489">
        <v>2700.89</v>
      </c>
      <c r="D1616" s="487" t="s">
        <v>348</v>
      </c>
      <c r="E1616" s="490"/>
      <c r="F1616" s="499"/>
      <c r="G1616" s="499"/>
      <c r="H1616" s="499"/>
      <c r="I1616" s="499"/>
    </row>
    <row r="1617" spans="1:9" ht="14.4">
      <c r="A1617" s="487" t="s">
        <v>345</v>
      </c>
      <c r="B1617" s="489" t="s">
        <v>1326</v>
      </c>
      <c r="C1617" s="489">
        <v>2700.98</v>
      </c>
      <c r="D1617" s="487" t="s">
        <v>350</v>
      </c>
      <c r="E1617" s="490"/>
      <c r="F1617" s="499"/>
      <c r="G1617" s="499"/>
      <c r="H1617" s="499"/>
      <c r="I1617" s="499"/>
    </row>
    <row r="1618" spans="1:9" ht="14.4">
      <c r="A1618" s="487" t="s">
        <v>345</v>
      </c>
      <c r="B1618" s="489" t="s">
        <v>1327</v>
      </c>
      <c r="C1618" s="489">
        <v>2754.29</v>
      </c>
      <c r="D1618" s="487" t="s">
        <v>351</v>
      </c>
      <c r="E1618" s="490"/>
      <c r="F1618" s="499"/>
      <c r="G1618" s="499"/>
      <c r="H1618" s="499"/>
      <c r="I1618" s="499"/>
    </row>
    <row r="1619" spans="1:9" ht="14.4">
      <c r="A1619" s="487" t="s">
        <v>345</v>
      </c>
      <c r="B1619" s="489" t="s">
        <v>1328</v>
      </c>
      <c r="C1619" s="489">
        <v>2734.44</v>
      </c>
      <c r="D1619" s="487" t="s">
        <v>353</v>
      </c>
      <c r="E1619" s="490"/>
      <c r="F1619" s="499"/>
      <c r="G1619" s="499"/>
      <c r="H1619" s="499"/>
      <c r="I1619" s="499"/>
    </row>
    <row r="1620" spans="1:9" ht="14.4">
      <c r="A1620" s="487" t="s">
        <v>345</v>
      </c>
      <c r="B1620" s="489" t="s">
        <v>1329</v>
      </c>
      <c r="C1620" s="489">
        <v>2732.52</v>
      </c>
      <c r="D1620" s="487" t="s">
        <v>346</v>
      </c>
      <c r="E1620" s="489">
        <v>-2.4952144999999998E-2</v>
      </c>
      <c r="F1620" s="499"/>
      <c r="G1620" s="499"/>
      <c r="H1620" s="499"/>
      <c r="I1620" s="499"/>
    </row>
    <row r="1621" spans="1:9" ht="14.4">
      <c r="A1621" s="487" t="s">
        <v>345</v>
      </c>
      <c r="B1621" s="489" t="s">
        <v>1330</v>
      </c>
      <c r="C1621" s="489">
        <v>2693.1</v>
      </c>
      <c r="D1621" s="487" t="s">
        <v>348</v>
      </c>
      <c r="E1621" s="490"/>
      <c r="F1621" s="499"/>
      <c r="G1621" s="499"/>
      <c r="H1621" s="499"/>
      <c r="I1621" s="499"/>
    </row>
    <row r="1622" spans="1:9" ht="14.4">
      <c r="A1622" s="487" t="s">
        <v>345</v>
      </c>
      <c r="B1622" s="489" t="s">
        <v>1331</v>
      </c>
      <c r="C1622" s="489">
        <v>2718.51</v>
      </c>
      <c r="D1622" s="487" t="s">
        <v>350</v>
      </c>
      <c r="E1622" s="490"/>
      <c r="F1622" s="499"/>
      <c r="G1622" s="499"/>
      <c r="H1622" s="499"/>
      <c r="I1622" s="499"/>
    </row>
    <row r="1623" spans="1:9" ht="14.4">
      <c r="A1623" s="487" t="s">
        <v>345</v>
      </c>
      <c r="B1623" s="489" t="s">
        <v>1332</v>
      </c>
      <c r="C1623" s="489">
        <v>2735.93</v>
      </c>
      <c r="D1623" s="487" t="s">
        <v>351</v>
      </c>
      <c r="E1623" s="490"/>
      <c r="F1623" s="499"/>
      <c r="G1623" s="499"/>
      <c r="H1623" s="499"/>
      <c r="I1623" s="499"/>
    </row>
    <row r="1624" spans="1:9" ht="14.4">
      <c r="A1624" s="487" t="s">
        <v>345</v>
      </c>
      <c r="B1624" s="489" t="s">
        <v>1333</v>
      </c>
      <c r="C1624" s="489">
        <v>2720.43</v>
      </c>
      <c r="D1624" s="487" t="s">
        <v>353</v>
      </c>
      <c r="E1624" s="490"/>
      <c r="F1624" s="499"/>
      <c r="G1624" s="499"/>
      <c r="H1624" s="499"/>
      <c r="I1624" s="499"/>
    </row>
    <row r="1625" spans="1:9" ht="14.4">
      <c r="A1625" s="487" t="s">
        <v>345</v>
      </c>
      <c r="B1625" s="489" t="s">
        <v>1334</v>
      </c>
      <c r="C1625" s="489">
        <v>2661.44</v>
      </c>
      <c r="D1625" s="487" t="s">
        <v>346</v>
      </c>
      <c r="E1625" s="489">
        <v>-2.6356931E-2</v>
      </c>
      <c r="F1625" s="499"/>
      <c r="G1625" s="499"/>
      <c r="H1625" s="499"/>
      <c r="I1625" s="499"/>
    </row>
    <row r="1626" spans="1:9" ht="14.4">
      <c r="A1626" s="487" t="s">
        <v>345</v>
      </c>
      <c r="B1626" s="489" t="s">
        <v>1335</v>
      </c>
      <c r="C1626" s="489">
        <v>2653.7</v>
      </c>
      <c r="D1626" s="487" t="s">
        <v>348</v>
      </c>
      <c r="E1626" s="490"/>
      <c r="F1626" s="499"/>
      <c r="G1626" s="499"/>
      <c r="H1626" s="499"/>
      <c r="I1626" s="499"/>
    </row>
    <row r="1627" spans="1:9" ht="14.4">
      <c r="A1627" s="487" t="s">
        <v>345</v>
      </c>
      <c r="B1627" s="489" t="s">
        <v>1336</v>
      </c>
      <c r="C1627" s="489">
        <v>2610.6</v>
      </c>
      <c r="D1627" s="487" t="s">
        <v>350</v>
      </c>
      <c r="E1627" s="490"/>
      <c r="F1627" s="499"/>
      <c r="G1627" s="499"/>
      <c r="H1627" s="499"/>
      <c r="I1627" s="499"/>
    </row>
    <row r="1628" spans="1:9" ht="14.4">
      <c r="A1628" s="487" t="s">
        <v>345</v>
      </c>
      <c r="B1628" s="488">
        <v>44595</v>
      </c>
      <c r="C1628" s="489">
        <v>2547.04</v>
      </c>
      <c r="D1628" s="487" t="s">
        <v>353</v>
      </c>
      <c r="E1628" s="490"/>
      <c r="F1628" s="499"/>
      <c r="G1628" s="499"/>
      <c r="H1628" s="499"/>
      <c r="I1628" s="499"/>
    </row>
    <row r="1629" spans="1:9" ht="14.4">
      <c r="A1629" s="487" t="s">
        <v>345</v>
      </c>
      <c r="B1629" s="488">
        <v>44715</v>
      </c>
      <c r="C1629" s="489">
        <v>2543.39</v>
      </c>
      <c r="D1629" s="487" t="s">
        <v>348</v>
      </c>
      <c r="E1629" s="490"/>
      <c r="F1629" s="499"/>
      <c r="G1629" s="499"/>
      <c r="H1629" s="499"/>
      <c r="I1629" s="499"/>
    </row>
    <row r="1630" spans="1:9" ht="14.4">
      <c r="A1630" s="487" t="s">
        <v>345</v>
      </c>
      <c r="B1630" s="488">
        <v>44745</v>
      </c>
      <c r="C1630" s="489">
        <v>2544.9299999999998</v>
      </c>
      <c r="D1630" s="487" t="s">
        <v>350</v>
      </c>
      <c r="E1630" s="490"/>
      <c r="F1630" s="499"/>
      <c r="G1630" s="499"/>
      <c r="H1630" s="499"/>
      <c r="I1630" s="499"/>
    </row>
    <row r="1631" spans="1:9" ht="14.4">
      <c r="A1631" s="487" t="s">
        <v>345</v>
      </c>
      <c r="B1631" s="488">
        <v>44807</v>
      </c>
      <c r="C1631" s="489">
        <v>2514.58</v>
      </c>
      <c r="D1631" s="487" t="s">
        <v>353</v>
      </c>
      <c r="E1631" s="490"/>
      <c r="F1631" s="499"/>
      <c r="G1631" s="499"/>
      <c r="H1631" s="499"/>
      <c r="I1631" s="499"/>
    </row>
    <row r="1632" spans="1:9" ht="14.4">
      <c r="A1632" s="487" t="s">
        <v>345</v>
      </c>
      <c r="B1632" s="488">
        <v>44837</v>
      </c>
      <c r="C1632" s="489">
        <v>2566.9</v>
      </c>
      <c r="D1632" s="487" t="s">
        <v>346</v>
      </c>
      <c r="E1632" s="489">
        <v>-1.6881134999999999E-2</v>
      </c>
      <c r="F1632" s="499"/>
      <c r="G1632" s="499"/>
      <c r="H1632" s="499"/>
      <c r="I1632" s="499"/>
    </row>
    <row r="1633" spans="1:9" ht="14.4">
      <c r="A1633" s="487" t="s">
        <v>345</v>
      </c>
      <c r="B1633" s="489" t="s">
        <v>1337</v>
      </c>
      <c r="C1633" s="489">
        <v>2667.97</v>
      </c>
      <c r="D1633" s="487" t="s">
        <v>348</v>
      </c>
      <c r="E1633" s="490"/>
      <c r="F1633" s="499"/>
      <c r="G1633" s="499"/>
      <c r="H1633" s="499"/>
      <c r="I1633" s="499"/>
    </row>
    <row r="1634" spans="1:9" ht="14.4">
      <c r="A1634" s="487" t="s">
        <v>345</v>
      </c>
      <c r="B1634" s="489" t="s">
        <v>1338</v>
      </c>
      <c r="C1634" s="489">
        <v>2668.11</v>
      </c>
      <c r="D1634" s="487" t="s">
        <v>350</v>
      </c>
      <c r="E1634" s="490"/>
      <c r="F1634" s="499"/>
      <c r="G1634" s="499"/>
      <c r="H1634" s="499"/>
      <c r="I1634" s="499"/>
    </row>
    <row r="1635" spans="1:9" ht="14.4">
      <c r="A1635" s="487" t="s">
        <v>345</v>
      </c>
      <c r="B1635" s="489" t="s">
        <v>1339</v>
      </c>
      <c r="C1635" s="489">
        <v>2650.97</v>
      </c>
      <c r="D1635" s="487" t="s">
        <v>351</v>
      </c>
      <c r="E1635" s="490"/>
      <c r="F1635" s="499"/>
      <c r="G1635" s="499"/>
      <c r="H1635" s="499"/>
      <c r="I1635" s="499"/>
    </row>
    <row r="1636" spans="1:9" ht="14.4">
      <c r="A1636" s="487" t="s">
        <v>345</v>
      </c>
      <c r="B1636" s="489" t="s">
        <v>1340</v>
      </c>
      <c r="C1636" s="489">
        <v>2631.32</v>
      </c>
      <c r="D1636" s="487" t="s">
        <v>353</v>
      </c>
      <c r="E1636" s="490"/>
      <c r="F1636" s="499"/>
      <c r="G1636" s="499"/>
      <c r="H1636" s="499"/>
      <c r="I1636" s="499"/>
    </row>
    <row r="1637" spans="1:9" ht="14.4">
      <c r="A1637" s="487" t="s">
        <v>345</v>
      </c>
      <c r="B1637" s="489" t="s">
        <v>1341</v>
      </c>
      <c r="C1637" s="489">
        <v>2616.58</v>
      </c>
      <c r="D1637" s="487" t="s">
        <v>348</v>
      </c>
      <c r="E1637" s="490"/>
      <c r="F1637" s="499"/>
      <c r="G1637" s="499"/>
      <c r="H1637" s="499"/>
      <c r="I1637" s="499"/>
    </row>
    <row r="1638" spans="1:9" ht="14.4">
      <c r="A1638" s="487" t="s">
        <v>345</v>
      </c>
      <c r="B1638" s="489" t="s">
        <v>1342</v>
      </c>
      <c r="C1638" s="489">
        <v>2634.65</v>
      </c>
      <c r="D1638" s="487" t="s">
        <v>350</v>
      </c>
      <c r="E1638" s="490"/>
      <c r="F1638" s="499"/>
      <c r="G1638" s="499"/>
      <c r="H1638" s="499"/>
      <c r="I1638" s="499"/>
    </row>
    <row r="1639" spans="1:9" ht="14.4">
      <c r="A1639" s="487" t="s">
        <v>345</v>
      </c>
      <c r="B1639" s="489" t="s">
        <v>1343</v>
      </c>
      <c r="C1639" s="489">
        <v>2650.7</v>
      </c>
      <c r="D1639" s="487" t="s">
        <v>351</v>
      </c>
      <c r="E1639" s="490"/>
      <c r="F1639" s="499"/>
      <c r="G1639" s="499"/>
      <c r="H1639" s="499"/>
      <c r="I1639" s="499"/>
    </row>
    <row r="1640" spans="1:9" ht="14.4">
      <c r="A1640" s="487" t="s">
        <v>345</v>
      </c>
      <c r="B1640" s="489" t="s">
        <v>1344</v>
      </c>
      <c r="C1640" s="489">
        <v>2630.36</v>
      </c>
      <c r="D1640" s="487" t="s">
        <v>353</v>
      </c>
      <c r="E1640" s="490"/>
      <c r="F1640" s="499"/>
      <c r="G1640" s="499"/>
      <c r="H1640" s="499"/>
      <c r="I1640" s="499"/>
    </row>
    <row r="1641" spans="1:9" ht="14.4">
      <c r="A1641" s="487" t="s">
        <v>345</v>
      </c>
      <c r="B1641" s="489" t="s">
        <v>1345</v>
      </c>
      <c r="C1641" s="489">
        <v>2613.67</v>
      </c>
      <c r="D1641" s="487" t="s">
        <v>346</v>
      </c>
      <c r="E1641" s="489">
        <v>-6.7302569999999999E-3</v>
      </c>
      <c r="F1641" s="499"/>
      <c r="G1641" s="499"/>
      <c r="H1641" s="499"/>
      <c r="I1641" s="499"/>
    </row>
    <row r="1642" spans="1:9" ht="14.4">
      <c r="A1642" s="487" t="s">
        <v>345</v>
      </c>
      <c r="B1642" s="489" t="s">
        <v>1346</v>
      </c>
      <c r="C1642" s="489">
        <v>2572.23</v>
      </c>
      <c r="D1642" s="487" t="s">
        <v>348</v>
      </c>
      <c r="E1642" s="490"/>
      <c r="F1642" s="499"/>
      <c r="G1642" s="499"/>
      <c r="H1642" s="499"/>
      <c r="I1642" s="499"/>
    </row>
    <row r="1643" spans="1:9" ht="14.4">
      <c r="A1643" s="487" t="s">
        <v>345</v>
      </c>
      <c r="B1643" s="489" t="s">
        <v>1347</v>
      </c>
      <c r="C1643" s="489">
        <v>2541.84</v>
      </c>
      <c r="D1643" s="487" t="s">
        <v>350</v>
      </c>
      <c r="E1643" s="490"/>
      <c r="F1643" s="499"/>
      <c r="G1643" s="499"/>
      <c r="H1643" s="499"/>
      <c r="I1643" s="499"/>
    </row>
    <row r="1644" spans="1:9" ht="14.4">
      <c r="A1644" s="487" t="s">
        <v>345</v>
      </c>
      <c r="B1644" s="489" t="s">
        <v>1347</v>
      </c>
      <c r="C1644" s="489">
        <v>2542.2800000000002</v>
      </c>
      <c r="D1644" s="487" t="s">
        <v>350</v>
      </c>
      <c r="E1644" s="490"/>
      <c r="F1644" s="499"/>
      <c r="G1644" s="499"/>
      <c r="H1644" s="499"/>
      <c r="I1644" s="499"/>
    </row>
    <row r="1645" spans="1:9" ht="14.4">
      <c r="A1645" s="487" t="s">
        <v>345</v>
      </c>
      <c r="B1645" s="489" t="s">
        <v>1348</v>
      </c>
      <c r="C1645" s="489">
        <v>2527.58</v>
      </c>
      <c r="D1645" s="487" t="s">
        <v>351</v>
      </c>
      <c r="E1645" s="490"/>
      <c r="F1645" s="499"/>
      <c r="G1645" s="499"/>
      <c r="H1645" s="499"/>
      <c r="I1645" s="499"/>
    </row>
    <row r="1646" spans="1:9" ht="14.4">
      <c r="A1646" s="487" t="s">
        <v>345</v>
      </c>
      <c r="B1646" s="489" t="s">
        <v>1349</v>
      </c>
      <c r="C1646" s="489">
        <v>2568.25</v>
      </c>
      <c r="D1646" s="487" t="s">
        <v>353</v>
      </c>
      <c r="E1646" s="490"/>
      <c r="F1646" s="499"/>
      <c r="G1646" s="499"/>
      <c r="H1646" s="499"/>
      <c r="I1646" s="499"/>
    </row>
    <row r="1647" spans="1:9" ht="14.4">
      <c r="A1647" s="487" t="s">
        <v>345</v>
      </c>
      <c r="B1647" s="489" t="s">
        <v>1350</v>
      </c>
      <c r="C1647" s="489">
        <v>2544.3000000000002</v>
      </c>
      <c r="D1647" s="487" t="s">
        <v>346</v>
      </c>
      <c r="E1647" s="489">
        <v>-1.0917664000000001E-2</v>
      </c>
      <c r="F1647" s="499"/>
      <c r="G1647" s="499"/>
      <c r="H1647" s="499"/>
      <c r="I1647" s="499"/>
    </row>
    <row r="1648" spans="1:9" ht="14.4">
      <c r="A1648" s="487" t="s">
        <v>345</v>
      </c>
      <c r="B1648" s="488">
        <v>44624</v>
      </c>
      <c r="C1648" s="489">
        <v>2513.41</v>
      </c>
      <c r="D1648" s="487" t="s">
        <v>348</v>
      </c>
      <c r="E1648" s="490"/>
      <c r="F1648" s="499"/>
      <c r="G1648" s="499"/>
      <c r="H1648" s="499"/>
      <c r="I1648" s="499"/>
    </row>
    <row r="1649" spans="1:9" ht="14.4">
      <c r="A1649" s="487" t="s">
        <v>345</v>
      </c>
      <c r="B1649" s="488">
        <v>44655</v>
      </c>
      <c r="C1649" s="489">
        <v>2497.4699999999998</v>
      </c>
      <c r="D1649" s="487" t="s">
        <v>350</v>
      </c>
      <c r="E1649" s="490"/>
      <c r="F1649" s="499"/>
      <c r="G1649" s="499"/>
      <c r="H1649" s="499"/>
      <c r="I1649" s="499"/>
    </row>
    <row r="1650" spans="1:9" ht="14.4">
      <c r="A1650" s="487" t="s">
        <v>345</v>
      </c>
      <c r="B1650" s="488">
        <v>44685</v>
      </c>
      <c r="C1650" s="489">
        <v>2452.06</v>
      </c>
      <c r="D1650" s="487" t="s">
        <v>351</v>
      </c>
      <c r="E1650" s="490"/>
      <c r="F1650" s="499"/>
      <c r="G1650" s="499"/>
      <c r="H1650" s="499"/>
      <c r="I1650" s="499"/>
    </row>
    <row r="1651" spans="1:9" ht="14.4">
      <c r="A1651" s="487" t="s">
        <v>345</v>
      </c>
      <c r="B1651" s="488">
        <v>44716</v>
      </c>
      <c r="C1651" s="489">
        <v>2428.75</v>
      </c>
      <c r="D1651" s="487" t="s">
        <v>353</v>
      </c>
      <c r="E1651" s="490"/>
      <c r="F1651" s="499"/>
      <c r="G1651" s="499"/>
      <c r="H1651" s="499"/>
      <c r="I1651" s="499"/>
    </row>
    <row r="1652" spans="1:9" ht="14.4">
      <c r="A1652" s="487" t="s">
        <v>345</v>
      </c>
      <c r="B1652" s="488">
        <v>44746</v>
      </c>
      <c r="C1652" s="489">
        <v>2464.31</v>
      </c>
      <c r="D1652" s="487" t="s">
        <v>346</v>
      </c>
      <c r="E1652" s="489">
        <v>-3.1943713999999998E-2</v>
      </c>
      <c r="F1652" s="499"/>
      <c r="G1652" s="499"/>
      <c r="H1652" s="499"/>
      <c r="I1652" s="499"/>
    </row>
    <row r="1653" spans="1:9" ht="14.4">
      <c r="A1653" s="487" t="s">
        <v>345</v>
      </c>
      <c r="B1653" s="488">
        <v>44869</v>
      </c>
      <c r="C1653" s="489">
        <v>2419.71</v>
      </c>
      <c r="D1653" s="487" t="s">
        <v>350</v>
      </c>
      <c r="E1653" s="490"/>
      <c r="F1653" s="499"/>
      <c r="G1653" s="499"/>
      <c r="H1653" s="499"/>
      <c r="I1653" s="499"/>
    </row>
    <row r="1654" spans="1:9" ht="14.4">
      <c r="A1654" s="487" t="s">
        <v>345</v>
      </c>
      <c r="B1654" s="488">
        <v>44899</v>
      </c>
      <c r="C1654" s="489">
        <v>2385.02</v>
      </c>
      <c r="D1654" s="487" t="s">
        <v>351</v>
      </c>
      <c r="E1654" s="490"/>
      <c r="F1654" s="499"/>
      <c r="G1654" s="499"/>
      <c r="H1654" s="499"/>
      <c r="I1654" s="499"/>
    </row>
    <row r="1655" spans="1:9" ht="14.4">
      <c r="A1655" s="487" t="s">
        <v>345</v>
      </c>
      <c r="B1655" s="489" t="s">
        <v>1351</v>
      </c>
      <c r="C1655" s="489">
        <v>2415.2399999999998</v>
      </c>
      <c r="D1655" s="487" t="s">
        <v>353</v>
      </c>
      <c r="E1655" s="490"/>
      <c r="F1655" s="499"/>
      <c r="G1655" s="499"/>
      <c r="H1655" s="499"/>
      <c r="I1655" s="499"/>
    </row>
    <row r="1656" spans="1:9" ht="14.4">
      <c r="A1656" s="487" t="s">
        <v>345</v>
      </c>
      <c r="B1656" s="489" t="s">
        <v>1352</v>
      </c>
      <c r="C1656" s="489">
        <v>2385.64</v>
      </c>
      <c r="D1656" s="487" t="s">
        <v>348</v>
      </c>
      <c r="E1656" s="490"/>
      <c r="F1656" s="499"/>
      <c r="G1656" s="499"/>
      <c r="H1656" s="499"/>
      <c r="I1656" s="499"/>
    </row>
    <row r="1657" spans="1:9" ht="14.4">
      <c r="A1657" s="487" t="s">
        <v>345</v>
      </c>
      <c r="B1657" s="489" t="s">
        <v>1353</v>
      </c>
      <c r="C1657" s="489">
        <v>2343.87</v>
      </c>
      <c r="D1657" s="487" t="s">
        <v>350</v>
      </c>
      <c r="E1657" s="490"/>
      <c r="F1657" s="499"/>
      <c r="G1657" s="499"/>
      <c r="H1657" s="499"/>
      <c r="I1657" s="499"/>
    </row>
    <row r="1658" spans="1:9" ht="14.4">
      <c r="A1658" s="487" t="s">
        <v>345</v>
      </c>
      <c r="B1658" s="489" t="s">
        <v>1354</v>
      </c>
      <c r="C1658" s="489">
        <v>2357.2399999999998</v>
      </c>
      <c r="D1658" s="487" t="s">
        <v>351</v>
      </c>
      <c r="E1658" s="490"/>
      <c r="F1658" s="499"/>
      <c r="G1658" s="499"/>
      <c r="H1658" s="499"/>
      <c r="I1658" s="499"/>
    </row>
    <row r="1659" spans="1:9" ht="14.4">
      <c r="A1659" s="487" t="s">
        <v>345</v>
      </c>
      <c r="B1659" s="489" t="s">
        <v>1355</v>
      </c>
      <c r="C1659" s="489">
        <v>2320.5100000000002</v>
      </c>
      <c r="D1659" s="487" t="s">
        <v>353</v>
      </c>
      <c r="E1659" s="490"/>
      <c r="F1659" s="499"/>
      <c r="G1659" s="499"/>
      <c r="H1659" s="499"/>
      <c r="I1659" s="499"/>
    </row>
    <row r="1660" spans="1:9" ht="14.4">
      <c r="A1660" s="487" t="s">
        <v>345</v>
      </c>
      <c r="B1660" s="489" t="s">
        <v>1356</v>
      </c>
      <c r="C1660" s="489">
        <v>2325.4499999999998</v>
      </c>
      <c r="D1660" s="487" t="s">
        <v>346</v>
      </c>
      <c r="E1660" s="489">
        <v>-3.7885092000000002E-2</v>
      </c>
      <c r="F1660" s="499"/>
      <c r="G1660" s="499"/>
      <c r="H1660" s="499"/>
      <c r="I1660" s="499"/>
    </row>
    <row r="1661" spans="1:9" ht="14.4">
      <c r="A1661" s="487" t="s">
        <v>345</v>
      </c>
      <c r="B1661" s="489" t="s">
        <v>1357</v>
      </c>
      <c r="C1661" s="489">
        <v>2420.91</v>
      </c>
      <c r="D1661" s="487" t="s">
        <v>348</v>
      </c>
      <c r="E1661" s="490"/>
      <c r="F1661" s="499"/>
      <c r="G1661" s="499"/>
      <c r="H1661" s="499"/>
      <c r="I1661" s="499"/>
    </row>
    <row r="1662" spans="1:9" ht="14.4">
      <c r="A1662" s="487" t="s">
        <v>345</v>
      </c>
      <c r="B1662" s="489" t="s">
        <v>1358</v>
      </c>
      <c r="C1662" s="489">
        <v>2386.0100000000002</v>
      </c>
      <c r="D1662" s="487" t="s">
        <v>350</v>
      </c>
      <c r="E1662" s="490"/>
      <c r="F1662" s="499"/>
      <c r="G1662" s="499"/>
      <c r="H1662" s="499"/>
      <c r="I1662" s="499"/>
    </row>
    <row r="1663" spans="1:9" ht="14.4">
      <c r="A1663" s="487" t="s">
        <v>345</v>
      </c>
      <c r="B1663" s="489" t="s">
        <v>1359</v>
      </c>
      <c r="C1663" s="489">
        <v>2370.9899999999998</v>
      </c>
      <c r="D1663" s="487" t="s">
        <v>351</v>
      </c>
      <c r="E1663" s="490"/>
      <c r="F1663" s="499"/>
      <c r="G1663" s="499"/>
      <c r="H1663" s="499"/>
      <c r="I1663" s="499"/>
    </row>
    <row r="1664" spans="1:9" ht="14.4">
      <c r="A1664" s="487" t="s">
        <v>345</v>
      </c>
      <c r="B1664" s="489" t="s">
        <v>1360</v>
      </c>
      <c r="C1664" s="489">
        <v>2376.17</v>
      </c>
      <c r="D1664" s="487" t="s">
        <v>353</v>
      </c>
      <c r="E1664" s="490"/>
      <c r="F1664" s="499"/>
      <c r="G1664" s="499"/>
      <c r="H1664" s="499"/>
      <c r="I1664" s="499"/>
    </row>
    <row r="1665" spans="1:9" ht="14.4">
      <c r="A1665" s="487" t="s">
        <v>345</v>
      </c>
      <c r="B1665" s="489" t="s">
        <v>1361</v>
      </c>
      <c r="C1665" s="489">
        <v>2356.17</v>
      </c>
      <c r="D1665" s="487" t="s">
        <v>346</v>
      </c>
      <c r="E1665" s="489">
        <v>1.3123851000000001E-2</v>
      </c>
      <c r="F1665" s="499"/>
      <c r="G1665" s="499"/>
      <c r="H1665" s="499"/>
      <c r="I1665" s="499"/>
    </row>
    <row r="1666" spans="1:9" ht="14.4">
      <c r="A1666" s="487" t="s">
        <v>345</v>
      </c>
      <c r="B1666" s="488">
        <v>44597</v>
      </c>
      <c r="C1666" s="489">
        <v>2307.44</v>
      </c>
      <c r="D1666" s="487" t="s">
        <v>350</v>
      </c>
      <c r="E1666" s="490"/>
      <c r="F1666" s="499"/>
      <c r="G1666" s="499"/>
      <c r="H1666" s="499"/>
      <c r="I1666" s="499"/>
    </row>
    <row r="1667" spans="1:9" ht="14.4">
      <c r="A1667" s="487" t="s">
        <v>345</v>
      </c>
      <c r="B1667" s="488">
        <v>44656</v>
      </c>
      <c r="C1667" s="489">
        <v>2275.6799999999998</v>
      </c>
      <c r="D1667" s="487" t="s">
        <v>353</v>
      </c>
      <c r="E1667" s="490"/>
      <c r="F1667" s="499"/>
      <c r="G1667" s="499"/>
      <c r="H1667" s="499"/>
      <c r="I1667" s="499"/>
    </row>
    <row r="1668" spans="1:9" ht="14.4">
      <c r="A1668" s="487" t="s">
        <v>345</v>
      </c>
      <c r="B1668" s="488">
        <v>44686</v>
      </c>
      <c r="C1668" s="489">
        <v>2238.62</v>
      </c>
      <c r="D1668" s="487" t="s">
        <v>346</v>
      </c>
      <c r="E1668" s="489">
        <v>-5.7447985E-2</v>
      </c>
      <c r="F1668" s="499"/>
      <c r="G1668" s="499"/>
      <c r="H1668" s="499"/>
      <c r="I1668" s="499"/>
    </row>
    <row r="1669" spans="1:9" ht="14.4">
      <c r="A1669" s="487" t="s">
        <v>345</v>
      </c>
      <c r="B1669" s="488">
        <v>44778</v>
      </c>
      <c r="C1669" s="489">
        <v>2256.5700000000002</v>
      </c>
      <c r="D1669" s="487" t="s">
        <v>348</v>
      </c>
      <c r="E1669" s="490"/>
      <c r="F1669" s="499"/>
      <c r="G1669" s="499"/>
      <c r="H1669" s="499"/>
      <c r="I1669" s="499"/>
    </row>
    <row r="1670" spans="1:9" ht="14.4">
      <c r="A1670" s="487" t="s">
        <v>345</v>
      </c>
      <c r="B1670" s="488">
        <v>44809</v>
      </c>
      <c r="C1670" s="489">
        <v>2268.84</v>
      </c>
      <c r="D1670" s="487" t="s">
        <v>350</v>
      </c>
      <c r="E1670" s="490"/>
      <c r="F1670" s="499"/>
      <c r="G1670" s="499"/>
      <c r="H1670" s="499"/>
      <c r="I1670" s="499"/>
    </row>
    <row r="1671" spans="1:9" ht="14.4">
      <c r="A1671" s="487" t="s">
        <v>345</v>
      </c>
      <c r="B1671" s="488">
        <v>44839</v>
      </c>
      <c r="C1671" s="489">
        <v>2313</v>
      </c>
      <c r="D1671" s="487" t="s">
        <v>351</v>
      </c>
      <c r="E1671" s="490"/>
      <c r="F1671" s="499"/>
      <c r="G1671" s="499"/>
      <c r="H1671" s="499"/>
      <c r="I1671" s="499"/>
    </row>
    <row r="1672" spans="1:9" ht="14.4">
      <c r="A1672" s="487" t="s">
        <v>345</v>
      </c>
      <c r="B1672" s="488">
        <v>44870</v>
      </c>
      <c r="C1672" s="489">
        <v>2369.06</v>
      </c>
      <c r="D1672" s="487" t="s">
        <v>353</v>
      </c>
      <c r="E1672" s="490"/>
      <c r="F1672" s="499"/>
      <c r="G1672" s="499"/>
      <c r="H1672" s="499"/>
      <c r="I1672" s="499"/>
    </row>
    <row r="1673" spans="1:9" ht="14.4">
      <c r="A1673" s="487" t="s">
        <v>345</v>
      </c>
      <c r="B1673" s="488">
        <v>44900</v>
      </c>
      <c r="C1673" s="489">
        <v>2350.42</v>
      </c>
      <c r="D1673" s="487" t="s">
        <v>346</v>
      </c>
      <c r="E1673" s="489">
        <v>4.8734431000000002E-2</v>
      </c>
      <c r="F1673" s="499"/>
      <c r="G1673" s="499"/>
      <c r="H1673" s="499"/>
      <c r="I1673" s="499"/>
    </row>
    <row r="1674" spans="1:9" ht="14.4">
      <c r="A1674" s="487" t="s">
        <v>345</v>
      </c>
      <c r="B1674" s="489" t="s">
        <v>1362</v>
      </c>
      <c r="C1674" s="489">
        <v>2265.52</v>
      </c>
      <c r="D1674" s="487" t="s">
        <v>351</v>
      </c>
      <c r="E1674" s="490"/>
      <c r="F1674" s="499"/>
      <c r="G1674" s="499"/>
      <c r="H1674" s="499"/>
      <c r="I1674" s="499"/>
    </row>
    <row r="1675" spans="1:9" ht="14.4">
      <c r="A1675" s="487" t="s">
        <v>345</v>
      </c>
      <c r="B1675" s="489" t="s">
        <v>1363</v>
      </c>
      <c r="C1675" s="489">
        <v>2274.42</v>
      </c>
      <c r="D1675" s="487" t="s">
        <v>353</v>
      </c>
      <c r="E1675" s="490"/>
      <c r="F1675" s="499"/>
      <c r="G1675" s="499"/>
      <c r="H1675" s="499"/>
      <c r="I1675" s="499"/>
    </row>
    <row r="1676" spans="1:9" ht="14.4">
      <c r="A1676" s="487" t="s">
        <v>345</v>
      </c>
      <c r="B1676" s="489" t="s">
        <v>1364</v>
      </c>
      <c r="C1676" s="489">
        <v>2250.91</v>
      </c>
      <c r="D1676" s="487" t="s">
        <v>346</v>
      </c>
      <c r="E1676" s="489">
        <v>-2.7210804000000002E-2</v>
      </c>
      <c r="F1676" s="499"/>
      <c r="G1676" s="499"/>
      <c r="H1676" s="499"/>
      <c r="I1676" s="499"/>
    </row>
    <row r="1677" spans="1:9" ht="14.4">
      <c r="A1677" s="487" t="s">
        <v>345</v>
      </c>
      <c r="B1677" s="489" t="s">
        <v>1365</v>
      </c>
      <c r="C1677" s="489">
        <v>2235.09</v>
      </c>
      <c r="D1677" s="487" t="s">
        <v>1366</v>
      </c>
      <c r="E1677" s="490"/>
      <c r="F1677" s="499"/>
      <c r="G1677" s="499"/>
      <c r="H1677" s="499"/>
      <c r="I1677" s="499"/>
    </row>
    <row r="1678" spans="1:9" ht="14.4">
      <c r="A1678" s="487" t="s">
        <v>345</v>
      </c>
      <c r="B1678" s="489" t="s">
        <v>1367</v>
      </c>
      <c r="C1678" s="489">
        <v>2200.88</v>
      </c>
      <c r="D1678" s="487" t="s">
        <v>350</v>
      </c>
      <c r="E1678" s="490"/>
      <c r="F1678" s="499"/>
      <c r="G1678" s="499"/>
      <c r="H1678" s="499"/>
      <c r="I1678" s="499"/>
    </row>
    <row r="1679" spans="1:9" ht="14.4">
      <c r="A1679" s="487" t="s">
        <v>345</v>
      </c>
      <c r="B1679" s="489" t="s">
        <v>1368</v>
      </c>
      <c r="C1679" s="489">
        <v>2217.19</v>
      </c>
      <c r="D1679" s="487" t="s">
        <v>351</v>
      </c>
      <c r="E1679" s="490"/>
      <c r="F1679" s="499"/>
      <c r="G1679" s="499"/>
      <c r="H1679" s="499"/>
      <c r="I1679" s="499"/>
    </row>
    <row r="1680" spans="1:9" ht="14.4">
      <c r="A1680" s="487" t="s">
        <v>345</v>
      </c>
      <c r="B1680" s="489" t="s">
        <v>1369</v>
      </c>
      <c r="C1680" s="489">
        <v>2231.5700000000002</v>
      </c>
      <c r="D1680" s="487" t="s">
        <v>353</v>
      </c>
      <c r="E1680" s="490"/>
      <c r="F1680" s="499"/>
      <c r="G1680" s="499"/>
      <c r="H1680" s="499"/>
      <c r="I1680" s="499"/>
    </row>
    <row r="1681" spans="1:9" ht="14.4">
      <c r="A1681" s="487" t="s">
        <v>345</v>
      </c>
      <c r="B1681" s="489" t="s">
        <v>1370</v>
      </c>
      <c r="C1681" s="489">
        <v>2239.6</v>
      </c>
      <c r="D1681" s="487" t="s">
        <v>346</v>
      </c>
      <c r="E1681" s="489">
        <v>-5.0372999999999998E-3</v>
      </c>
      <c r="F1681" s="499"/>
      <c r="G1681" s="499"/>
      <c r="H1681" s="499"/>
      <c r="I1681" s="499"/>
    </row>
    <row r="1682" spans="1:9" ht="14.4">
      <c r="A1682" s="487" t="s">
        <v>345</v>
      </c>
      <c r="B1682" s="489" t="s">
        <v>1371</v>
      </c>
      <c r="C1682" s="489">
        <v>2223.7800000000002</v>
      </c>
      <c r="D1682" s="487" t="s">
        <v>1366</v>
      </c>
      <c r="E1682" s="490"/>
      <c r="F1682" s="499"/>
      <c r="G1682" s="499"/>
      <c r="H1682" s="499"/>
      <c r="I1682" s="499"/>
    </row>
    <row r="1683" spans="1:9" ht="14.4">
      <c r="A1683" s="487" t="s">
        <v>345</v>
      </c>
      <c r="B1683" s="489" t="s">
        <v>1372</v>
      </c>
      <c r="C1683" s="489">
        <v>2173.44</v>
      </c>
      <c r="D1683" s="487" t="s">
        <v>350</v>
      </c>
      <c r="E1683" s="490"/>
      <c r="F1683" s="499"/>
      <c r="G1683" s="499"/>
      <c r="H1683" s="499"/>
      <c r="I1683" s="499"/>
    </row>
    <row r="1684" spans="1:9" ht="14.4">
      <c r="A1684" s="487" t="s">
        <v>345</v>
      </c>
      <c r="B1684" s="489" t="s">
        <v>1373</v>
      </c>
      <c r="C1684" s="489">
        <v>2137.92</v>
      </c>
      <c r="D1684" s="487" t="s">
        <v>351</v>
      </c>
      <c r="E1684" s="490"/>
      <c r="F1684" s="499"/>
      <c r="G1684" s="499"/>
      <c r="H1684" s="499"/>
      <c r="I1684" s="499"/>
    </row>
    <row r="1685" spans="1:9" ht="14.4">
      <c r="A1685" s="487" t="s">
        <v>345</v>
      </c>
      <c r="B1685" s="488">
        <v>44567</v>
      </c>
      <c r="C1685" s="489">
        <v>2130.71</v>
      </c>
      <c r="D1685" s="487" t="s">
        <v>353</v>
      </c>
      <c r="E1685" s="490"/>
      <c r="F1685" s="499"/>
      <c r="G1685" s="499"/>
      <c r="H1685" s="499"/>
      <c r="I1685" s="499"/>
    </row>
    <row r="1686" spans="1:9" ht="14.4">
      <c r="A1686" s="487" t="s">
        <v>345</v>
      </c>
      <c r="B1686" s="488">
        <v>44598</v>
      </c>
      <c r="C1686" s="489">
        <v>2112.4699999999998</v>
      </c>
      <c r="D1686" s="487" t="s">
        <v>346</v>
      </c>
      <c r="E1686" s="489">
        <v>-5.8439400000000002E-2</v>
      </c>
      <c r="F1686" s="499"/>
      <c r="G1686" s="499"/>
      <c r="H1686" s="499"/>
      <c r="I1686" s="499"/>
    </row>
    <row r="1687" spans="1:9" ht="14.4">
      <c r="A1687" s="487" t="s">
        <v>345</v>
      </c>
      <c r="B1687" s="488">
        <v>44626</v>
      </c>
      <c r="C1687" s="489">
        <v>2078.6999999999998</v>
      </c>
      <c r="D1687" s="487" t="s">
        <v>1366</v>
      </c>
      <c r="E1687" s="490"/>
      <c r="F1687" s="499"/>
      <c r="G1687" s="499"/>
      <c r="H1687" s="499"/>
      <c r="I1687" s="499"/>
    </row>
    <row r="1688" spans="1:9" ht="14.4">
      <c r="A1688" s="487" t="s">
        <v>345</v>
      </c>
      <c r="B1688" s="488">
        <v>44718</v>
      </c>
      <c r="C1688" s="489">
        <v>2065.8200000000002</v>
      </c>
      <c r="D1688" s="487" t="s">
        <v>350</v>
      </c>
      <c r="E1688" s="490"/>
      <c r="F1688" s="499"/>
      <c r="G1688" s="499"/>
      <c r="H1688" s="499"/>
      <c r="I1688" s="499"/>
    </row>
    <row r="1689" spans="1:9" ht="14.4">
      <c r="A1689" s="487" t="s">
        <v>345</v>
      </c>
      <c r="B1689" s="488">
        <v>44748</v>
      </c>
      <c r="C1689" s="489">
        <v>2020.23</v>
      </c>
      <c r="D1689" s="487" t="s">
        <v>351</v>
      </c>
      <c r="E1689" s="490"/>
      <c r="F1689" s="499"/>
      <c r="G1689" s="499"/>
      <c r="H1689" s="499"/>
      <c r="I1689" s="499"/>
    </row>
    <row r="1690" spans="1:9" ht="14.4">
      <c r="A1690" s="487" t="s">
        <v>345</v>
      </c>
      <c r="B1690" s="488">
        <v>44779</v>
      </c>
      <c r="C1690" s="489">
        <v>2080.44</v>
      </c>
      <c r="D1690" s="487" t="s">
        <v>353</v>
      </c>
      <c r="E1690" s="490"/>
      <c r="F1690" s="499"/>
      <c r="G1690" s="499"/>
      <c r="H1690" s="499"/>
      <c r="I1690" s="499"/>
    </row>
    <row r="1691" spans="1:9" ht="14.4">
      <c r="A1691" s="487" t="s">
        <v>345</v>
      </c>
      <c r="B1691" s="488">
        <v>44810</v>
      </c>
      <c r="C1691" s="489">
        <v>2062.8000000000002</v>
      </c>
      <c r="D1691" s="487" t="s">
        <v>346</v>
      </c>
      <c r="E1691" s="489">
        <v>-2.3793596E-2</v>
      </c>
      <c r="F1691" s="499"/>
      <c r="G1691" s="499"/>
      <c r="H1691" s="499"/>
      <c r="I1691" s="499"/>
    </row>
    <row r="1692" spans="1:9" ht="14.4">
      <c r="A1692" s="487" t="s">
        <v>345</v>
      </c>
      <c r="B1692" s="488">
        <v>44840</v>
      </c>
      <c r="C1692" s="489">
        <v>2048.16</v>
      </c>
      <c r="D1692" s="487" t="s">
        <v>1366</v>
      </c>
      <c r="E1692" s="490"/>
      <c r="F1692" s="499"/>
      <c r="G1692" s="499"/>
      <c r="H1692" s="499"/>
      <c r="I1692" s="499"/>
    </row>
    <row r="1693" spans="1:9" ht="14.4">
      <c r="A1693" s="487" t="s">
        <v>345</v>
      </c>
      <c r="B1693" s="489" t="s">
        <v>1374</v>
      </c>
      <c r="C1693" s="489">
        <v>2032.34</v>
      </c>
      <c r="D1693" s="487" t="s">
        <v>350</v>
      </c>
      <c r="E1693" s="490"/>
      <c r="F1693" s="499"/>
      <c r="G1693" s="499"/>
      <c r="H1693" s="499"/>
      <c r="I1693" s="499"/>
    </row>
    <row r="1694" spans="1:9" ht="14.4">
      <c r="A1694" s="487" t="s">
        <v>345</v>
      </c>
      <c r="B1694" s="489" t="s">
        <v>1375</v>
      </c>
      <c r="C1694" s="489">
        <v>1996.26</v>
      </c>
      <c r="D1694" s="487" t="s">
        <v>351</v>
      </c>
      <c r="E1694" s="490"/>
      <c r="F1694" s="499"/>
      <c r="G1694" s="499"/>
      <c r="H1694" s="499"/>
      <c r="I1694" s="499"/>
    </row>
    <row r="1695" spans="1:9" ht="14.4">
      <c r="A1695" s="487" t="s">
        <v>345</v>
      </c>
      <c r="B1695" s="489" t="s">
        <v>1376</v>
      </c>
      <c r="C1695" s="489">
        <v>1966.37</v>
      </c>
      <c r="D1695" s="487" t="s">
        <v>353</v>
      </c>
      <c r="E1695" s="490"/>
      <c r="F1695" s="499"/>
      <c r="G1695" s="499"/>
      <c r="H1695" s="499"/>
      <c r="I1695" s="499"/>
    </row>
    <row r="1696" spans="1:9" ht="14.4">
      <c r="A1696" s="487" t="s">
        <v>345</v>
      </c>
      <c r="B1696" s="489" t="s">
        <v>1377</v>
      </c>
      <c r="C1696" s="489">
        <v>1978.94</v>
      </c>
      <c r="D1696" s="487" t="s">
        <v>346</v>
      </c>
      <c r="E1696" s="489">
        <v>-4.1502934999999998E-2</v>
      </c>
      <c r="F1696" s="499"/>
      <c r="G1696" s="499"/>
      <c r="H1696" s="499"/>
      <c r="I1696" s="499"/>
    </row>
    <row r="1697" spans="1:9" ht="14.4">
      <c r="A1697" s="487" t="s">
        <v>345</v>
      </c>
      <c r="B1697" s="489" t="s">
        <v>1378</v>
      </c>
      <c r="C1697" s="489">
        <v>1971.36</v>
      </c>
      <c r="D1697" s="487" t="s">
        <v>1366</v>
      </c>
      <c r="E1697" s="490"/>
      <c r="F1697" s="499"/>
      <c r="G1697" s="499"/>
      <c r="H1697" s="499"/>
      <c r="I1697" s="499"/>
    </row>
    <row r="1698" spans="1:9" ht="14.4">
      <c r="A1698" s="487" t="s">
        <v>345</v>
      </c>
      <c r="B1698" s="489" t="s">
        <v>1379</v>
      </c>
      <c r="C1698" s="489">
        <v>1934.11</v>
      </c>
      <c r="D1698" s="487" t="s">
        <v>348</v>
      </c>
      <c r="E1698" s="490"/>
      <c r="F1698" s="499"/>
      <c r="G1698" s="499"/>
      <c r="H1698" s="499"/>
      <c r="I1698" s="499"/>
    </row>
    <row r="1699" spans="1:9" ht="14.4">
      <c r="A1699" s="487" t="s">
        <v>345</v>
      </c>
      <c r="B1699" s="489" t="s">
        <v>1380</v>
      </c>
      <c r="C1699" s="489">
        <v>1884.81</v>
      </c>
      <c r="D1699" s="487" t="s">
        <v>350</v>
      </c>
      <c r="E1699" s="490"/>
      <c r="F1699" s="499"/>
      <c r="G1699" s="499"/>
      <c r="H1699" s="499"/>
      <c r="I1699" s="499"/>
    </row>
    <row r="1700" spans="1:9" ht="14.4">
      <c r="A1700" s="487" t="s">
        <v>345</v>
      </c>
      <c r="B1700" s="489" t="s">
        <v>1381</v>
      </c>
      <c r="C1700" s="489">
        <v>1924.74</v>
      </c>
      <c r="D1700" s="487" t="s">
        <v>351</v>
      </c>
      <c r="E1700" s="490"/>
      <c r="F1700" s="499"/>
      <c r="G1700" s="499"/>
      <c r="H1700" s="499"/>
      <c r="I1700" s="499"/>
    </row>
    <row r="1701" spans="1:9" ht="14.4">
      <c r="A1701" s="487" t="s">
        <v>345</v>
      </c>
      <c r="B1701" s="489" t="s">
        <v>1382</v>
      </c>
      <c r="C1701" s="489">
        <v>1893.53</v>
      </c>
      <c r="D1701" s="487" t="s">
        <v>353</v>
      </c>
      <c r="E1701" s="490"/>
      <c r="F1701" s="499"/>
      <c r="G1701" s="499"/>
      <c r="H1701" s="499"/>
      <c r="I1701" s="499"/>
    </row>
    <row r="1702" spans="1:9" ht="14.4">
      <c r="A1702" s="487" t="s">
        <v>345</v>
      </c>
      <c r="B1702" s="489" t="s">
        <v>1383</v>
      </c>
      <c r="C1702" s="489">
        <v>1848.28</v>
      </c>
      <c r="D1702" s="487" t="s">
        <v>346</v>
      </c>
      <c r="E1702" s="489">
        <v>-6.4468182999999998E-2</v>
      </c>
      <c r="F1702" s="499"/>
      <c r="G1702" s="499"/>
      <c r="H1702" s="499"/>
      <c r="I1702" s="499"/>
    </row>
    <row r="1703" spans="1:9" ht="14.4">
      <c r="A1703" s="487" t="s">
        <v>345</v>
      </c>
      <c r="B1703" s="489" t="s">
        <v>1384</v>
      </c>
      <c r="C1703" s="489">
        <v>1862.06</v>
      </c>
      <c r="D1703" s="487" t="s">
        <v>1366</v>
      </c>
      <c r="E1703" s="490"/>
      <c r="F1703" s="499"/>
      <c r="G1703" s="499"/>
      <c r="H1703" s="499"/>
      <c r="I1703" s="499"/>
    </row>
    <row r="1704" spans="1:9" ht="14.4">
      <c r="A1704" s="487" t="s">
        <v>345</v>
      </c>
      <c r="B1704" s="489" t="s">
        <v>1385</v>
      </c>
      <c r="C1704" s="489">
        <v>1956.98</v>
      </c>
      <c r="D1704" s="487" t="s">
        <v>348</v>
      </c>
      <c r="E1704" s="490"/>
      <c r="F1704" s="499"/>
      <c r="G1704" s="499"/>
      <c r="H1704" s="499"/>
      <c r="I1704" s="499"/>
    </row>
    <row r="1705" spans="1:9" ht="14.4">
      <c r="A1705" s="487" t="s">
        <v>345</v>
      </c>
      <c r="B1705" s="489" t="s">
        <v>1386</v>
      </c>
      <c r="C1705" s="489">
        <v>1933.13</v>
      </c>
      <c r="D1705" s="487" t="s">
        <v>350</v>
      </c>
      <c r="E1705" s="490"/>
      <c r="F1705" s="499"/>
      <c r="G1705" s="499"/>
      <c r="H1705" s="499"/>
      <c r="I1705" s="499"/>
    </row>
    <row r="1706" spans="1:9" ht="14.4">
      <c r="A1706" s="487" t="s">
        <v>345</v>
      </c>
      <c r="B1706" s="489" t="s">
        <v>1387</v>
      </c>
      <c r="C1706" s="489">
        <v>1921.31</v>
      </c>
      <c r="D1706" s="487" t="s">
        <v>351</v>
      </c>
      <c r="E1706" s="490"/>
      <c r="F1706" s="499"/>
      <c r="G1706" s="499"/>
      <c r="H1706" s="499"/>
      <c r="I1706" s="499"/>
    </row>
    <row r="1707" spans="1:9" ht="14.4">
      <c r="A1707" s="487" t="s">
        <v>345</v>
      </c>
      <c r="B1707" s="489" t="s">
        <v>1388</v>
      </c>
      <c r="C1707" s="489">
        <v>1962.71</v>
      </c>
      <c r="D1707" s="487" t="s">
        <v>353</v>
      </c>
      <c r="E1707" s="490"/>
      <c r="F1707" s="499"/>
      <c r="G1707" s="499"/>
      <c r="H1707" s="499"/>
      <c r="I1707" s="499"/>
    </row>
    <row r="1708" spans="1:9" ht="14.4">
      <c r="A1708" s="487" t="s">
        <v>345</v>
      </c>
      <c r="B1708" s="489" t="s">
        <v>1389</v>
      </c>
      <c r="C1708" s="489">
        <v>2037.64</v>
      </c>
      <c r="D1708" s="487" t="s">
        <v>346</v>
      </c>
      <c r="E1708" s="489">
        <v>9.0108874000000005E-2</v>
      </c>
      <c r="F1708" s="499"/>
      <c r="G1708" s="499"/>
      <c r="H1708" s="499"/>
      <c r="I1708" s="499"/>
    </row>
    <row r="1709" spans="1:9" ht="14.4">
      <c r="A1709" s="487" t="s">
        <v>345</v>
      </c>
      <c r="B1709" s="488">
        <v>44568</v>
      </c>
      <c r="C1709" s="489">
        <v>2028.77</v>
      </c>
      <c r="D1709" s="487" t="s">
        <v>1366</v>
      </c>
      <c r="E1709" s="490"/>
      <c r="F1709" s="499"/>
      <c r="G1709" s="499"/>
      <c r="H1709" s="499"/>
      <c r="I1709" s="499"/>
    </row>
    <row r="1710" spans="1:9" ht="14.4">
      <c r="A1710" s="487" t="s">
        <v>345</v>
      </c>
      <c r="B1710" s="488">
        <v>44627</v>
      </c>
      <c r="C1710" s="489">
        <v>2086.38</v>
      </c>
      <c r="D1710" s="487" t="s">
        <v>348</v>
      </c>
      <c r="E1710" s="490"/>
      <c r="F1710" s="499"/>
      <c r="G1710" s="499"/>
      <c r="H1710" s="499"/>
      <c r="I1710" s="499"/>
    </row>
    <row r="1711" spans="1:9" ht="14.4">
      <c r="A1711" s="487" t="s">
        <v>345</v>
      </c>
      <c r="B1711" s="488">
        <v>44658</v>
      </c>
      <c r="C1711" s="489">
        <v>2076.67</v>
      </c>
      <c r="D1711" s="487" t="s">
        <v>350</v>
      </c>
      <c r="E1711" s="490"/>
      <c r="F1711" s="499"/>
      <c r="G1711" s="499"/>
      <c r="H1711" s="499"/>
      <c r="I1711" s="499"/>
    </row>
    <row r="1712" spans="1:9" ht="14.4">
      <c r="A1712" s="487" t="s">
        <v>345</v>
      </c>
      <c r="B1712" s="488">
        <v>44688</v>
      </c>
      <c r="C1712" s="489">
        <v>2030.59</v>
      </c>
      <c r="D1712" s="487" t="s">
        <v>351</v>
      </c>
      <c r="E1712" s="490"/>
      <c r="F1712" s="499"/>
      <c r="G1712" s="499"/>
      <c r="H1712" s="499"/>
      <c r="I1712" s="499"/>
    </row>
    <row r="1713" spans="1:9" ht="14.4">
      <c r="A1713" s="487" t="s">
        <v>345</v>
      </c>
      <c r="B1713" s="488">
        <v>44719</v>
      </c>
      <c r="C1713" s="489">
        <v>2043.92</v>
      </c>
      <c r="D1713" s="487" t="s">
        <v>353</v>
      </c>
      <c r="E1713" s="490"/>
      <c r="F1713" s="499"/>
      <c r="G1713" s="499"/>
      <c r="H1713" s="499"/>
      <c r="I1713" s="499"/>
    </row>
    <row r="1714" spans="1:9" ht="14.4">
      <c r="A1714" s="487" t="s">
        <v>345</v>
      </c>
      <c r="B1714" s="488">
        <v>44749</v>
      </c>
      <c r="C1714" s="489">
        <v>2027.32</v>
      </c>
      <c r="D1714" s="487" t="s">
        <v>346</v>
      </c>
      <c r="E1714" s="489">
        <v>-7.1497399999999995E-4</v>
      </c>
      <c r="F1714" s="499"/>
      <c r="G1714" s="499"/>
      <c r="H1714" s="499"/>
      <c r="I1714" s="499"/>
    </row>
    <row r="1715" spans="1:9" ht="14.4">
      <c r="A1715" s="487" t="s">
        <v>345</v>
      </c>
      <c r="B1715" s="488">
        <v>44780</v>
      </c>
      <c r="C1715" s="489">
        <v>1992.61</v>
      </c>
      <c r="D1715" s="487" t="s">
        <v>1366</v>
      </c>
      <c r="E1715" s="490"/>
      <c r="F1715" s="499"/>
      <c r="G1715" s="499"/>
      <c r="H1715" s="499"/>
      <c r="I1715" s="499"/>
    </row>
    <row r="1716" spans="1:9" ht="14.4">
      <c r="A1716" s="487" t="s">
        <v>345</v>
      </c>
      <c r="B1716" s="488">
        <v>44872</v>
      </c>
      <c r="C1716" s="489">
        <v>1915.61</v>
      </c>
      <c r="D1716" s="487" t="s">
        <v>350</v>
      </c>
      <c r="E1716" s="490"/>
      <c r="F1716" s="499"/>
      <c r="G1716" s="499"/>
      <c r="H1716" s="499"/>
      <c r="I1716" s="499"/>
    </row>
    <row r="1717" spans="1:9" ht="14.4">
      <c r="A1717" s="487" t="s">
        <v>345</v>
      </c>
      <c r="B1717" s="488">
        <v>44902</v>
      </c>
      <c r="C1717" s="489">
        <v>1927.28</v>
      </c>
      <c r="D1717" s="487" t="s">
        <v>351</v>
      </c>
      <c r="E1717" s="490"/>
      <c r="F1717" s="499"/>
      <c r="G1717" s="499"/>
      <c r="H1717" s="499"/>
      <c r="I1717" s="499"/>
    </row>
    <row r="1718" spans="1:9" ht="14.4">
      <c r="A1718" s="487" t="s">
        <v>345</v>
      </c>
      <c r="B1718" s="489" t="s">
        <v>1390</v>
      </c>
      <c r="C1718" s="489">
        <v>1986.82</v>
      </c>
      <c r="D1718" s="487" t="s">
        <v>353</v>
      </c>
      <c r="E1718" s="490"/>
      <c r="F1718" s="499"/>
      <c r="G1718" s="499"/>
      <c r="H1718" s="499"/>
      <c r="I1718" s="499"/>
    </row>
    <row r="1719" spans="1:9" ht="14.4">
      <c r="A1719" s="487" t="s">
        <v>345</v>
      </c>
      <c r="B1719" s="489" t="s">
        <v>1391</v>
      </c>
      <c r="C1719" s="489">
        <v>2001.53</v>
      </c>
      <c r="D1719" s="487" t="s">
        <v>346</v>
      </c>
      <c r="E1719" s="489">
        <v>-1.2802836E-2</v>
      </c>
      <c r="F1719" s="499"/>
      <c r="G1719" s="499"/>
      <c r="H1719" s="499"/>
      <c r="I1719" s="499"/>
    </row>
    <row r="1720" spans="1:9" ht="14.4">
      <c r="A1720" s="487" t="s">
        <v>345</v>
      </c>
      <c r="B1720" s="489" t="s">
        <v>1392</v>
      </c>
      <c r="C1720" s="489">
        <v>2009.46</v>
      </c>
      <c r="D1720" s="487" t="s">
        <v>1366</v>
      </c>
      <c r="E1720" s="490"/>
      <c r="F1720" s="499"/>
      <c r="G1720" s="499"/>
      <c r="H1720" s="499"/>
      <c r="I1720" s="499"/>
    </row>
    <row r="1721" spans="1:9" ht="14.4">
      <c r="A1721" s="487" t="s">
        <v>345</v>
      </c>
      <c r="B1721" s="489" t="s">
        <v>1393</v>
      </c>
      <c r="C1721" s="489">
        <v>2011.39</v>
      </c>
      <c r="D1721" s="487" t="s">
        <v>348</v>
      </c>
      <c r="E1721" s="490"/>
      <c r="F1721" s="499"/>
      <c r="G1721" s="499"/>
      <c r="H1721" s="499"/>
      <c r="I1721" s="499"/>
    </row>
    <row r="1722" spans="1:9" ht="14.4">
      <c r="A1722" s="487" t="s">
        <v>345</v>
      </c>
      <c r="B1722" s="489" t="s">
        <v>1394</v>
      </c>
      <c r="C1722" s="489">
        <v>2029.43</v>
      </c>
      <c r="D1722" s="487" t="s">
        <v>350</v>
      </c>
      <c r="E1722" s="490"/>
      <c r="F1722" s="499"/>
      <c r="G1722" s="499"/>
      <c r="H1722" s="499"/>
      <c r="I1722" s="499"/>
    </row>
    <row r="1723" spans="1:9" ht="14.4">
      <c r="A1723" s="487" t="s">
        <v>345</v>
      </c>
      <c r="B1723" s="489" t="s">
        <v>1395</v>
      </c>
      <c r="C1723" s="489">
        <v>2045.63</v>
      </c>
      <c r="D1723" s="487" t="s">
        <v>351</v>
      </c>
      <c r="E1723" s="490"/>
      <c r="F1723" s="499"/>
      <c r="G1723" s="499"/>
      <c r="H1723" s="499"/>
      <c r="I1723" s="499"/>
    </row>
    <row r="1724" spans="1:9" ht="14.4">
      <c r="A1724" s="487" t="s">
        <v>345</v>
      </c>
      <c r="B1724" s="489" t="s">
        <v>1396</v>
      </c>
      <c r="C1724" s="489">
        <v>2050.59</v>
      </c>
      <c r="D1724" s="487" t="s">
        <v>353</v>
      </c>
      <c r="E1724" s="490"/>
      <c r="F1724" s="499"/>
      <c r="G1724" s="499"/>
      <c r="H1724" s="499"/>
      <c r="I1724" s="499"/>
    </row>
    <row r="1725" spans="1:9" ht="14.4">
      <c r="A1725" s="487" t="s">
        <v>345</v>
      </c>
      <c r="B1725" s="489" t="s">
        <v>1397</v>
      </c>
      <c r="C1725" s="489">
        <v>2044.72</v>
      </c>
      <c r="D1725" s="487" t="s">
        <v>346</v>
      </c>
      <c r="E1725" s="489">
        <v>1.7394831999999999E-2</v>
      </c>
      <c r="F1725" s="499"/>
      <c r="G1725" s="499"/>
      <c r="H1725" s="499"/>
      <c r="I1725" s="499"/>
    </row>
    <row r="1726" spans="1:9" ht="14.4">
      <c r="A1726" s="487" t="s">
        <v>345</v>
      </c>
      <c r="B1726" s="489" t="s">
        <v>1398</v>
      </c>
      <c r="C1726" s="489">
        <v>2017.46</v>
      </c>
      <c r="D1726" s="487" t="s">
        <v>1366</v>
      </c>
      <c r="E1726" s="490"/>
      <c r="F1726" s="499"/>
      <c r="G1726" s="499"/>
      <c r="H1726" s="499"/>
      <c r="I1726" s="499"/>
    </row>
    <row r="1727" spans="1:9" ht="14.4">
      <c r="A1727" s="487" t="s">
        <v>345</v>
      </c>
      <c r="B1727" s="489" t="s">
        <v>1399</v>
      </c>
      <c r="C1727" s="489">
        <v>2078.5100000000002</v>
      </c>
      <c r="D1727" s="487" t="s">
        <v>348</v>
      </c>
      <c r="E1727" s="490"/>
      <c r="F1727" s="499"/>
      <c r="G1727" s="499"/>
      <c r="H1727" s="499"/>
      <c r="I1727" s="499"/>
    </row>
    <row r="1728" spans="1:9" ht="14.4">
      <c r="A1728" s="487" t="s">
        <v>345</v>
      </c>
      <c r="B1728" s="489" t="s">
        <v>1400</v>
      </c>
      <c r="C1728" s="489">
        <v>2132.96</v>
      </c>
      <c r="D1728" s="487" t="s">
        <v>350</v>
      </c>
      <c r="E1728" s="490"/>
      <c r="F1728" s="499"/>
      <c r="G1728" s="499"/>
      <c r="H1728" s="499"/>
      <c r="I1728" s="499"/>
    </row>
    <row r="1729" spans="1:9" ht="14.4">
      <c r="A1729" s="487" t="s">
        <v>345</v>
      </c>
      <c r="B1729" s="489" t="s">
        <v>1401</v>
      </c>
      <c r="C1729" s="489">
        <v>2088.16</v>
      </c>
      <c r="D1729" s="487" t="s">
        <v>351</v>
      </c>
      <c r="E1729" s="490"/>
      <c r="F1729" s="499"/>
      <c r="G1729" s="499"/>
      <c r="H1729" s="499"/>
      <c r="I1729" s="499"/>
    </row>
    <row r="1730" spans="1:9" ht="14.4">
      <c r="A1730" s="487" t="s">
        <v>345</v>
      </c>
      <c r="B1730" s="489" t="s">
        <v>1402</v>
      </c>
      <c r="C1730" s="489">
        <v>2111.9899999999998</v>
      </c>
      <c r="D1730" s="487" t="s">
        <v>353</v>
      </c>
      <c r="E1730" s="490"/>
      <c r="F1730" s="499"/>
      <c r="G1730" s="499"/>
      <c r="H1730" s="499"/>
      <c r="I1730" s="499"/>
    </row>
    <row r="1731" spans="1:9" ht="14.4">
      <c r="A1731" s="487" t="s">
        <v>345</v>
      </c>
      <c r="B1731" s="489" t="s">
        <v>1403</v>
      </c>
      <c r="C1731" s="489">
        <v>2127.42</v>
      </c>
      <c r="D1731" s="487" t="s">
        <v>346</v>
      </c>
      <c r="E1731" s="489">
        <v>5.3070683E-2</v>
      </c>
      <c r="F1731" s="499"/>
      <c r="G1731" s="499"/>
      <c r="H1731" s="499"/>
      <c r="I1731" s="499"/>
    </row>
    <row r="1732" spans="1:9" ht="14.4">
      <c r="A1732" s="487" t="s">
        <v>345</v>
      </c>
      <c r="B1732" s="489" t="s">
        <v>1404</v>
      </c>
      <c r="C1732" s="489">
        <v>2140.39</v>
      </c>
      <c r="D1732" s="487" t="s">
        <v>1366</v>
      </c>
      <c r="E1732" s="490"/>
      <c r="F1732" s="499"/>
      <c r="G1732" s="499"/>
      <c r="H1732" s="499"/>
      <c r="I1732" s="499"/>
    </row>
    <row r="1733" spans="1:9" ht="14.4">
      <c r="A1733" s="487" t="s">
        <v>345</v>
      </c>
      <c r="B1733" s="489" t="s">
        <v>1405</v>
      </c>
      <c r="C1733" s="489">
        <v>2195.1</v>
      </c>
      <c r="D1733" s="487" t="s">
        <v>348</v>
      </c>
      <c r="E1733" s="490"/>
      <c r="F1733" s="499"/>
      <c r="G1733" s="499"/>
      <c r="H1733" s="499"/>
      <c r="I1733" s="499"/>
    </row>
    <row r="1734" spans="1:9" ht="14.4">
      <c r="A1734" s="487" t="s">
        <v>345</v>
      </c>
      <c r="B1734" s="488">
        <v>44569</v>
      </c>
      <c r="C1734" s="489">
        <v>2196.25</v>
      </c>
      <c r="D1734" s="487" t="s">
        <v>350</v>
      </c>
      <c r="E1734" s="490"/>
      <c r="F1734" s="499"/>
      <c r="G1734" s="499"/>
      <c r="H1734" s="499"/>
      <c r="I1734" s="499"/>
    </row>
    <row r="1735" spans="1:9" ht="14.4">
      <c r="A1735" s="487" t="s">
        <v>345</v>
      </c>
      <c r="B1735" s="488">
        <v>44600</v>
      </c>
      <c r="C1735" s="489">
        <v>2193.4299999999998</v>
      </c>
      <c r="D1735" s="487" t="s">
        <v>351</v>
      </c>
      <c r="E1735" s="490"/>
      <c r="F1735" s="499"/>
      <c r="G1735" s="499"/>
      <c r="H1735" s="499"/>
      <c r="I1735" s="499"/>
    </row>
    <row r="1736" spans="1:9" ht="14.4">
      <c r="A1736" s="487" t="s">
        <v>345</v>
      </c>
      <c r="B1736" s="488">
        <v>44628</v>
      </c>
      <c r="C1736" s="489">
        <v>2186.77</v>
      </c>
      <c r="D1736" s="487" t="s">
        <v>353</v>
      </c>
      <c r="E1736" s="490"/>
      <c r="F1736" s="499"/>
      <c r="G1736" s="499"/>
      <c r="H1736" s="499"/>
      <c r="I1736" s="499"/>
    </row>
    <row r="1737" spans="1:9" ht="14.4">
      <c r="A1737" s="487" t="s">
        <v>345</v>
      </c>
      <c r="B1737" s="488">
        <v>44659</v>
      </c>
      <c r="C1737" s="489">
        <v>2148.16</v>
      </c>
      <c r="D1737" s="487" t="s">
        <v>346</v>
      </c>
      <c r="E1737" s="489">
        <v>3.6236060000000001E-3</v>
      </c>
      <c r="F1737" s="499"/>
      <c r="G1737" s="499"/>
      <c r="H1737" s="499"/>
      <c r="I1737" s="499"/>
    </row>
    <row r="1738" spans="1:9" ht="14.4">
      <c r="A1738" s="487" t="s">
        <v>345</v>
      </c>
      <c r="B1738" s="488">
        <v>44689</v>
      </c>
      <c r="C1738" s="489">
        <v>2113.3000000000002</v>
      </c>
      <c r="D1738" s="487" t="s">
        <v>1366</v>
      </c>
      <c r="E1738" s="490"/>
      <c r="F1738" s="499"/>
      <c r="G1738" s="499"/>
      <c r="H1738" s="499"/>
      <c r="I1738" s="499"/>
    </row>
    <row r="1739" spans="1:9" ht="14.4">
      <c r="A1739" s="487" t="s">
        <v>345</v>
      </c>
      <c r="B1739" s="488">
        <v>44750</v>
      </c>
      <c r="C1739" s="489">
        <v>2123.8200000000002</v>
      </c>
      <c r="D1739" s="487" t="s">
        <v>348</v>
      </c>
      <c r="E1739" s="490"/>
      <c r="F1739" s="499"/>
      <c r="G1739" s="499"/>
      <c r="H1739" s="499"/>
      <c r="I1739" s="499"/>
    </row>
    <row r="1740" spans="1:9" ht="14.4">
      <c r="A1740" s="487" t="s">
        <v>345</v>
      </c>
      <c r="B1740" s="488">
        <v>44781</v>
      </c>
      <c r="C1740" s="489">
        <v>2106.15</v>
      </c>
      <c r="D1740" s="487" t="s">
        <v>350</v>
      </c>
      <c r="E1740" s="490"/>
      <c r="F1740" s="499"/>
      <c r="G1740" s="499"/>
      <c r="H1740" s="499"/>
      <c r="I1740" s="499"/>
    </row>
    <row r="1741" spans="1:9" ht="14.4">
      <c r="A1741" s="487" t="s">
        <v>345</v>
      </c>
      <c r="B1741" s="488">
        <v>44812</v>
      </c>
      <c r="C1741" s="489">
        <v>2062.8000000000002</v>
      </c>
      <c r="D1741" s="487" t="s">
        <v>351</v>
      </c>
      <c r="E1741" s="490"/>
      <c r="F1741" s="499"/>
      <c r="G1741" s="499"/>
      <c r="H1741" s="499"/>
      <c r="I1741" s="499"/>
    </row>
    <row r="1742" spans="1:9" ht="14.4">
      <c r="A1742" s="487" t="s">
        <v>345</v>
      </c>
      <c r="B1742" s="488">
        <v>44842</v>
      </c>
      <c r="C1742" s="489">
        <v>2056.88</v>
      </c>
      <c r="D1742" s="487" t="s">
        <v>353</v>
      </c>
      <c r="E1742" s="490"/>
      <c r="F1742" s="499"/>
      <c r="G1742" s="499"/>
      <c r="H1742" s="499"/>
      <c r="I1742" s="499"/>
    </row>
    <row r="1743" spans="1:9" ht="14.4">
      <c r="A1743" s="487" t="s">
        <v>345</v>
      </c>
      <c r="B1743" s="488">
        <v>44873</v>
      </c>
      <c r="C1743" s="489">
        <v>2037.92</v>
      </c>
      <c r="D1743" s="487" t="s">
        <v>346</v>
      </c>
      <c r="E1743" s="489">
        <v>-3.6321026999999999E-2</v>
      </c>
      <c r="F1743" s="499"/>
      <c r="G1743" s="499"/>
      <c r="H1743" s="499"/>
      <c r="I1743" s="499"/>
    </row>
    <row r="1744" spans="1:9" ht="14.4">
      <c r="A1744" s="487" t="s">
        <v>345</v>
      </c>
      <c r="B1744" s="489" t="s">
        <v>1406</v>
      </c>
      <c r="C1744" s="489">
        <v>2010.01</v>
      </c>
      <c r="D1744" s="487" t="s">
        <v>348</v>
      </c>
      <c r="E1744" s="490"/>
      <c r="F1744" s="499"/>
      <c r="G1744" s="499"/>
      <c r="H1744" s="499"/>
      <c r="I1744" s="499"/>
    </row>
    <row r="1745" spans="1:9" ht="14.4">
      <c r="A1745" s="487" t="s">
        <v>345</v>
      </c>
      <c r="B1745" s="489" t="s">
        <v>1407</v>
      </c>
      <c r="C1745" s="489">
        <v>2065.89</v>
      </c>
      <c r="D1745" s="487" t="s">
        <v>350</v>
      </c>
      <c r="E1745" s="490"/>
      <c r="F1745" s="499"/>
      <c r="G1745" s="499"/>
      <c r="H1745" s="499"/>
      <c r="I1745" s="499"/>
    </row>
    <row r="1746" spans="1:9" ht="14.4">
      <c r="A1746" s="487" t="s">
        <v>345</v>
      </c>
      <c r="B1746" s="489" t="s">
        <v>1408</v>
      </c>
      <c r="C1746" s="489">
        <v>2041.06</v>
      </c>
      <c r="D1746" s="487" t="s">
        <v>351</v>
      </c>
      <c r="E1746" s="490"/>
      <c r="F1746" s="499"/>
      <c r="G1746" s="499"/>
      <c r="H1746" s="499"/>
      <c r="I1746" s="499"/>
    </row>
    <row r="1747" spans="1:9" ht="14.4">
      <c r="A1747" s="487" t="s">
        <v>345</v>
      </c>
      <c r="B1747" s="489" t="s">
        <v>1409</v>
      </c>
      <c r="C1747" s="489">
        <v>2040.7</v>
      </c>
      <c r="D1747" s="487" t="s">
        <v>353</v>
      </c>
      <c r="E1747" s="490"/>
      <c r="F1747" s="499"/>
      <c r="G1747" s="499"/>
      <c r="H1747" s="499"/>
      <c r="I1747" s="499"/>
    </row>
    <row r="1748" spans="1:9" ht="14.4">
      <c r="A1748" s="487" t="s">
        <v>345</v>
      </c>
      <c r="B1748" s="489" t="s">
        <v>1410</v>
      </c>
      <c r="C1748" s="489">
        <v>2068.2600000000002</v>
      </c>
      <c r="D1748" s="487" t="s">
        <v>346</v>
      </c>
      <c r="E1748" s="489">
        <v>1.4777993999999999E-2</v>
      </c>
      <c r="F1748" s="499"/>
      <c r="G1748" s="499"/>
      <c r="H1748" s="499"/>
      <c r="I1748" s="499"/>
    </row>
    <row r="1749" spans="1:9" ht="14.4">
      <c r="A1749" s="487" t="s">
        <v>345</v>
      </c>
      <c r="B1749" s="489" t="s">
        <v>1411</v>
      </c>
      <c r="C1749" s="489">
        <v>2060.5500000000002</v>
      </c>
      <c r="D1749" s="487" t="s">
        <v>348</v>
      </c>
      <c r="E1749" s="490"/>
      <c r="F1749" s="499"/>
      <c r="G1749" s="499"/>
      <c r="H1749" s="499"/>
      <c r="I1749" s="499"/>
    </row>
    <row r="1750" spans="1:9" ht="14.4">
      <c r="A1750" s="487" t="s">
        <v>345</v>
      </c>
      <c r="B1750" s="489" t="s">
        <v>1412</v>
      </c>
      <c r="C1750" s="489">
        <v>2053.13</v>
      </c>
      <c r="D1750" s="487" t="s">
        <v>350</v>
      </c>
      <c r="E1750" s="490"/>
      <c r="F1750" s="499"/>
      <c r="G1750" s="499"/>
      <c r="H1750" s="499"/>
      <c r="I1750" s="499"/>
    </row>
    <row r="1751" spans="1:9" ht="14.4">
      <c r="A1751" s="487" t="s">
        <v>345</v>
      </c>
      <c r="B1751" s="489" t="s">
        <v>1413</v>
      </c>
      <c r="C1751" s="489">
        <v>2054.9499999999998</v>
      </c>
      <c r="D1751" s="487" t="s">
        <v>351</v>
      </c>
      <c r="E1751" s="490"/>
      <c r="F1751" s="499"/>
      <c r="G1751" s="499"/>
      <c r="H1751" s="499"/>
      <c r="I1751" s="499"/>
    </row>
    <row r="1752" spans="1:9" ht="14.4">
      <c r="A1752" s="487" t="s">
        <v>345</v>
      </c>
      <c r="B1752" s="489" t="s">
        <v>1414</v>
      </c>
      <c r="C1752" s="489">
        <v>2057.85</v>
      </c>
      <c r="D1752" s="487" t="s">
        <v>353</v>
      </c>
      <c r="E1752" s="490"/>
      <c r="F1752" s="499"/>
      <c r="G1752" s="499"/>
      <c r="H1752" s="499"/>
      <c r="I1752" s="499"/>
    </row>
    <row r="1753" spans="1:9" ht="14.4">
      <c r="A1753" s="487" t="s">
        <v>345</v>
      </c>
      <c r="B1753" s="489" t="s">
        <v>1415</v>
      </c>
      <c r="C1753" s="489">
        <v>2039.55</v>
      </c>
      <c r="D1753" s="487" t="s">
        <v>346</v>
      </c>
      <c r="E1753" s="489">
        <v>-1.3978479E-2</v>
      </c>
      <c r="F1753" s="499"/>
      <c r="G1753" s="499"/>
      <c r="H1753" s="499"/>
      <c r="I1753" s="499"/>
    </row>
    <row r="1754" spans="1:9" ht="14.4">
      <c r="A1754" s="487" t="s">
        <v>345</v>
      </c>
      <c r="B1754" s="489" t="s">
        <v>1416</v>
      </c>
      <c r="C1754" s="489">
        <v>2022.62</v>
      </c>
      <c r="D1754" s="487" t="s">
        <v>1366</v>
      </c>
      <c r="E1754" s="490"/>
      <c r="F1754" s="499"/>
      <c r="G1754" s="499"/>
      <c r="H1754" s="499"/>
      <c r="I1754" s="499"/>
    </row>
    <row r="1755" spans="1:9" ht="14.4">
      <c r="A1755" s="487" t="s">
        <v>345</v>
      </c>
      <c r="B1755" s="489" t="s">
        <v>1417</v>
      </c>
      <c r="C1755" s="489">
        <v>1989.26</v>
      </c>
      <c r="D1755" s="487" t="s">
        <v>348</v>
      </c>
      <c r="E1755" s="490"/>
      <c r="F1755" s="499"/>
      <c r="G1755" s="499"/>
      <c r="H1755" s="499"/>
      <c r="I1755" s="499"/>
    </row>
    <row r="1756" spans="1:9" ht="14.4">
      <c r="A1756" s="487" t="s">
        <v>345</v>
      </c>
      <c r="B1756" s="489" t="s">
        <v>1418</v>
      </c>
      <c r="C1756" s="489">
        <v>1993.02</v>
      </c>
      <c r="D1756" s="487" t="s">
        <v>350</v>
      </c>
      <c r="E1756" s="490"/>
      <c r="F1756" s="499"/>
      <c r="G1756" s="499"/>
      <c r="H1756" s="499"/>
      <c r="I1756" s="499"/>
    </row>
    <row r="1757" spans="1:9" ht="14.4">
      <c r="A1757" s="487" t="s">
        <v>345</v>
      </c>
      <c r="B1757" s="489" t="s">
        <v>1419</v>
      </c>
      <c r="C1757" s="489">
        <v>1995.21</v>
      </c>
      <c r="D1757" s="487" t="s">
        <v>351</v>
      </c>
      <c r="E1757" s="490"/>
      <c r="F1757" s="499"/>
      <c r="G1757" s="499"/>
      <c r="H1757" s="499"/>
      <c r="I1757" s="499"/>
    </row>
    <row r="1758" spans="1:9" ht="14.4">
      <c r="A1758" s="487" t="s">
        <v>345</v>
      </c>
      <c r="B1758" s="489" t="s">
        <v>1420</v>
      </c>
      <c r="C1758" s="489">
        <v>1973.38</v>
      </c>
      <c r="D1758" s="487" t="s">
        <v>353</v>
      </c>
      <c r="E1758" s="490"/>
      <c r="F1758" s="499"/>
      <c r="G1758" s="499"/>
      <c r="H1758" s="499"/>
      <c r="I1758" s="499"/>
    </row>
    <row r="1759" spans="1:9" ht="14.4">
      <c r="A1759" s="487" t="s">
        <v>345</v>
      </c>
      <c r="B1759" s="488">
        <v>44570</v>
      </c>
      <c r="C1759" s="489">
        <v>1972.29</v>
      </c>
      <c r="D1759" s="487" t="s">
        <v>346</v>
      </c>
      <c r="E1759" s="489">
        <v>-2.5198397000000001E-2</v>
      </c>
      <c r="F1759" s="499"/>
      <c r="G1759" s="499"/>
      <c r="H1759" s="499"/>
      <c r="I1759" s="499"/>
    </row>
    <row r="1760" spans="1:9" ht="14.4">
      <c r="A1760" s="487" t="s">
        <v>345</v>
      </c>
      <c r="B1760" s="488">
        <v>44601</v>
      </c>
      <c r="C1760" s="489">
        <v>1970.62</v>
      </c>
      <c r="D1760" s="487" t="s">
        <v>1366</v>
      </c>
      <c r="E1760" s="490"/>
      <c r="F1760" s="499"/>
      <c r="G1760" s="499"/>
      <c r="H1760" s="499"/>
      <c r="I1760" s="499"/>
    </row>
    <row r="1761" spans="1:9" ht="14.4">
      <c r="A1761" s="487" t="s">
        <v>345</v>
      </c>
      <c r="B1761" s="488">
        <v>44660</v>
      </c>
      <c r="C1761" s="489">
        <v>1977.3</v>
      </c>
      <c r="D1761" s="487" t="s">
        <v>348</v>
      </c>
      <c r="E1761" s="490"/>
      <c r="F1761" s="499"/>
      <c r="G1761" s="499"/>
      <c r="H1761" s="499"/>
      <c r="I1761" s="499"/>
    </row>
    <row r="1762" spans="1:9" ht="14.4">
      <c r="A1762" s="487" t="s">
        <v>345</v>
      </c>
      <c r="B1762" s="488">
        <v>44690</v>
      </c>
      <c r="C1762" s="489">
        <v>1973.01</v>
      </c>
      <c r="D1762" s="487" t="s">
        <v>350</v>
      </c>
      <c r="E1762" s="490"/>
      <c r="F1762" s="499"/>
      <c r="G1762" s="499"/>
      <c r="H1762" s="499"/>
      <c r="I1762" s="499"/>
    </row>
    <row r="1763" spans="1:9" ht="14.4">
      <c r="A1763" s="487" t="s">
        <v>345</v>
      </c>
      <c r="B1763" s="488">
        <v>44721</v>
      </c>
      <c r="C1763" s="489">
        <v>1951.79</v>
      </c>
      <c r="D1763" s="487" t="s">
        <v>351</v>
      </c>
      <c r="E1763" s="490"/>
      <c r="F1763" s="499"/>
      <c r="G1763" s="499"/>
      <c r="H1763" s="499"/>
      <c r="I1763" s="499"/>
    </row>
    <row r="1764" spans="1:9" ht="14.4">
      <c r="A1764" s="487" t="s">
        <v>345</v>
      </c>
      <c r="B1764" s="488">
        <v>44751</v>
      </c>
      <c r="C1764" s="489">
        <v>1939.88</v>
      </c>
      <c r="D1764" s="487" t="s">
        <v>353</v>
      </c>
      <c r="E1764" s="490"/>
      <c r="F1764" s="499"/>
      <c r="G1764" s="499"/>
      <c r="H1764" s="499"/>
      <c r="I1764" s="499"/>
    </row>
    <row r="1765" spans="1:9" ht="14.4">
      <c r="A1765" s="487" t="s">
        <v>345</v>
      </c>
      <c r="B1765" s="488">
        <v>44782</v>
      </c>
      <c r="C1765" s="489">
        <v>1937.74</v>
      </c>
      <c r="D1765" s="487" t="s">
        <v>346</v>
      </c>
      <c r="E1765" s="489">
        <v>-1.6825869E-2</v>
      </c>
      <c r="F1765" s="499"/>
      <c r="G1765" s="499"/>
      <c r="H1765" s="499"/>
      <c r="I1765" s="499"/>
    </row>
    <row r="1766" spans="1:9" ht="14.4">
      <c r="A1766" s="487" t="s">
        <v>345</v>
      </c>
      <c r="B1766" s="488">
        <v>44874</v>
      </c>
      <c r="C1766" s="489">
        <v>1926.28</v>
      </c>
      <c r="D1766" s="487" t="s">
        <v>348</v>
      </c>
      <c r="E1766" s="490"/>
      <c r="F1766" s="499"/>
      <c r="G1766" s="499"/>
      <c r="H1766" s="499"/>
      <c r="I1766" s="499"/>
    </row>
    <row r="1767" spans="1:9" ht="14.4">
      <c r="A1767" s="487" t="s">
        <v>345</v>
      </c>
      <c r="B1767" s="488">
        <v>44904</v>
      </c>
      <c r="C1767" s="489">
        <v>1912.74</v>
      </c>
      <c r="D1767" s="487" t="s">
        <v>350</v>
      </c>
      <c r="E1767" s="490"/>
      <c r="F1767" s="499"/>
      <c r="G1767" s="499"/>
      <c r="H1767" s="499"/>
      <c r="I1767" s="499"/>
    </row>
    <row r="1768" spans="1:9" ht="14.4">
      <c r="A1768" s="487" t="s">
        <v>345</v>
      </c>
      <c r="B1768" s="489" t="s">
        <v>1421</v>
      </c>
      <c r="C1768" s="489">
        <v>1934.04</v>
      </c>
      <c r="D1768" s="487" t="s">
        <v>351</v>
      </c>
      <c r="E1768" s="490"/>
      <c r="F1768" s="499"/>
      <c r="G1768" s="499"/>
      <c r="H1768" s="499"/>
      <c r="I1768" s="499"/>
    </row>
    <row r="1769" spans="1:9" ht="14.4">
      <c r="A1769" s="487" t="s">
        <v>345</v>
      </c>
      <c r="B1769" s="489" t="s">
        <v>1422</v>
      </c>
      <c r="C1769" s="489">
        <v>1981.48</v>
      </c>
      <c r="D1769" s="487" t="s">
        <v>353</v>
      </c>
      <c r="E1769" s="490"/>
      <c r="F1769" s="499"/>
      <c r="G1769" s="499"/>
      <c r="H1769" s="499"/>
      <c r="I1769" s="499"/>
    </row>
    <row r="1770" spans="1:9" ht="14.4">
      <c r="A1770" s="487" t="s">
        <v>345</v>
      </c>
      <c r="B1770" s="489" t="s">
        <v>1423</v>
      </c>
      <c r="C1770" s="489">
        <v>1924.48</v>
      </c>
      <c r="D1770" s="487" t="s">
        <v>346</v>
      </c>
      <c r="E1770" s="489">
        <v>-6.8665439999999996E-3</v>
      </c>
      <c r="F1770" s="499"/>
      <c r="G1770" s="499"/>
      <c r="H1770" s="499"/>
      <c r="I1770" s="499"/>
    </row>
    <row r="1771" spans="1:9" ht="14.4">
      <c r="A1771" s="487" t="s">
        <v>345</v>
      </c>
      <c r="B1771" s="489" t="s">
        <v>1424</v>
      </c>
      <c r="C1771" s="489">
        <v>1910.38</v>
      </c>
      <c r="D1771" s="487" t="s">
        <v>1366</v>
      </c>
      <c r="E1771" s="490"/>
      <c r="F1771" s="499"/>
      <c r="G1771" s="499"/>
      <c r="H1771" s="499"/>
      <c r="I1771" s="499"/>
    </row>
    <row r="1772" spans="1:9" ht="14.4">
      <c r="A1772" s="487" t="s">
        <v>345</v>
      </c>
      <c r="B1772" s="489" t="s">
        <v>1425</v>
      </c>
      <c r="C1772" s="489">
        <v>1876.41</v>
      </c>
      <c r="D1772" s="487" t="s">
        <v>348</v>
      </c>
      <c r="E1772" s="490"/>
      <c r="F1772" s="499"/>
      <c r="G1772" s="499"/>
      <c r="H1772" s="499"/>
      <c r="I1772" s="499"/>
    </row>
    <row r="1773" spans="1:9" ht="14.4">
      <c r="A1773" s="487" t="s">
        <v>345</v>
      </c>
      <c r="B1773" s="489" t="s">
        <v>1426</v>
      </c>
      <c r="C1773" s="489">
        <v>1837.6</v>
      </c>
      <c r="D1773" s="487" t="s">
        <v>351</v>
      </c>
      <c r="E1773" s="490"/>
      <c r="F1773" s="499"/>
      <c r="G1773" s="499"/>
      <c r="H1773" s="499"/>
      <c r="I1773" s="499"/>
    </row>
    <row r="1774" spans="1:9" ht="14.4">
      <c r="A1774" s="487" t="s">
        <v>345</v>
      </c>
      <c r="B1774" s="489" t="s">
        <v>1427</v>
      </c>
      <c r="C1774" s="489">
        <v>1848.82</v>
      </c>
      <c r="D1774" s="487" t="s">
        <v>353</v>
      </c>
      <c r="E1774" s="490"/>
      <c r="F1774" s="499"/>
      <c r="G1774" s="499"/>
      <c r="H1774" s="499"/>
      <c r="I1774" s="499"/>
    </row>
    <row r="1775" spans="1:9" ht="14.4">
      <c r="A1775" s="487" t="s">
        <v>345</v>
      </c>
      <c r="B1775" s="489" t="s">
        <v>1428</v>
      </c>
      <c r="C1775" s="489">
        <v>1838.96</v>
      </c>
      <c r="D1775" s="487" t="s">
        <v>346</v>
      </c>
      <c r="E1775" s="489">
        <v>-4.5455607000000002E-2</v>
      </c>
      <c r="F1775" s="499"/>
      <c r="G1775" s="499"/>
      <c r="H1775" s="499"/>
      <c r="I1775" s="499"/>
    </row>
    <row r="1776" spans="1:9" ht="14.4">
      <c r="A1776" s="487" t="s">
        <v>345</v>
      </c>
      <c r="B1776" s="489" t="s">
        <v>1429</v>
      </c>
      <c r="C1776" s="489">
        <v>1815.13</v>
      </c>
      <c r="D1776" s="487" t="s">
        <v>348</v>
      </c>
      <c r="E1776" s="490"/>
      <c r="F1776" s="499"/>
      <c r="G1776" s="499"/>
      <c r="H1776" s="499"/>
      <c r="I1776" s="499"/>
    </row>
    <row r="1777" spans="1:9" ht="14.4">
      <c r="A1777" s="487" t="s">
        <v>345</v>
      </c>
      <c r="B1777" s="489" t="s">
        <v>1430</v>
      </c>
      <c r="C1777" s="489">
        <v>1831.05</v>
      </c>
      <c r="D1777" s="487" t="s">
        <v>351</v>
      </c>
      <c r="E1777" s="490"/>
      <c r="F1777" s="499"/>
      <c r="G1777" s="499"/>
      <c r="H1777" s="499"/>
      <c r="I1777" s="499"/>
    </row>
    <row r="1778" spans="1:9" ht="14.4">
      <c r="A1778" s="487" t="s">
        <v>345</v>
      </c>
      <c r="B1778" s="489" t="s">
        <v>1431</v>
      </c>
      <c r="C1778" s="489">
        <v>1837.46</v>
      </c>
      <c r="D1778" s="487" t="s">
        <v>353</v>
      </c>
      <c r="E1778" s="490"/>
      <c r="F1778" s="499"/>
      <c r="G1778" s="499"/>
      <c r="H1778" s="499"/>
      <c r="I1778" s="499"/>
    </row>
    <row r="1779" spans="1:9" ht="14.4">
      <c r="A1779" s="487" t="s">
        <v>345</v>
      </c>
      <c r="B1779" s="489" t="s">
        <v>1432</v>
      </c>
      <c r="C1779" s="489">
        <v>1853.76</v>
      </c>
      <c r="D1779" s="487" t="s">
        <v>346</v>
      </c>
      <c r="E1779" s="489">
        <v>2.6684109999999999E-3</v>
      </c>
      <c r="F1779" s="499"/>
      <c r="G1779" s="499"/>
      <c r="H1779" s="499"/>
      <c r="I1779" s="499"/>
    </row>
    <row r="1780" spans="1:9" ht="14.4">
      <c r="A1780" s="487" t="s">
        <v>345</v>
      </c>
      <c r="B1780" s="488">
        <v>44814</v>
      </c>
      <c r="C1780" s="489">
        <v>1898.38</v>
      </c>
      <c r="D1780" s="487" t="s">
        <v>348</v>
      </c>
      <c r="E1780" s="490"/>
      <c r="F1780" s="499"/>
      <c r="G1780" s="499"/>
      <c r="H1780" s="499"/>
      <c r="I1780" s="499"/>
    </row>
    <row r="1781" spans="1:9" ht="14.4">
      <c r="A1781" s="487" t="s">
        <v>345</v>
      </c>
      <c r="B1781" s="500">
        <v>44844</v>
      </c>
      <c r="C1781" s="489">
        <v>1871.22</v>
      </c>
      <c r="D1781" s="487" t="s">
        <v>350</v>
      </c>
      <c r="E1781" s="490"/>
      <c r="F1781" s="499"/>
      <c r="G1781" s="499"/>
      <c r="H1781" s="499"/>
      <c r="I1781" s="499"/>
    </row>
    <row r="1782" spans="1:9" ht="14.4">
      <c r="A1782" s="487" t="s">
        <v>345</v>
      </c>
      <c r="B1782" s="500">
        <v>44875</v>
      </c>
      <c r="C1782" s="489">
        <v>1855.16</v>
      </c>
      <c r="D1782" s="487" t="s">
        <v>351</v>
      </c>
      <c r="E1782" s="490"/>
      <c r="F1782" s="499"/>
      <c r="G1782" s="499"/>
      <c r="H1782" s="499"/>
      <c r="I1782" s="499"/>
    </row>
    <row r="1783" spans="1:9" ht="14.4">
      <c r="A1783" s="487" t="s">
        <v>345</v>
      </c>
      <c r="B1783" s="500">
        <v>44905</v>
      </c>
      <c r="C1783" s="489">
        <v>1866.48</v>
      </c>
      <c r="D1783" s="487" t="s">
        <v>353</v>
      </c>
      <c r="E1783" s="490"/>
      <c r="F1783" s="499"/>
      <c r="G1783" s="499"/>
      <c r="H1783" s="499"/>
      <c r="I1783" s="499"/>
    </row>
    <row r="1784" spans="1:9" ht="14.4">
      <c r="A1784" s="487" t="s">
        <v>345</v>
      </c>
      <c r="B1784" s="489" t="s">
        <v>1433</v>
      </c>
      <c r="C1784" s="489">
        <v>1870.63</v>
      </c>
      <c r="D1784" s="487" t="s">
        <v>346</v>
      </c>
      <c r="E1784" s="489">
        <v>9.0592639999999992E-3</v>
      </c>
      <c r="F1784" s="499"/>
      <c r="G1784" s="499"/>
      <c r="H1784" s="499"/>
      <c r="I1784" s="499"/>
    </row>
    <row r="1785" spans="1:9" ht="14.4">
      <c r="A1785" s="487" t="s">
        <v>345</v>
      </c>
      <c r="B1785" s="489" t="s">
        <v>1434</v>
      </c>
      <c r="C1785" s="489">
        <v>1860.94</v>
      </c>
      <c r="D1785" s="487" t="s">
        <v>348</v>
      </c>
      <c r="E1785" s="490"/>
      <c r="F1785" s="499"/>
      <c r="G1785" s="499"/>
      <c r="H1785" s="499"/>
      <c r="I1785" s="499"/>
    </row>
    <row r="1786" spans="1:9" ht="14.4">
      <c r="A1786" s="487" t="s">
        <v>345</v>
      </c>
      <c r="B1786" s="489" t="s">
        <v>1435</v>
      </c>
      <c r="C1786" s="489">
        <v>1858.33</v>
      </c>
      <c r="D1786" s="487" t="s">
        <v>350</v>
      </c>
      <c r="E1786" s="490"/>
      <c r="F1786" s="499"/>
      <c r="G1786" s="499"/>
      <c r="H1786" s="499"/>
      <c r="I1786" s="499"/>
    </row>
    <row r="1787" spans="1:9" ht="14.4">
      <c r="A1787" s="487" t="s">
        <v>345</v>
      </c>
      <c r="B1787" s="489" t="s">
        <v>1436</v>
      </c>
      <c r="C1787" s="489">
        <v>1845.51</v>
      </c>
      <c r="D1787" s="487" t="s">
        <v>353</v>
      </c>
      <c r="E1787" s="490"/>
      <c r="F1787" s="499"/>
      <c r="G1787" s="499"/>
      <c r="H1787" s="499"/>
      <c r="I1787" s="499"/>
    </row>
    <row r="1788" spans="1:9" ht="14.4">
      <c r="A1788" s="487" t="s">
        <v>345</v>
      </c>
      <c r="B1788" s="489" t="s">
        <v>1437</v>
      </c>
      <c r="C1788" s="489">
        <v>1844.14</v>
      </c>
      <c r="D1788" s="487" t="s">
        <v>346</v>
      </c>
      <c r="E1788" s="489">
        <v>-1.204126E-2</v>
      </c>
      <c r="F1788" s="499"/>
      <c r="G1788" s="499"/>
      <c r="H1788" s="499"/>
      <c r="I1788" s="499"/>
    </row>
    <row r="1789" spans="1:9" ht="14.4">
      <c r="A1789" s="487" t="s">
        <v>345</v>
      </c>
      <c r="B1789" s="489" t="s">
        <v>1438</v>
      </c>
      <c r="C1789" s="489">
        <v>1858.49</v>
      </c>
      <c r="D1789" s="487" t="s">
        <v>348</v>
      </c>
      <c r="E1789" s="490"/>
      <c r="F1789" s="499"/>
      <c r="G1789" s="499"/>
      <c r="H1789" s="499"/>
      <c r="I1789" s="499"/>
    </row>
    <row r="1790" spans="1:9" ht="14.4">
      <c r="A1790" s="487" t="s">
        <v>345</v>
      </c>
      <c r="B1790" s="489" t="s">
        <v>1439</v>
      </c>
      <c r="C1790" s="489">
        <v>1874.87</v>
      </c>
      <c r="D1790" s="487" t="s">
        <v>350</v>
      </c>
      <c r="E1790" s="490"/>
      <c r="F1790" s="499"/>
      <c r="G1790" s="499"/>
      <c r="H1790" s="499"/>
      <c r="I1790" s="499"/>
    </row>
    <row r="1791" spans="1:9" ht="14.4">
      <c r="A1791" s="487" t="s">
        <v>345</v>
      </c>
      <c r="B1791" s="488">
        <v>44572</v>
      </c>
      <c r="C1791" s="489">
        <v>1930.99</v>
      </c>
      <c r="D1791" s="487" t="s">
        <v>351</v>
      </c>
      <c r="E1791" s="490"/>
      <c r="F1791" s="499"/>
      <c r="G1791" s="499"/>
      <c r="H1791" s="499"/>
      <c r="I1791" s="499"/>
    </row>
    <row r="1792" spans="1:9" ht="14.4">
      <c r="A1792" s="487" t="s">
        <v>345</v>
      </c>
      <c r="B1792" s="488">
        <v>44603</v>
      </c>
      <c r="C1792" s="489">
        <v>1938.3</v>
      </c>
      <c r="D1792" s="487" t="s">
        <v>353</v>
      </c>
      <c r="E1792" s="490"/>
      <c r="F1792" s="499"/>
      <c r="G1792" s="499"/>
      <c r="H1792" s="499"/>
      <c r="I1792" s="499"/>
    </row>
    <row r="1793" spans="1:9" ht="14.4">
      <c r="A1793" s="487" t="s">
        <v>345</v>
      </c>
      <c r="B1793" s="488">
        <v>44631</v>
      </c>
      <c r="C1793" s="489">
        <v>1922.16</v>
      </c>
      <c r="D1793" s="487" t="s">
        <v>346</v>
      </c>
      <c r="E1793" s="489">
        <v>4.1436510000000003E-2</v>
      </c>
      <c r="F1793" s="499"/>
      <c r="G1793" s="499"/>
      <c r="H1793" s="499"/>
      <c r="I1793" s="499"/>
    </row>
    <row r="1794" spans="1:9" ht="14.4">
      <c r="A1794" s="487" t="s">
        <v>345</v>
      </c>
      <c r="B1794" s="488">
        <v>44723</v>
      </c>
      <c r="C1794" s="489">
        <v>1965.36</v>
      </c>
      <c r="D1794" s="487" t="s">
        <v>348</v>
      </c>
      <c r="E1794" s="490"/>
      <c r="F1794" s="499"/>
      <c r="G1794" s="499"/>
      <c r="H1794" s="499"/>
      <c r="I1794" s="499"/>
    </row>
    <row r="1795" spans="1:9" ht="14.4">
      <c r="A1795" s="487" t="s">
        <v>345</v>
      </c>
      <c r="B1795" s="488">
        <v>44753</v>
      </c>
      <c r="C1795" s="489">
        <v>1958.94</v>
      </c>
      <c r="D1795" s="487" t="s">
        <v>350</v>
      </c>
      <c r="E1795" s="490"/>
      <c r="F1795" s="499"/>
      <c r="G1795" s="499"/>
      <c r="H1795" s="499"/>
      <c r="I1795" s="499"/>
    </row>
    <row r="1796" spans="1:9" ht="14.4">
      <c r="A1796" s="487" t="s">
        <v>345</v>
      </c>
      <c r="B1796" s="488">
        <v>44784</v>
      </c>
      <c r="C1796" s="489">
        <v>1956.36</v>
      </c>
      <c r="D1796" s="487" t="s">
        <v>351</v>
      </c>
      <c r="E1796" s="490"/>
      <c r="F1796" s="499"/>
      <c r="G1796" s="499"/>
      <c r="H1796" s="499"/>
      <c r="I1796" s="499"/>
    </row>
    <row r="1797" spans="1:9" ht="14.4">
      <c r="A1797" s="487" t="s">
        <v>345</v>
      </c>
      <c r="B1797" s="488">
        <v>44815</v>
      </c>
      <c r="C1797" s="489">
        <v>1917.22</v>
      </c>
      <c r="D1797" s="487" t="s">
        <v>353</v>
      </c>
      <c r="E1797" s="490"/>
      <c r="F1797" s="499"/>
      <c r="G1797" s="499"/>
      <c r="H1797" s="499"/>
      <c r="I1797" s="499"/>
    </row>
    <row r="1798" spans="1:9" ht="14.4">
      <c r="A1798" s="487" t="s">
        <v>345</v>
      </c>
      <c r="B1798" s="500">
        <v>44845</v>
      </c>
      <c r="C1798" s="489">
        <v>1893.7</v>
      </c>
      <c r="D1798" s="487" t="s">
        <v>346</v>
      </c>
      <c r="E1798" s="489">
        <v>-1.4916966E-2</v>
      </c>
      <c r="F1798" s="499"/>
      <c r="G1798" s="499"/>
      <c r="H1798" s="499"/>
      <c r="I1798" s="499"/>
    </row>
    <row r="1799" spans="1:9" ht="14.4">
      <c r="A1799" s="487" t="s">
        <v>345</v>
      </c>
      <c r="B1799" s="489" t="s">
        <v>1440</v>
      </c>
      <c r="C1799" s="489">
        <v>1883.16</v>
      </c>
      <c r="D1799" s="487" t="s">
        <v>348</v>
      </c>
      <c r="E1799" s="490"/>
      <c r="F1799" s="499"/>
      <c r="G1799" s="499"/>
      <c r="H1799" s="499"/>
      <c r="I1799" s="499"/>
    </row>
    <row r="1800" spans="1:9" ht="14.4">
      <c r="A1800" s="487" t="s">
        <v>345</v>
      </c>
      <c r="B1800" s="489" t="s">
        <v>1441</v>
      </c>
      <c r="C1800" s="489">
        <v>1904.45</v>
      </c>
      <c r="D1800" s="487" t="s">
        <v>350</v>
      </c>
      <c r="E1800" s="490"/>
      <c r="F1800" s="499"/>
      <c r="G1800" s="499"/>
      <c r="H1800" s="499"/>
      <c r="I1800" s="499"/>
    </row>
    <row r="1801" spans="1:9" ht="14.4">
      <c r="A1801" s="487" t="s">
        <v>345</v>
      </c>
      <c r="B1801" s="489" t="s">
        <v>1442</v>
      </c>
      <c r="C1801" s="489">
        <v>1897.86</v>
      </c>
      <c r="D1801" s="487" t="s">
        <v>351</v>
      </c>
      <c r="E1801" s="490"/>
      <c r="F1801" s="499"/>
      <c r="G1801" s="499"/>
      <c r="H1801" s="499"/>
      <c r="I1801" s="499"/>
    </row>
    <row r="1802" spans="1:9" ht="14.4">
      <c r="A1802" s="487" t="s">
        <v>345</v>
      </c>
      <c r="B1802" s="489" t="s">
        <v>1443</v>
      </c>
      <c r="C1802" s="489">
        <v>1911.26</v>
      </c>
      <c r="D1802" s="487" t="s">
        <v>353</v>
      </c>
      <c r="E1802" s="490"/>
      <c r="F1802" s="499"/>
      <c r="G1802" s="499"/>
      <c r="H1802" s="499"/>
      <c r="I1802" s="499"/>
    </row>
    <row r="1803" spans="1:9" ht="14.4">
      <c r="A1803" s="487" t="s">
        <v>345</v>
      </c>
      <c r="B1803" s="489" t="s">
        <v>1444</v>
      </c>
      <c r="C1803" s="489">
        <v>1936.83</v>
      </c>
      <c r="D1803" s="487" t="s">
        <v>346</v>
      </c>
      <c r="E1803" s="489">
        <v>2.2520029E-2</v>
      </c>
      <c r="F1803" s="499"/>
      <c r="G1803" s="499"/>
      <c r="H1803" s="499"/>
      <c r="I1803" s="499"/>
    </row>
    <row r="1804" spans="1:9" ht="14.4">
      <c r="A1804" s="487" t="s">
        <v>345</v>
      </c>
      <c r="B1804" s="489" t="s">
        <v>1445</v>
      </c>
      <c r="C1804" s="489">
        <v>1929.7</v>
      </c>
      <c r="D1804" s="487" t="s">
        <v>351</v>
      </c>
      <c r="E1804" s="490"/>
      <c r="F1804" s="499"/>
      <c r="G1804" s="499"/>
      <c r="H1804" s="499"/>
      <c r="I1804" s="499"/>
    </row>
    <row r="1805" spans="1:9" ht="14.4">
      <c r="A1805" s="487" t="s">
        <v>345</v>
      </c>
      <c r="B1805" s="489" t="s">
        <v>1446</v>
      </c>
      <c r="C1805" s="489">
        <v>1921.99</v>
      </c>
      <c r="D1805" s="487" t="s">
        <v>353</v>
      </c>
      <c r="E1805" s="490"/>
      <c r="F1805" s="499"/>
      <c r="G1805" s="499"/>
      <c r="H1805" s="499"/>
      <c r="I1805" s="499"/>
    </row>
    <row r="1806" spans="1:9" ht="14.4">
      <c r="A1806" s="487" t="s">
        <v>345</v>
      </c>
      <c r="B1806" s="489" t="s">
        <v>1447</v>
      </c>
      <c r="C1806" s="489">
        <v>1933.55</v>
      </c>
      <c r="D1806" s="487" t="s">
        <v>346</v>
      </c>
      <c r="E1806" s="489">
        <v>1.8630755999999998E-2</v>
      </c>
      <c r="F1806" s="499"/>
      <c r="G1806" s="499"/>
      <c r="H1806" s="499"/>
      <c r="I1806" s="499"/>
    </row>
    <row r="1807" spans="1:9" ht="14.4">
      <c r="A1807" s="487" t="s">
        <v>345</v>
      </c>
      <c r="B1807" s="489" t="s">
        <v>1448</v>
      </c>
      <c r="C1807" s="489">
        <v>1965.98</v>
      </c>
      <c r="D1807" s="487" t="s">
        <v>348</v>
      </c>
      <c r="E1807" s="490"/>
      <c r="F1807" s="499"/>
      <c r="G1807" s="499"/>
      <c r="H1807" s="499"/>
      <c r="I1807" s="499"/>
    </row>
    <row r="1808" spans="1:9" ht="14.4">
      <c r="A1808" s="487" t="s">
        <v>345</v>
      </c>
      <c r="B1808" s="489" t="s">
        <v>1449</v>
      </c>
      <c r="C1808" s="489">
        <v>1950.37</v>
      </c>
      <c r="D1808" s="487" t="s">
        <v>350</v>
      </c>
      <c r="E1808" s="490"/>
      <c r="F1808" s="499"/>
      <c r="G1808" s="499"/>
      <c r="H1808" s="499"/>
      <c r="I1808" s="499"/>
    </row>
    <row r="1809" spans="1:9" ht="14.4">
      <c r="A1809" s="487" t="s">
        <v>345</v>
      </c>
      <c r="B1809" s="489" t="s">
        <v>1450</v>
      </c>
      <c r="C1809" s="489">
        <v>1953.35</v>
      </c>
      <c r="D1809" s="487" t="s">
        <v>351</v>
      </c>
      <c r="E1809" s="490"/>
      <c r="F1809" s="499"/>
      <c r="G1809" s="499"/>
      <c r="H1809" s="499"/>
      <c r="I1809" s="499"/>
    </row>
    <row r="1810" spans="1:9" ht="14.4">
      <c r="A1810" s="487" t="s">
        <v>345</v>
      </c>
      <c r="B1810" s="489" t="s">
        <v>1451</v>
      </c>
      <c r="C1810" s="489">
        <v>1949.85</v>
      </c>
      <c r="D1810" s="487" t="s">
        <v>353</v>
      </c>
      <c r="E1810" s="490"/>
      <c r="F1810" s="499"/>
      <c r="G1810" s="499"/>
      <c r="H1810" s="499"/>
      <c r="I1810" s="499"/>
    </row>
    <row r="1811" spans="1:9" ht="14.4">
      <c r="A1811" s="487" t="s">
        <v>345</v>
      </c>
      <c r="B1811" s="488">
        <v>44573</v>
      </c>
      <c r="C1811" s="489">
        <v>1961.06</v>
      </c>
      <c r="D1811" s="487" t="s">
        <v>346</v>
      </c>
      <c r="E1811" s="489">
        <v>1.4127452E-2</v>
      </c>
      <c r="F1811" s="499"/>
      <c r="G1811" s="499"/>
      <c r="H1811" s="499"/>
      <c r="I1811" s="499"/>
    </row>
    <row r="1812" spans="1:9" ht="14.4">
      <c r="A1812" s="487" t="s">
        <v>345</v>
      </c>
      <c r="B1812" s="488">
        <v>44663</v>
      </c>
      <c r="C1812" s="489">
        <v>1963.22</v>
      </c>
      <c r="D1812" s="487" t="s">
        <v>348</v>
      </c>
      <c r="E1812" s="490"/>
      <c r="F1812" s="499"/>
      <c r="G1812" s="499"/>
      <c r="H1812" s="499"/>
      <c r="I1812" s="499"/>
    </row>
    <row r="1813" spans="1:9" ht="14.4">
      <c r="A1813" s="487" t="s">
        <v>345</v>
      </c>
      <c r="B1813" s="488">
        <v>44693</v>
      </c>
      <c r="C1813" s="489">
        <v>1938.76</v>
      </c>
      <c r="D1813" s="487" t="s">
        <v>350</v>
      </c>
      <c r="E1813" s="490"/>
      <c r="F1813" s="499"/>
      <c r="G1813" s="499"/>
      <c r="H1813" s="499"/>
      <c r="I1813" s="499"/>
    </row>
    <row r="1814" spans="1:9" ht="14.4">
      <c r="A1814" s="487" t="s">
        <v>345</v>
      </c>
      <c r="B1814" s="488">
        <v>44724</v>
      </c>
      <c r="C1814" s="489">
        <v>1933.88</v>
      </c>
      <c r="D1814" s="487" t="s">
        <v>351</v>
      </c>
      <c r="E1814" s="490"/>
      <c r="F1814" s="499"/>
      <c r="G1814" s="499"/>
      <c r="H1814" s="499"/>
      <c r="I1814" s="499"/>
    </row>
    <row r="1815" spans="1:9" ht="14.4">
      <c r="A1815" s="487" t="s">
        <v>345</v>
      </c>
      <c r="B1815" s="488">
        <v>44754</v>
      </c>
      <c r="C1815" s="489">
        <v>1917.28</v>
      </c>
      <c r="D1815" s="487" t="s">
        <v>353</v>
      </c>
      <c r="E1815" s="490"/>
      <c r="F1815" s="499"/>
      <c r="G1815" s="499"/>
      <c r="H1815" s="499"/>
      <c r="I1815" s="499"/>
    </row>
    <row r="1816" spans="1:9" ht="14.4">
      <c r="A1816" s="487" t="s">
        <v>345</v>
      </c>
      <c r="B1816" s="500">
        <v>44877</v>
      </c>
      <c r="C1816" s="489">
        <v>1885.31</v>
      </c>
      <c r="D1816" s="487" t="s">
        <v>348</v>
      </c>
      <c r="E1816" s="490"/>
      <c r="F1816" s="499"/>
      <c r="G1816" s="499"/>
      <c r="H1816" s="499"/>
      <c r="I1816" s="499"/>
    </row>
    <row r="1817" spans="1:9" ht="14.4">
      <c r="A1817" s="487" t="s">
        <v>345</v>
      </c>
      <c r="B1817" s="500">
        <v>44907</v>
      </c>
      <c r="C1817" s="489">
        <v>1902.27</v>
      </c>
      <c r="D1817" s="487" t="s">
        <v>350</v>
      </c>
      <c r="E1817" s="490"/>
      <c r="F1817" s="499"/>
      <c r="G1817" s="499"/>
      <c r="H1817" s="499"/>
      <c r="I1817" s="499"/>
    </row>
    <row r="1818" spans="1:9" ht="14.4">
      <c r="A1818" s="487" t="s">
        <v>345</v>
      </c>
      <c r="B1818" s="489" t="s">
        <v>1452</v>
      </c>
      <c r="C1818" s="489">
        <v>1899.7</v>
      </c>
      <c r="D1818" s="487" t="s">
        <v>351</v>
      </c>
      <c r="E1818" s="490"/>
      <c r="F1818" s="499"/>
      <c r="G1818" s="499"/>
      <c r="H1818" s="499"/>
      <c r="I1818" s="499"/>
    </row>
    <row r="1819" spans="1:9" ht="14.4">
      <c r="A1819" s="487" t="s">
        <v>345</v>
      </c>
      <c r="B1819" s="489" t="s">
        <v>1453</v>
      </c>
      <c r="C1819" s="489">
        <v>1897.08</v>
      </c>
      <c r="D1819" s="487" t="s">
        <v>353</v>
      </c>
      <c r="E1819" s="490"/>
      <c r="F1819" s="499"/>
      <c r="G1819" s="499"/>
      <c r="H1819" s="499"/>
      <c r="I1819" s="499"/>
    </row>
    <row r="1820" spans="1:9" ht="14.4">
      <c r="A1820" s="487" t="s">
        <v>345</v>
      </c>
      <c r="B1820" s="489" t="s">
        <v>1454</v>
      </c>
      <c r="C1820" s="489">
        <v>1882.6</v>
      </c>
      <c r="D1820" s="487" t="s">
        <v>346</v>
      </c>
      <c r="E1820" s="489">
        <v>-1.8253715E-2</v>
      </c>
      <c r="F1820" s="499"/>
      <c r="G1820" s="499"/>
      <c r="H1820" s="499"/>
      <c r="I1820" s="499"/>
    </row>
    <row r="1821" spans="1:9" ht="14.4">
      <c r="A1821" s="487" t="s">
        <v>345</v>
      </c>
      <c r="B1821" s="489" t="s">
        <v>1455</v>
      </c>
      <c r="C1821" s="489">
        <v>1855.06</v>
      </c>
      <c r="D1821" s="487" t="s">
        <v>348</v>
      </c>
      <c r="E1821" s="490"/>
      <c r="F1821" s="499"/>
      <c r="G1821" s="499"/>
      <c r="H1821" s="499"/>
      <c r="I1821" s="499"/>
    </row>
    <row r="1822" spans="1:9" ht="14.4">
      <c r="A1822" s="487" t="s">
        <v>345</v>
      </c>
      <c r="B1822" s="489" t="s">
        <v>1456</v>
      </c>
      <c r="C1822" s="489">
        <v>1858.89</v>
      </c>
      <c r="D1822" s="487" t="s">
        <v>350</v>
      </c>
      <c r="E1822" s="490"/>
      <c r="F1822" s="499"/>
      <c r="G1822" s="499"/>
      <c r="H1822" s="499"/>
      <c r="I1822" s="499"/>
    </row>
    <row r="1823" spans="1:9" ht="14.4">
      <c r="A1823" s="487" t="s">
        <v>345</v>
      </c>
      <c r="B1823" s="489" t="s">
        <v>1457</v>
      </c>
      <c r="C1823" s="489">
        <v>1873.11</v>
      </c>
      <c r="D1823" s="487" t="s">
        <v>351</v>
      </c>
      <c r="E1823" s="490"/>
      <c r="F1823" s="499"/>
      <c r="G1823" s="499"/>
      <c r="H1823" s="499"/>
      <c r="I1823" s="499"/>
    </row>
    <row r="1824" spans="1:9" ht="14.4">
      <c r="A1824" s="487" t="s">
        <v>345</v>
      </c>
      <c r="B1824" s="489" t="s">
        <v>1458</v>
      </c>
      <c r="C1824" s="489">
        <v>1867.22</v>
      </c>
      <c r="D1824" s="487" t="s">
        <v>353</v>
      </c>
      <c r="E1824" s="490"/>
      <c r="F1824" s="499"/>
      <c r="G1824" s="499"/>
      <c r="H1824" s="499"/>
      <c r="I1824" s="499"/>
    </row>
    <row r="1825" spans="1:9" ht="14.4">
      <c r="A1825" s="487" t="s">
        <v>345</v>
      </c>
      <c r="B1825" s="489" t="s">
        <v>1459</v>
      </c>
      <c r="C1825" s="489">
        <v>1867.21</v>
      </c>
      <c r="D1825" s="487" t="s">
        <v>346</v>
      </c>
      <c r="E1825" s="489">
        <v>-8.2084619999999997E-3</v>
      </c>
      <c r="F1825" s="499"/>
      <c r="G1825" s="499"/>
      <c r="H1825" s="499"/>
      <c r="I1825" s="499"/>
    </row>
    <row r="1826" spans="1:9" ht="14.4">
      <c r="A1826" s="487" t="s">
        <v>345</v>
      </c>
      <c r="B1826" s="489" t="s">
        <v>1460</v>
      </c>
      <c r="C1826" s="489">
        <v>1924.09</v>
      </c>
      <c r="D1826" s="487" t="s">
        <v>350</v>
      </c>
      <c r="E1826" s="490"/>
      <c r="F1826" s="499"/>
      <c r="G1826" s="499"/>
      <c r="H1826" s="499"/>
      <c r="I1826" s="499"/>
    </row>
    <row r="1827" spans="1:9" ht="14.4">
      <c r="A1827" s="487" t="s">
        <v>345</v>
      </c>
      <c r="B1827" s="489" t="s">
        <v>1461</v>
      </c>
      <c r="C1827" s="489">
        <v>1983.95</v>
      </c>
      <c r="D1827" s="487" t="s">
        <v>351</v>
      </c>
      <c r="E1827" s="490"/>
      <c r="F1827" s="499"/>
      <c r="G1827" s="499"/>
      <c r="H1827" s="499"/>
      <c r="I1827" s="499"/>
    </row>
    <row r="1828" spans="1:9" ht="14.4">
      <c r="A1828" s="487" t="s">
        <v>345</v>
      </c>
      <c r="B1828" s="489" t="s">
        <v>1462</v>
      </c>
      <c r="C1828" s="489">
        <v>1972.15</v>
      </c>
      <c r="D1828" s="487" t="s">
        <v>353</v>
      </c>
      <c r="E1828" s="490"/>
      <c r="F1828" s="499"/>
      <c r="G1828" s="499"/>
      <c r="H1828" s="499"/>
      <c r="I1828" s="499"/>
    </row>
    <row r="1829" spans="1:9" ht="14.4">
      <c r="A1829" s="487" t="s">
        <v>345</v>
      </c>
      <c r="B1829" s="489" t="s">
        <v>1463</v>
      </c>
      <c r="C1829" s="489">
        <v>2029.03</v>
      </c>
      <c r="D1829" s="487" t="s">
        <v>346</v>
      </c>
      <c r="E1829" s="489">
        <v>8.3107153000000003E-2</v>
      </c>
      <c r="F1829" s="499"/>
      <c r="G1829" s="499"/>
      <c r="H1829" s="499"/>
      <c r="I1829" s="499"/>
    </row>
    <row r="1830" spans="1:9" ht="14.4">
      <c r="A1830" s="487" t="s">
        <v>345</v>
      </c>
      <c r="B1830" s="488">
        <v>44927</v>
      </c>
      <c r="C1830" s="489">
        <v>2046.26</v>
      </c>
      <c r="D1830" s="487" t="s">
        <v>348</v>
      </c>
      <c r="E1830" s="490"/>
      <c r="F1830" s="499"/>
      <c r="G1830" s="499"/>
      <c r="H1830" s="499"/>
      <c r="I1830" s="499"/>
    </row>
    <row r="1831" spans="1:9" ht="14.4">
      <c r="A1831" s="487" t="s">
        <v>345</v>
      </c>
      <c r="B1831" s="488">
        <v>44958</v>
      </c>
      <c r="C1831" s="489">
        <v>2064.09</v>
      </c>
      <c r="D1831" s="487" t="s">
        <v>350</v>
      </c>
      <c r="E1831" s="490"/>
      <c r="F1831" s="499"/>
      <c r="G1831" s="499"/>
      <c r="H1831" s="499"/>
      <c r="I1831" s="499"/>
    </row>
    <row r="1832" spans="1:9" ht="14.4">
      <c r="A1832" s="487" t="s">
        <v>345</v>
      </c>
      <c r="B1832" s="488">
        <v>44986</v>
      </c>
      <c r="C1832" s="489">
        <v>2061.06</v>
      </c>
      <c r="D1832" s="487" t="s">
        <v>351</v>
      </c>
      <c r="E1832" s="490"/>
      <c r="F1832" s="499"/>
      <c r="G1832" s="499"/>
      <c r="H1832" s="499"/>
      <c r="I1832" s="499"/>
    </row>
    <row r="1833" spans="1:9" ht="14.4">
      <c r="A1833" s="487" t="s">
        <v>345</v>
      </c>
      <c r="B1833" s="488">
        <v>45017</v>
      </c>
      <c r="C1833" s="489">
        <v>2125.84</v>
      </c>
      <c r="D1833" s="487" t="s">
        <v>353</v>
      </c>
      <c r="E1833" s="490"/>
      <c r="F1833" s="499"/>
      <c r="G1833" s="499"/>
      <c r="H1833" s="499"/>
      <c r="I1833" s="499"/>
    </row>
    <row r="1834" spans="1:9" ht="14.4">
      <c r="A1834" s="487" t="s">
        <v>345</v>
      </c>
      <c r="B1834" s="488">
        <v>45047</v>
      </c>
      <c r="C1834" s="489">
        <v>2143.9299999999998</v>
      </c>
      <c r="D1834" s="487" t="s">
        <v>346</v>
      </c>
      <c r="E1834" s="489">
        <v>5.5082747000000001E-2</v>
      </c>
      <c r="F1834" s="499"/>
      <c r="G1834" s="499"/>
      <c r="H1834" s="499"/>
      <c r="I1834" s="499"/>
    </row>
    <row r="1835" spans="1:9" ht="14.4">
      <c r="A1835" s="487" t="s">
        <v>345</v>
      </c>
      <c r="B1835" s="488">
        <v>45139</v>
      </c>
      <c r="C1835" s="489">
        <v>2164.61</v>
      </c>
      <c r="D1835" s="487" t="s">
        <v>348</v>
      </c>
      <c r="E1835" s="490"/>
      <c r="F1835" s="499"/>
      <c r="G1835" s="499"/>
      <c r="H1835" s="499"/>
      <c r="I1835" s="499"/>
    </row>
    <row r="1836" spans="1:9" ht="14.4">
      <c r="A1836" s="487" t="s">
        <v>345</v>
      </c>
      <c r="B1836" s="488">
        <v>45170</v>
      </c>
      <c r="C1836" s="489">
        <v>2211.7600000000002</v>
      </c>
      <c r="D1836" s="487" t="s">
        <v>350</v>
      </c>
      <c r="E1836" s="490"/>
      <c r="F1836" s="499"/>
      <c r="G1836" s="499"/>
      <c r="H1836" s="499"/>
      <c r="I1836" s="499"/>
    </row>
    <row r="1837" spans="1:9" ht="14.4">
      <c r="A1837" s="487" t="s">
        <v>345</v>
      </c>
      <c r="B1837" s="488">
        <v>45200</v>
      </c>
      <c r="C1837" s="489">
        <v>2190.42</v>
      </c>
      <c r="D1837" s="487" t="s">
        <v>351</v>
      </c>
      <c r="E1837" s="490"/>
      <c r="F1837" s="499"/>
      <c r="G1837" s="499"/>
      <c r="H1837" s="499"/>
      <c r="I1837" s="499"/>
    </row>
    <row r="1838" spans="1:9" ht="14.4">
      <c r="A1838" s="487" t="s">
        <v>345</v>
      </c>
      <c r="B1838" s="488">
        <v>45261</v>
      </c>
      <c r="C1838" s="489">
        <v>2149.39</v>
      </c>
      <c r="D1838" s="487" t="s">
        <v>346</v>
      </c>
      <c r="E1838" s="489">
        <v>1.1017063000000001E-2</v>
      </c>
      <c r="F1838" s="499"/>
      <c r="G1838" s="499"/>
      <c r="H1838" s="499"/>
      <c r="I1838" s="499"/>
    </row>
    <row r="1839" spans="1:9" ht="14.4">
      <c r="A1839" s="487" t="s">
        <v>345</v>
      </c>
      <c r="B1839" s="489" t="s">
        <v>1464</v>
      </c>
      <c r="C1839" s="489">
        <v>2182.11</v>
      </c>
      <c r="D1839" s="487" t="s">
        <v>351</v>
      </c>
      <c r="E1839" s="490"/>
      <c r="F1839" s="499"/>
      <c r="G1839" s="499"/>
      <c r="H1839" s="499"/>
      <c r="I1839" s="499"/>
    </row>
    <row r="1840" spans="1:9" ht="14.4">
      <c r="A1840" s="487" t="s">
        <v>345</v>
      </c>
      <c r="B1840" s="489" t="s">
        <v>1465</v>
      </c>
      <c r="C1840" s="489">
        <v>2173.1</v>
      </c>
      <c r="D1840" s="487" t="s">
        <v>353</v>
      </c>
      <c r="E1840" s="490"/>
      <c r="F1840" s="499"/>
      <c r="G1840" s="499"/>
      <c r="H1840" s="499"/>
      <c r="I1840" s="499"/>
    </row>
    <row r="1841" spans="1:9" ht="14.4">
      <c r="A1841" s="487" t="s">
        <v>345</v>
      </c>
      <c r="B1841" s="489" t="s">
        <v>1466</v>
      </c>
      <c r="C1841" s="489">
        <v>2178.81</v>
      </c>
      <c r="D1841" s="487" t="s">
        <v>346</v>
      </c>
      <c r="E1841" s="489">
        <v>-1.5009722E-2</v>
      </c>
      <c r="F1841" s="499"/>
      <c r="G1841" s="499"/>
      <c r="H1841" s="499"/>
      <c r="I1841" s="499"/>
    </row>
    <row r="1842" spans="1:9" ht="14.4">
      <c r="A1842" s="487" t="s">
        <v>345</v>
      </c>
      <c r="B1842" s="489" t="s">
        <v>1467</v>
      </c>
      <c r="C1842" s="489">
        <v>2165.1</v>
      </c>
      <c r="D1842" s="487" t="s">
        <v>350</v>
      </c>
      <c r="E1842" s="490"/>
      <c r="F1842" s="499"/>
      <c r="G1842" s="499"/>
      <c r="H1842" s="499"/>
      <c r="I1842" s="499"/>
    </row>
    <row r="1843" spans="1:9" ht="14.4">
      <c r="A1843" s="487" t="s">
        <v>345</v>
      </c>
      <c r="B1843" s="489" t="s">
        <v>1468</v>
      </c>
      <c r="C1843" s="489">
        <v>2173.25</v>
      </c>
      <c r="D1843" s="487" t="s">
        <v>351</v>
      </c>
      <c r="E1843" s="490"/>
      <c r="F1843" s="499"/>
      <c r="G1843" s="499"/>
      <c r="H1843" s="499"/>
      <c r="I1843" s="499"/>
    </row>
    <row r="1844" spans="1:9" ht="14.4">
      <c r="A1844" s="487" t="s">
        <v>345</v>
      </c>
      <c r="B1844" s="489" t="s">
        <v>1469</v>
      </c>
      <c r="C1844" s="489">
        <v>2183.62</v>
      </c>
      <c r="D1844" s="487" t="s">
        <v>353</v>
      </c>
      <c r="E1844" s="490"/>
      <c r="F1844" s="499"/>
      <c r="G1844" s="499"/>
      <c r="H1844" s="499"/>
      <c r="I1844" s="499"/>
    </row>
    <row r="1845" spans="1:9" ht="14.4">
      <c r="A1845" s="487" t="s">
        <v>345</v>
      </c>
      <c r="B1845" s="489" t="s">
        <v>1470</v>
      </c>
      <c r="C1845" s="489">
        <v>2183.21</v>
      </c>
      <c r="D1845" s="487" t="s">
        <v>346</v>
      </c>
      <c r="E1845" s="489">
        <v>4.6415509999999998E-3</v>
      </c>
      <c r="F1845" s="499"/>
      <c r="G1845" s="499"/>
      <c r="H1845" s="499"/>
      <c r="I1845" s="499"/>
    </row>
    <row r="1846" spans="1:9" ht="14.4">
      <c r="A1846" s="487" t="s">
        <v>345</v>
      </c>
      <c r="B1846" s="489" t="s">
        <v>1471</v>
      </c>
      <c r="C1846" s="489">
        <v>2168.5300000000002</v>
      </c>
      <c r="D1846" s="487" t="s">
        <v>348</v>
      </c>
      <c r="E1846" s="490"/>
      <c r="F1846" s="499"/>
      <c r="G1846" s="499"/>
      <c r="H1846" s="499"/>
      <c r="I1846" s="499"/>
    </row>
    <row r="1847" spans="1:9" ht="14.4">
      <c r="A1847" s="487" t="s">
        <v>345</v>
      </c>
      <c r="B1847" s="489" t="s">
        <v>1472</v>
      </c>
      <c r="C1847" s="489">
        <v>2127.52</v>
      </c>
      <c r="D1847" s="487" t="s">
        <v>350</v>
      </c>
      <c r="E1847" s="490"/>
      <c r="F1847" s="499"/>
      <c r="G1847" s="499"/>
      <c r="H1847" s="499"/>
      <c r="I1847" s="499"/>
    </row>
    <row r="1848" spans="1:9" ht="14.4">
      <c r="A1848" s="487" t="s">
        <v>345</v>
      </c>
      <c r="B1848" s="489" t="s">
        <v>1473</v>
      </c>
      <c r="C1848" s="489">
        <v>2111.6799999999998</v>
      </c>
      <c r="D1848" s="487" t="s">
        <v>351</v>
      </c>
      <c r="E1848" s="490"/>
      <c r="F1848" s="499"/>
      <c r="G1848" s="499"/>
      <c r="H1848" s="499"/>
      <c r="I1848" s="499"/>
    </row>
    <row r="1849" spans="1:9" ht="14.4">
      <c r="A1849" s="487" t="s">
        <v>345</v>
      </c>
      <c r="B1849" s="488">
        <v>44928</v>
      </c>
      <c r="C1849" s="489">
        <v>2116.65</v>
      </c>
      <c r="D1849" s="487" t="s">
        <v>353</v>
      </c>
      <c r="E1849" s="490"/>
      <c r="F1849" s="499"/>
      <c r="G1849" s="499"/>
      <c r="H1849" s="499"/>
      <c r="I1849" s="499"/>
    </row>
    <row r="1850" spans="1:9" ht="14.4">
      <c r="A1850" s="487" t="s">
        <v>345</v>
      </c>
      <c r="B1850" s="488">
        <v>44959</v>
      </c>
      <c r="C1850" s="489">
        <v>2094.54</v>
      </c>
      <c r="D1850" s="487" t="s">
        <v>346</v>
      </c>
      <c r="E1850" s="489">
        <v>-4.1462312000000001E-2</v>
      </c>
      <c r="F1850" s="499"/>
      <c r="G1850" s="499"/>
      <c r="H1850" s="499"/>
      <c r="I1850" s="499"/>
    </row>
    <row r="1851" spans="1:9" ht="14.4">
      <c r="A1851" s="487" t="s">
        <v>345</v>
      </c>
      <c r="B1851" s="488">
        <v>45048</v>
      </c>
      <c r="C1851" s="489">
        <v>2096.08</v>
      </c>
      <c r="D1851" s="487" t="s">
        <v>348</v>
      </c>
      <c r="E1851" s="490"/>
      <c r="F1851" s="499"/>
      <c r="G1851" s="499"/>
      <c r="H1851" s="499"/>
      <c r="I1851" s="499"/>
    </row>
    <row r="1852" spans="1:9" ht="14.4">
      <c r="A1852" s="487" t="s">
        <v>345</v>
      </c>
      <c r="B1852" s="488">
        <v>45079</v>
      </c>
      <c r="C1852" s="489">
        <v>2100.6999999999998</v>
      </c>
      <c r="D1852" s="487" t="s">
        <v>350</v>
      </c>
      <c r="E1852" s="490"/>
      <c r="F1852" s="499"/>
      <c r="G1852" s="499"/>
      <c r="H1852" s="499"/>
      <c r="I1852" s="499"/>
    </row>
    <row r="1853" spans="1:9" ht="14.4">
      <c r="A1853" s="487" t="s">
        <v>345</v>
      </c>
      <c r="B1853" s="488">
        <v>45109</v>
      </c>
      <c r="C1853" s="489">
        <v>2177.34</v>
      </c>
      <c r="D1853" s="487" t="s">
        <v>351</v>
      </c>
      <c r="E1853" s="490"/>
      <c r="F1853" s="499"/>
      <c r="G1853" s="499"/>
      <c r="H1853" s="499"/>
      <c r="I1853" s="499"/>
    </row>
    <row r="1854" spans="1:9" ht="14.4">
      <c r="A1854" s="487" t="s">
        <v>345</v>
      </c>
      <c r="B1854" s="488">
        <v>45140</v>
      </c>
      <c r="C1854" s="489">
        <v>2170.21</v>
      </c>
      <c r="D1854" s="487" t="s">
        <v>353</v>
      </c>
      <c r="E1854" s="490"/>
      <c r="F1854" s="499"/>
      <c r="G1854" s="499"/>
      <c r="H1854" s="499"/>
      <c r="I1854" s="499"/>
    </row>
    <row r="1855" spans="1:9" ht="14.4">
      <c r="A1855" s="487" t="s">
        <v>345</v>
      </c>
      <c r="B1855" s="488">
        <v>45171</v>
      </c>
      <c r="C1855" s="489">
        <v>2182.61</v>
      </c>
      <c r="D1855" s="487" t="s">
        <v>346</v>
      </c>
      <c r="E1855" s="489">
        <v>4.118745E-2</v>
      </c>
      <c r="F1855" s="499"/>
      <c r="G1855" s="499"/>
      <c r="H1855" s="499"/>
      <c r="I1855" s="499"/>
    </row>
    <row r="1856" spans="1:9" ht="14.4">
      <c r="A1856" s="487" t="s">
        <v>345</v>
      </c>
      <c r="B1856" s="488">
        <v>45262</v>
      </c>
      <c r="C1856" s="489">
        <v>2121.75</v>
      </c>
      <c r="D1856" s="487" t="s">
        <v>348</v>
      </c>
      <c r="E1856" s="490"/>
      <c r="F1856" s="499"/>
      <c r="G1856" s="499"/>
      <c r="H1856" s="499"/>
      <c r="I1856" s="499"/>
    </row>
    <row r="1857" spans="1:9" ht="14.4">
      <c r="A1857" s="487" t="s">
        <v>345</v>
      </c>
      <c r="B1857" s="489" t="s">
        <v>1474</v>
      </c>
      <c r="C1857" s="489">
        <v>2105.46</v>
      </c>
      <c r="D1857" s="487" t="s">
        <v>351</v>
      </c>
      <c r="E1857" s="490"/>
      <c r="F1857" s="499"/>
      <c r="G1857" s="499"/>
      <c r="H1857" s="499"/>
      <c r="I1857" s="499"/>
    </row>
    <row r="1858" spans="1:9" ht="14.4">
      <c r="A1858" s="487" t="s">
        <v>345</v>
      </c>
      <c r="B1858" s="489" t="s">
        <v>1475</v>
      </c>
      <c r="C1858" s="489">
        <v>2091.56</v>
      </c>
      <c r="D1858" s="487" t="s">
        <v>353</v>
      </c>
      <c r="E1858" s="490"/>
      <c r="F1858" s="499"/>
      <c r="G1858" s="499"/>
      <c r="H1858" s="499"/>
      <c r="I1858" s="499"/>
    </row>
    <row r="1859" spans="1:9" ht="14.4">
      <c r="A1859" s="487" t="s">
        <v>345</v>
      </c>
      <c r="B1859" s="489" t="s">
        <v>1476</v>
      </c>
      <c r="C1859" s="489">
        <v>2070.41</v>
      </c>
      <c r="D1859" s="487" t="s">
        <v>346</v>
      </c>
      <c r="E1859" s="489">
        <v>-4.7077281999999998E-2</v>
      </c>
      <c r="F1859" s="499"/>
      <c r="G1859" s="499"/>
      <c r="H1859" s="499"/>
      <c r="I1859" s="499"/>
    </row>
    <row r="1860" spans="1:9" ht="14.4">
      <c r="A1860" s="487" t="s">
        <v>345</v>
      </c>
      <c r="B1860" s="489" t="s">
        <v>1477</v>
      </c>
      <c r="C1860" s="489">
        <v>2046.81</v>
      </c>
      <c r="D1860" s="487" t="s">
        <v>350</v>
      </c>
      <c r="E1860" s="490"/>
      <c r="F1860" s="499"/>
      <c r="G1860" s="499"/>
      <c r="H1860" s="499"/>
      <c r="I1860" s="499"/>
    </row>
    <row r="1861" spans="1:9" ht="14.4">
      <c r="A1861" s="487" t="s">
        <v>345</v>
      </c>
      <c r="B1861" s="489" t="s">
        <v>1478</v>
      </c>
      <c r="C1861" s="489">
        <v>2080.38</v>
      </c>
      <c r="D1861" s="487" t="s">
        <v>353</v>
      </c>
      <c r="E1861" s="490"/>
      <c r="F1861" s="499"/>
      <c r="G1861" s="499"/>
      <c r="H1861" s="499"/>
      <c r="I1861" s="499"/>
    </row>
    <row r="1862" spans="1:9" ht="14.4">
      <c r="A1862" s="487" t="s">
        <v>345</v>
      </c>
      <c r="B1862" s="489" t="s">
        <v>1479</v>
      </c>
      <c r="C1862" s="489">
        <v>2022.64</v>
      </c>
      <c r="D1862" s="487" t="s">
        <v>346</v>
      </c>
      <c r="E1862" s="489">
        <v>-4.0130381999999999E-2</v>
      </c>
      <c r="F1862" s="499"/>
      <c r="G1862" s="499"/>
      <c r="H1862" s="499"/>
      <c r="I1862" s="499"/>
    </row>
    <row r="1863" spans="1:9" ht="14.4">
      <c r="A1863" s="487" t="s">
        <v>345</v>
      </c>
      <c r="B1863" s="489" t="s">
        <v>1480</v>
      </c>
      <c r="C1863" s="489">
        <v>2027.19</v>
      </c>
      <c r="D1863" s="487" t="s">
        <v>348</v>
      </c>
      <c r="E1863" s="490"/>
      <c r="F1863" s="499"/>
      <c r="G1863" s="499"/>
      <c r="H1863" s="499"/>
      <c r="I1863" s="499"/>
    </row>
    <row r="1864" spans="1:9" ht="14.4">
      <c r="A1864" s="487" t="s">
        <v>345</v>
      </c>
      <c r="B1864" s="489" t="s">
        <v>1481</v>
      </c>
      <c r="C1864" s="489">
        <v>2023.54</v>
      </c>
      <c r="D1864" s="487" t="s">
        <v>350</v>
      </c>
      <c r="E1864" s="490"/>
      <c r="F1864" s="499"/>
      <c r="G1864" s="499"/>
      <c r="H1864" s="499"/>
      <c r="I1864" s="499"/>
    </row>
    <row r="1865" spans="1:9" ht="14.4">
      <c r="A1865" s="487" t="s">
        <v>345</v>
      </c>
      <c r="B1865" s="489" t="s">
        <v>1482</v>
      </c>
      <c r="C1865" s="489">
        <v>2019.93</v>
      </c>
      <c r="D1865" s="487" t="s">
        <v>351</v>
      </c>
      <c r="E1865" s="490"/>
      <c r="F1865" s="499"/>
      <c r="G1865" s="499"/>
      <c r="H1865" s="499"/>
      <c r="I1865" s="499"/>
    </row>
    <row r="1866" spans="1:9" ht="14.4">
      <c r="A1866" s="487" t="s">
        <v>345</v>
      </c>
      <c r="B1866" s="488">
        <v>44929</v>
      </c>
      <c r="C1866" s="489">
        <v>1995.49</v>
      </c>
      <c r="D1866" s="487" t="s">
        <v>353</v>
      </c>
      <c r="E1866" s="490"/>
      <c r="F1866" s="499"/>
      <c r="G1866" s="499"/>
      <c r="H1866" s="499"/>
      <c r="I1866" s="499"/>
    </row>
    <row r="1867" spans="1:9" ht="14.4">
      <c r="A1867" s="487" t="s">
        <v>345</v>
      </c>
      <c r="B1867" s="488">
        <v>44960</v>
      </c>
      <c r="C1867" s="489">
        <v>1967.45</v>
      </c>
      <c r="D1867" s="487" t="s">
        <v>346</v>
      </c>
      <c r="E1867" s="489">
        <v>-2.7665148000000001E-2</v>
      </c>
      <c r="F1867" s="499"/>
      <c r="G1867" s="499"/>
      <c r="H1867" s="499"/>
      <c r="I1867" s="499"/>
    </row>
    <row r="1868" spans="1:9" ht="14.4">
      <c r="A1868" s="487" t="s">
        <v>345</v>
      </c>
      <c r="B1868" s="488">
        <v>45049</v>
      </c>
      <c r="C1868" s="489">
        <v>1938.25</v>
      </c>
      <c r="D1868" s="487" t="s">
        <v>348</v>
      </c>
      <c r="E1868" s="490"/>
      <c r="F1868" s="499"/>
      <c r="G1868" s="499"/>
      <c r="H1868" s="499"/>
      <c r="I1868" s="499"/>
    </row>
    <row r="1869" spans="1:9" ht="14.4">
      <c r="A1869" s="487" t="s">
        <v>345</v>
      </c>
      <c r="B1869" s="488">
        <v>45110</v>
      </c>
      <c r="C1869" s="489">
        <v>1952.66</v>
      </c>
      <c r="D1869" s="487" t="s">
        <v>351</v>
      </c>
      <c r="E1869" s="490"/>
      <c r="F1869" s="499"/>
      <c r="G1869" s="499"/>
      <c r="H1869" s="499"/>
      <c r="I1869" s="499"/>
    </row>
    <row r="1870" spans="1:9" ht="14.4">
      <c r="A1870" s="487" t="s">
        <v>345</v>
      </c>
      <c r="B1870" s="488">
        <v>45172</v>
      </c>
      <c r="C1870" s="489">
        <v>2002.7</v>
      </c>
      <c r="D1870" s="487" t="s">
        <v>346</v>
      </c>
      <c r="E1870" s="489">
        <v>-8.5665870000000005E-3</v>
      </c>
      <c r="F1870" s="499"/>
      <c r="G1870" s="499"/>
      <c r="H1870" s="499"/>
      <c r="I1870" s="499"/>
    </row>
    <row r="1871" spans="1:9" ht="14.4">
      <c r="A1871" s="487" t="s">
        <v>345</v>
      </c>
      <c r="B1871" s="488">
        <v>45263</v>
      </c>
      <c r="C1871" s="489">
        <v>1975.89</v>
      </c>
      <c r="D1871" s="487" t="s">
        <v>348</v>
      </c>
      <c r="E1871" s="490"/>
      <c r="F1871" s="499"/>
      <c r="G1871" s="499"/>
      <c r="H1871" s="499"/>
      <c r="I1871" s="499"/>
    </row>
    <row r="1872" spans="1:9" ht="14.4">
      <c r="A1872" s="487" t="s">
        <v>345</v>
      </c>
      <c r="B1872" s="489" t="s">
        <v>1483</v>
      </c>
      <c r="C1872" s="489">
        <v>1951.21</v>
      </c>
      <c r="D1872" s="487" t="s">
        <v>350</v>
      </c>
      <c r="E1872" s="490"/>
      <c r="F1872" s="499"/>
      <c r="G1872" s="499"/>
      <c r="H1872" s="499"/>
      <c r="I1872" s="499"/>
    </row>
    <row r="1873" spans="1:9" ht="14.4">
      <c r="A1873" s="487" t="s">
        <v>345</v>
      </c>
      <c r="B1873" s="489" t="s">
        <v>1484</v>
      </c>
      <c r="C1873" s="489">
        <v>1953.06</v>
      </c>
      <c r="D1873" s="487" t="s">
        <v>351</v>
      </c>
      <c r="E1873" s="490"/>
      <c r="F1873" s="499"/>
      <c r="G1873" s="499"/>
      <c r="H1873" s="499"/>
      <c r="I1873" s="499"/>
    </row>
    <row r="1874" spans="1:9" ht="14.4">
      <c r="A1874" s="487" t="s">
        <v>345</v>
      </c>
      <c r="B1874" s="489" t="s">
        <v>1485</v>
      </c>
      <c r="C1874" s="489">
        <v>1938.62</v>
      </c>
      <c r="D1874" s="487" t="s">
        <v>353</v>
      </c>
      <c r="E1874" s="490"/>
      <c r="F1874" s="499"/>
      <c r="G1874" s="499"/>
      <c r="H1874" s="499"/>
      <c r="I1874" s="499"/>
    </row>
    <row r="1875" spans="1:9" ht="14.4">
      <c r="A1875" s="487" t="s">
        <v>345</v>
      </c>
      <c r="B1875" s="489" t="s">
        <v>1486</v>
      </c>
      <c r="C1875" s="489">
        <v>1933.31</v>
      </c>
      <c r="D1875" s="487" t="s">
        <v>346</v>
      </c>
      <c r="E1875" s="489">
        <v>-3.5262710000000003E-2</v>
      </c>
      <c r="F1875" s="499"/>
      <c r="G1875" s="499"/>
      <c r="H1875" s="499"/>
      <c r="I1875" s="499"/>
    </row>
    <row r="1876" spans="1:9" ht="14.4">
      <c r="A1876" s="487" t="s">
        <v>345</v>
      </c>
      <c r="B1876" s="489" t="s">
        <v>1487</v>
      </c>
      <c r="C1876" s="489">
        <v>1926.4</v>
      </c>
      <c r="D1876" s="487" t="s">
        <v>348</v>
      </c>
      <c r="E1876" s="490"/>
      <c r="F1876" s="499"/>
      <c r="G1876" s="499"/>
      <c r="H1876" s="499"/>
      <c r="I1876" s="499"/>
    </row>
    <row r="1877" spans="1:9" ht="14.4">
      <c r="A1877" s="487" t="s">
        <v>345</v>
      </c>
      <c r="B1877" s="489" t="s">
        <v>1488</v>
      </c>
      <c r="C1877" s="489">
        <v>1949.06</v>
      </c>
      <c r="D1877" s="487" t="s">
        <v>350</v>
      </c>
      <c r="E1877" s="490"/>
      <c r="F1877" s="499"/>
      <c r="G1877" s="499"/>
      <c r="H1877" s="499"/>
      <c r="I1877" s="499"/>
    </row>
    <row r="1878" spans="1:9" ht="14.4">
      <c r="A1878" s="487" t="s">
        <v>345</v>
      </c>
      <c r="B1878" s="489" t="s">
        <v>1489</v>
      </c>
      <c r="C1878" s="489">
        <v>1933.29</v>
      </c>
      <c r="D1878" s="487" t="s">
        <v>353</v>
      </c>
      <c r="E1878" s="490"/>
      <c r="F1878" s="499"/>
      <c r="G1878" s="499"/>
      <c r="H1878" s="499"/>
      <c r="I1878" s="499"/>
    </row>
    <row r="1879" spans="1:9" ht="14.4">
      <c r="A1879" s="487" t="s">
        <v>345</v>
      </c>
      <c r="B1879" s="489" t="s">
        <v>1490</v>
      </c>
      <c r="C1879" s="489">
        <v>1915.14</v>
      </c>
      <c r="D1879" s="487" t="s">
        <v>346</v>
      </c>
      <c r="E1879" s="489">
        <v>-1.2185652999999999E-2</v>
      </c>
      <c r="F1879" s="499"/>
      <c r="G1879" s="499"/>
      <c r="H1879" s="499"/>
      <c r="I1879" s="499"/>
    </row>
    <row r="1880" spans="1:9" ht="14.4">
      <c r="A1880" s="487" t="s">
        <v>345</v>
      </c>
      <c r="B1880" s="489" t="s">
        <v>1491</v>
      </c>
      <c r="C1880" s="489">
        <v>1888.27</v>
      </c>
      <c r="D1880" s="487" t="s">
        <v>348</v>
      </c>
      <c r="E1880" s="490"/>
      <c r="F1880" s="499"/>
      <c r="G1880" s="499"/>
      <c r="H1880" s="499"/>
      <c r="I1880" s="499"/>
    </row>
    <row r="1881" spans="1:9" ht="14.4">
      <c r="A1881" s="487" t="s">
        <v>345</v>
      </c>
      <c r="B1881" s="489" t="s">
        <v>1492</v>
      </c>
      <c r="C1881" s="489">
        <v>1906</v>
      </c>
      <c r="D1881" s="487" t="s">
        <v>350</v>
      </c>
      <c r="E1881" s="490"/>
      <c r="F1881" s="499"/>
      <c r="G1881" s="499"/>
      <c r="H1881" s="499"/>
      <c r="I1881" s="499"/>
    </row>
    <row r="1882" spans="1:9" ht="14.4">
      <c r="A1882" s="487" t="s">
        <v>345</v>
      </c>
      <c r="B1882" s="489" t="s">
        <v>1493</v>
      </c>
      <c r="C1882" s="489">
        <v>1918.1</v>
      </c>
      <c r="D1882" s="487" t="s">
        <v>351</v>
      </c>
      <c r="E1882" s="490"/>
      <c r="F1882" s="499"/>
      <c r="G1882" s="499"/>
      <c r="H1882" s="499"/>
      <c r="I1882" s="499"/>
    </row>
    <row r="1883" spans="1:9" ht="14.4">
      <c r="A1883" s="487" t="s">
        <v>345</v>
      </c>
      <c r="B1883" s="489" t="s">
        <v>1494</v>
      </c>
      <c r="C1883" s="489">
        <v>1919.42</v>
      </c>
      <c r="D1883" s="487" t="s">
        <v>353</v>
      </c>
      <c r="E1883" s="490"/>
      <c r="F1883" s="499"/>
      <c r="G1883" s="499"/>
      <c r="H1883" s="499"/>
      <c r="I1883" s="499"/>
    </row>
    <row r="1884" spans="1:9" ht="14.4">
      <c r="A1884" s="487" t="s">
        <v>345</v>
      </c>
      <c r="B1884" s="489" t="s">
        <v>1495</v>
      </c>
      <c r="C1884" s="489">
        <v>1908.55</v>
      </c>
      <c r="D1884" s="487" t="s">
        <v>346</v>
      </c>
      <c r="E1884" s="489">
        <v>-3.4469359999999998E-3</v>
      </c>
      <c r="F1884" s="499"/>
      <c r="G1884" s="499"/>
      <c r="H1884" s="499"/>
      <c r="I1884" s="499"/>
    </row>
    <row r="1885" spans="1:9" ht="14.4">
      <c r="A1885" s="487" t="s">
        <v>345</v>
      </c>
      <c r="B1885" s="488">
        <v>44961</v>
      </c>
      <c r="C1885" s="489">
        <v>1888.55</v>
      </c>
      <c r="D1885" s="487" t="s">
        <v>348</v>
      </c>
      <c r="E1885" s="490"/>
      <c r="F1885" s="499"/>
      <c r="G1885" s="499"/>
      <c r="H1885" s="499"/>
      <c r="I1885" s="499"/>
    </row>
    <row r="1886" spans="1:9" ht="14.4">
      <c r="A1886" s="487" t="s">
        <v>345</v>
      </c>
      <c r="B1886" s="488">
        <v>44989</v>
      </c>
      <c r="C1886" s="489">
        <v>1871.88</v>
      </c>
      <c r="D1886" s="487" t="s">
        <v>350</v>
      </c>
      <c r="E1886" s="490"/>
      <c r="F1886" s="499"/>
      <c r="G1886" s="499"/>
      <c r="H1886" s="499"/>
      <c r="I1886" s="499"/>
    </row>
    <row r="1887" spans="1:9" ht="14.4">
      <c r="A1887" s="487" t="s">
        <v>345</v>
      </c>
      <c r="B1887" s="488">
        <v>45020</v>
      </c>
      <c r="C1887" s="489">
        <v>1866.68</v>
      </c>
      <c r="D1887" s="487" t="s">
        <v>351</v>
      </c>
      <c r="E1887" s="490"/>
      <c r="F1887" s="499"/>
      <c r="G1887" s="499"/>
      <c r="H1887" s="499"/>
      <c r="I1887" s="499"/>
    </row>
    <row r="1888" spans="1:9" ht="14.4">
      <c r="A1888" s="487" t="s">
        <v>345</v>
      </c>
      <c r="B1888" s="488">
        <v>45050</v>
      </c>
      <c r="C1888" s="489">
        <v>1875.07</v>
      </c>
      <c r="D1888" s="487" t="s">
        <v>353</v>
      </c>
      <c r="E1888" s="490"/>
      <c r="F1888" s="499"/>
      <c r="G1888" s="499"/>
      <c r="H1888" s="499"/>
      <c r="I1888" s="499"/>
    </row>
    <row r="1889" spans="1:9" ht="14.4">
      <c r="A1889" s="487" t="s">
        <v>345</v>
      </c>
      <c r="B1889" s="488">
        <v>45081</v>
      </c>
      <c r="C1889" s="489">
        <v>1866.79</v>
      </c>
      <c r="D1889" s="487" t="s">
        <v>346</v>
      </c>
      <c r="E1889" s="489">
        <v>-2.2123413000000001E-2</v>
      </c>
      <c r="F1889" s="499"/>
      <c r="G1889" s="499"/>
      <c r="H1889" s="499"/>
      <c r="I1889" s="499"/>
    </row>
    <row r="1890" spans="1:9" ht="14.4">
      <c r="A1890" s="487" t="s">
        <v>345</v>
      </c>
      <c r="B1890" s="488">
        <v>45173</v>
      </c>
      <c r="C1890" s="489">
        <v>1838.48</v>
      </c>
      <c r="D1890" s="487" t="s">
        <v>348</v>
      </c>
      <c r="E1890" s="490"/>
      <c r="F1890" s="499"/>
      <c r="G1890" s="499"/>
      <c r="H1890" s="499"/>
      <c r="I1890" s="499"/>
    </row>
    <row r="1891" spans="1:9" ht="14.4">
      <c r="A1891" s="487" t="s">
        <v>345</v>
      </c>
      <c r="B1891" s="488">
        <v>45203</v>
      </c>
      <c r="C1891" s="489">
        <v>1844.02</v>
      </c>
      <c r="D1891" s="487" t="s">
        <v>350</v>
      </c>
      <c r="E1891" s="490"/>
      <c r="F1891" s="499"/>
      <c r="G1891" s="499"/>
      <c r="H1891" s="499"/>
      <c r="I1891" s="499"/>
    </row>
    <row r="1892" spans="1:9" ht="14.4">
      <c r="A1892" s="487" t="s">
        <v>345</v>
      </c>
      <c r="B1892" s="488">
        <v>45234</v>
      </c>
      <c r="C1892" s="489">
        <v>1871.33</v>
      </c>
      <c r="D1892" s="487" t="s">
        <v>351</v>
      </c>
      <c r="E1892" s="490"/>
      <c r="F1892" s="499"/>
      <c r="G1892" s="499"/>
      <c r="H1892" s="499"/>
      <c r="I1892" s="499"/>
    </row>
    <row r="1893" spans="1:9" ht="14.4">
      <c r="A1893" s="487" t="s">
        <v>345</v>
      </c>
      <c r="B1893" s="488">
        <v>45264</v>
      </c>
      <c r="C1893" s="489">
        <v>1963.55</v>
      </c>
      <c r="D1893" s="487" t="s">
        <v>353</v>
      </c>
      <c r="E1893" s="490"/>
      <c r="F1893" s="499"/>
      <c r="G1893" s="499"/>
      <c r="H1893" s="499"/>
      <c r="I1893" s="499"/>
    </row>
    <row r="1894" spans="1:9" ht="14.4">
      <c r="A1894" s="487" t="s">
        <v>345</v>
      </c>
      <c r="B1894" s="489" t="s">
        <v>1496</v>
      </c>
      <c r="C1894" s="489">
        <v>1934.47</v>
      </c>
      <c r="D1894" s="487" t="s">
        <v>346</v>
      </c>
      <c r="E1894" s="489">
        <v>3.5613009000000001E-2</v>
      </c>
      <c r="F1894" s="499"/>
      <c r="G1894" s="499"/>
      <c r="H1894" s="499"/>
      <c r="I1894" s="499"/>
    </row>
    <row r="1895" spans="1:9" ht="14.4">
      <c r="A1895" s="487" t="s">
        <v>345</v>
      </c>
      <c r="B1895" s="489" t="s">
        <v>1497</v>
      </c>
      <c r="C1895" s="489">
        <v>1931.68</v>
      </c>
      <c r="D1895" s="487" t="s">
        <v>348</v>
      </c>
      <c r="E1895" s="490"/>
      <c r="F1895" s="499"/>
      <c r="G1895" s="499"/>
      <c r="H1895" s="499"/>
      <c r="I1895" s="499"/>
    </row>
    <row r="1896" spans="1:9" ht="14.4">
      <c r="A1896" s="487" t="s">
        <v>345</v>
      </c>
      <c r="B1896" s="489" t="s">
        <v>1498</v>
      </c>
      <c r="C1896" s="489">
        <v>1908.04</v>
      </c>
      <c r="D1896" s="487" t="s">
        <v>350</v>
      </c>
      <c r="E1896" s="490"/>
      <c r="F1896" s="499"/>
      <c r="G1896" s="499"/>
      <c r="H1896" s="499"/>
      <c r="I1896" s="499"/>
    </row>
    <row r="1897" spans="1:9" ht="14.4">
      <c r="A1897" s="487" t="s">
        <v>345</v>
      </c>
      <c r="B1897" s="489" t="s">
        <v>1499</v>
      </c>
      <c r="C1897" s="489">
        <v>1904.98</v>
      </c>
      <c r="D1897" s="487" t="s">
        <v>351</v>
      </c>
      <c r="E1897" s="490"/>
      <c r="F1897" s="499"/>
      <c r="G1897" s="499"/>
      <c r="H1897" s="499"/>
      <c r="I1897" s="499"/>
    </row>
    <row r="1898" spans="1:9" ht="14.4">
      <c r="A1898" s="487" t="s">
        <v>345</v>
      </c>
      <c r="B1898" s="489" t="s">
        <v>1500</v>
      </c>
      <c r="C1898" s="489">
        <v>1920.12</v>
      </c>
      <c r="D1898" s="487" t="s">
        <v>353</v>
      </c>
      <c r="E1898" s="490"/>
      <c r="F1898" s="499"/>
      <c r="G1898" s="499"/>
      <c r="H1898" s="499"/>
      <c r="I1898" s="499"/>
    </row>
    <row r="1899" spans="1:9" ht="14.4">
      <c r="A1899" s="487" t="s">
        <v>345</v>
      </c>
      <c r="B1899" s="489" t="s">
        <v>1501</v>
      </c>
      <c r="C1899" s="489">
        <v>1904.4</v>
      </c>
      <c r="D1899" s="487" t="s">
        <v>346</v>
      </c>
      <c r="E1899" s="489">
        <v>-1.5666388999999999E-2</v>
      </c>
      <c r="F1899" s="499"/>
      <c r="G1899" s="499"/>
      <c r="H1899" s="499"/>
      <c r="I1899" s="499"/>
    </row>
    <row r="1900" spans="1:9" ht="14.4">
      <c r="A1900" s="487" t="s">
        <v>345</v>
      </c>
      <c r="B1900" s="489" t="s">
        <v>1502</v>
      </c>
      <c r="C1900" s="489">
        <v>1885.6</v>
      </c>
      <c r="D1900" s="487" t="s">
        <v>348</v>
      </c>
      <c r="E1900" s="490"/>
      <c r="F1900" s="499"/>
      <c r="G1900" s="499"/>
      <c r="H1900" s="499"/>
      <c r="I1900" s="499"/>
    </row>
    <row r="1901" spans="1:9" ht="14.4">
      <c r="A1901" s="487" t="s">
        <v>345</v>
      </c>
      <c r="B1901" s="489" t="s">
        <v>1503</v>
      </c>
      <c r="C1901" s="489">
        <v>1888.32</v>
      </c>
      <c r="D1901" s="487" t="s">
        <v>350</v>
      </c>
      <c r="E1901" s="490"/>
      <c r="F1901" s="499"/>
      <c r="G1901" s="499"/>
      <c r="H1901" s="499"/>
      <c r="I1901" s="499"/>
    </row>
    <row r="1902" spans="1:9" ht="14.4">
      <c r="A1902" s="487" t="s">
        <v>345</v>
      </c>
      <c r="B1902" s="489" t="s">
        <v>1504</v>
      </c>
      <c r="C1902" s="489">
        <v>1905.68</v>
      </c>
      <c r="D1902" s="487" t="s">
        <v>351</v>
      </c>
      <c r="E1902" s="490"/>
      <c r="F1902" s="499"/>
      <c r="G1902" s="499"/>
      <c r="H1902" s="499"/>
      <c r="I1902" s="499"/>
    </row>
    <row r="1903" spans="1:9" ht="14.4">
      <c r="A1903" s="487" t="s">
        <v>345</v>
      </c>
      <c r="B1903" s="489" t="s">
        <v>1505</v>
      </c>
      <c r="C1903" s="489">
        <v>1892</v>
      </c>
      <c r="D1903" s="487" t="s">
        <v>353</v>
      </c>
      <c r="E1903" s="490"/>
      <c r="F1903" s="499"/>
      <c r="G1903" s="499"/>
      <c r="H1903" s="499"/>
      <c r="I1903" s="499"/>
    </row>
    <row r="1904" spans="1:9" ht="14.4">
      <c r="A1904" s="487" t="s">
        <v>345</v>
      </c>
      <c r="B1904" s="489" t="s">
        <v>1506</v>
      </c>
      <c r="C1904" s="489">
        <v>1889.73</v>
      </c>
      <c r="D1904" s="487" t="s">
        <v>346</v>
      </c>
      <c r="E1904" s="489">
        <v>-7.7330369999999999E-3</v>
      </c>
      <c r="F1904" s="499"/>
      <c r="G1904" s="499"/>
      <c r="H1904" s="499"/>
      <c r="I1904" s="499"/>
    </row>
    <row r="1905" spans="1:9" ht="14.4">
      <c r="A1905" s="487" t="s">
        <v>345</v>
      </c>
      <c r="B1905" s="489" t="s">
        <v>1507</v>
      </c>
      <c r="C1905" s="489">
        <v>1870.65</v>
      </c>
      <c r="D1905" s="487" t="s">
        <v>348</v>
      </c>
      <c r="E1905" s="490"/>
      <c r="F1905" s="499"/>
      <c r="G1905" s="499"/>
      <c r="H1905" s="499"/>
      <c r="I1905" s="499"/>
    </row>
    <row r="1906" spans="1:9" ht="14.4">
      <c r="A1906" s="487" t="s">
        <v>345</v>
      </c>
      <c r="B1906" s="488">
        <v>44962</v>
      </c>
      <c r="C1906" s="489">
        <v>1866.4</v>
      </c>
      <c r="D1906" s="487" t="s">
        <v>351</v>
      </c>
      <c r="E1906" s="490"/>
      <c r="F1906" s="499"/>
      <c r="G1906" s="499"/>
      <c r="H1906" s="499"/>
      <c r="I1906" s="499"/>
    </row>
    <row r="1907" spans="1:9" ht="14.4">
      <c r="A1907" s="487" t="s">
        <v>345</v>
      </c>
      <c r="B1907" s="488">
        <v>44990</v>
      </c>
      <c r="C1907" s="489">
        <v>1857.23</v>
      </c>
      <c r="D1907" s="487" t="s">
        <v>353</v>
      </c>
      <c r="E1907" s="490"/>
      <c r="F1907" s="499"/>
      <c r="G1907" s="499"/>
      <c r="H1907" s="499"/>
      <c r="I1907" s="499"/>
    </row>
    <row r="1908" spans="1:9" ht="14.4">
      <c r="A1908" s="487" t="s">
        <v>345</v>
      </c>
      <c r="B1908" s="488">
        <v>45021</v>
      </c>
      <c r="C1908" s="489">
        <v>1869.73</v>
      </c>
      <c r="D1908" s="487" t="s">
        <v>346</v>
      </c>
      <c r="E1908" s="489">
        <v>-1.1840435E-2</v>
      </c>
      <c r="F1908" s="499"/>
      <c r="G1908" s="499"/>
      <c r="H1908" s="499"/>
      <c r="I1908" s="499"/>
    </row>
    <row r="1909" spans="1:9" ht="14.4">
      <c r="A1909" s="487" t="s">
        <v>345</v>
      </c>
      <c r="B1909" s="488">
        <v>45112</v>
      </c>
      <c r="C1909" s="489">
        <v>1850.61</v>
      </c>
      <c r="D1909" s="487" t="s">
        <v>348</v>
      </c>
      <c r="E1909" s="490"/>
      <c r="F1909" s="499"/>
      <c r="G1909" s="499"/>
      <c r="H1909" s="499"/>
      <c r="I1909" s="499"/>
    </row>
    <row r="1910" spans="1:9" ht="14.4">
      <c r="A1910" s="487" t="s">
        <v>345</v>
      </c>
      <c r="B1910" s="488">
        <v>45143</v>
      </c>
      <c r="C1910" s="489">
        <v>1833.69</v>
      </c>
      <c r="D1910" s="487" t="s">
        <v>350</v>
      </c>
      <c r="E1910" s="490"/>
      <c r="F1910" s="499"/>
      <c r="G1910" s="499"/>
      <c r="H1910" s="499"/>
      <c r="I1910" s="499"/>
    </row>
    <row r="1911" spans="1:9" ht="14.4">
      <c r="A1911" s="487" t="s">
        <v>345</v>
      </c>
      <c r="B1911" s="488">
        <v>45174</v>
      </c>
      <c r="C1911" s="489">
        <v>1844.36</v>
      </c>
      <c r="D1911" s="487" t="s">
        <v>351</v>
      </c>
      <c r="E1911" s="490"/>
      <c r="F1911" s="499"/>
      <c r="G1911" s="499"/>
      <c r="H1911" s="499"/>
      <c r="I1911" s="499"/>
    </row>
    <row r="1912" spans="1:9" ht="14.4">
      <c r="A1912" s="487" t="s">
        <v>345</v>
      </c>
      <c r="B1912" s="488">
        <v>45204</v>
      </c>
      <c r="C1912" s="489">
        <v>1841.93</v>
      </c>
      <c r="D1912" s="487" t="s">
        <v>353</v>
      </c>
      <c r="E1912" s="490"/>
      <c r="F1912" s="499"/>
      <c r="G1912" s="499"/>
      <c r="H1912" s="499"/>
      <c r="I1912" s="499"/>
    </row>
    <row r="1913" spans="1:9" ht="14.4">
      <c r="A1913" s="487" t="s">
        <v>345</v>
      </c>
      <c r="B1913" s="488">
        <v>45235</v>
      </c>
      <c r="C1913" s="489">
        <v>1838.59</v>
      </c>
      <c r="D1913" s="487" t="s">
        <v>346</v>
      </c>
      <c r="E1913" s="489">
        <v>-1.6795061999999999E-2</v>
      </c>
      <c r="F1913" s="499"/>
      <c r="G1913" s="499"/>
      <c r="H1913" s="499"/>
      <c r="I1913" s="499"/>
    </row>
    <row r="1914" spans="1:9" ht="14.4">
      <c r="A1914" s="487" t="s">
        <v>345</v>
      </c>
      <c r="B1914" s="489" t="s">
        <v>1508</v>
      </c>
      <c r="C1914" s="489">
        <v>1821.64</v>
      </c>
      <c r="D1914" s="487" t="s">
        <v>348</v>
      </c>
      <c r="E1914" s="490"/>
      <c r="F1914" s="499"/>
      <c r="G1914" s="499"/>
      <c r="H1914" s="499"/>
      <c r="I1914" s="499"/>
    </row>
    <row r="1915" spans="1:9" ht="14.4">
      <c r="A1915" s="487" t="s">
        <v>345</v>
      </c>
      <c r="B1915" s="489" t="s">
        <v>1509</v>
      </c>
      <c r="C1915" s="489">
        <v>1818.31</v>
      </c>
      <c r="D1915" s="487" t="s">
        <v>350</v>
      </c>
      <c r="E1915" s="490"/>
      <c r="F1915" s="499"/>
      <c r="G1915" s="499"/>
      <c r="H1915" s="499"/>
      <c r="I1915" s="499"/>
    </row>
    <row r="1916" spans="1:9" ht="14.4">
      <c r="A1916" s="487" t="s">
        <v>345</v>
      </c>
      <c r="B1916" s="489" t="s">
        <v>1510</v>
      </c>
      <c r="C1916" s="489">
        <v>1821.6</v>
      </c>
      <c r="D1916" s="487" t="s">
        <v>351</v>
      </c>
      <c r="E1916" s="490"/>
      <c r="F1916" s="499"/>
      <c r="G1916" s="499"/>
      <c r="H1916" s="499"/>
      <c r="I1916" s="499"/>
    </row>
    <row r="1917" spans="1:9" ht="14.4">
      <c r="A1917" s="487" t="s">
        <v>345</v>
      </c>
      <c r="B1917" s="489" t="s">
        <v>1511</v>
      </c>
      <c r="C1917" s="489">
        <v>1845.01</v>
      </c>
      <c r="D1917" s="487" t="s">
        <v>353</v>
      </c>
      <c r="E1917" s="490"/>
      <c r="F1917" s="499"/>
      <c r="G1917" s="499"/>
      <c r="H1917" s="499"/>
      <c r="I1917" s="499"/>
    </row>
    <row r="1918" spans="1:9" ht="14.4">
      <c r="A1918" s="487" t="s">
        <v>345</v>
      </c>
      <c r="B1918" s="489" t="s">
        <v>1512</v>
      </c>
      <c r="C1918" s="489">
        <v>1877.32</v>
      </c>
      <c r="D1918" s="487" t="s">
        <v>346</v>
      </c>
      <c r="E1918" s="489">
        <v>2.0846254000000002E-2</v>
      </c>
      <c r="F1918" s="499"/>
      <c r="G1918" s="499"/>
      <c r="H1918" s="499"/>
      <c r="I1918" s="499"/>
    </row>
    <row r="1919" spans="1:9" ht="14.4">
      <c r="A1919" s="487" t="s">
        <v>345</v>
      </c>
      <c r="B1919" s="489" t="s">
        <v>1513</v>
      </c>
      <c r="C1919" s="489">
        <v>1883.2</v>
      </c>
      <c r="D1919" s="487" t="s">
        <v>348</v>
      </c>
      <c r="E1919" s="490"/>
      <c r="F1919" s="499"/>
      <c r="G1919" s="499"/>
      <c r="H1919" s="499"/>
      <c r="I1919" s="499"/>
    </row>
    <row r="1920" spans="1:9" ht="14.4">
      <c r="A1920" s="487" t="s">
        <v>345</v>
      </c>
      <c r="B1920" s="489" t="s">
        <v>1514</v>
      </c>
      <c r="C1920" s="489">
        <v>1891.31</v>
      </c>
      <c r="D1920" s="487" t="s">
        <v>350</v>
      </c>
      <c r="E1920" s="490"/>
      <c r="F1920" s="499"/>
      <c r="G1920" s="499"/>
      <c r="H1920" s="499"/>
      <c r="I1920" s="499"/>
    </row>
    <row r="1921" spans="1:9" ht="14.4">
      <c r="A1921" s="487" t="s">
        <v>345</v>
      </c>
      <c r="B1921" s="489" t="s">
        <v>1515</v>
      </c>
      <c r="C1921" s="489">
        <v>1942.63</v>
      </c>
      <c r="D1921" s="487" t="s">
        <v>351</v>
      </c>
      <c r="E1921" s="490"/>
      <c r="F1921" s="499"/>
      <c r="G1921" s="499"/>
      <c r="H1921" s="499"/>
      <c r="I1921" s="499"/>
    </row>
    <row r="1922" spans="1:9" ht="14.4">
      <c r="A1922" s="487" t="s">
        <v>345</v>
      </c>
      <c r="B1922" s="489" t="s">
        <v>1516</v>
      </c>
      <c r="C1922" s="489">
        <v>1959.12</v>
      </c>
      <c r="D1922" s="487" t="s">
        <v>353</v>
      </c>
      <c r="E1922" s="490"/>
      <c r="F1922" s="499"/>
      <c r="G1922" s="499"/>
      <c r="H1922" s="499"/>
      <c r="I1922" s="499"/>
    </row>
    <row r="1923" spans="1:9" ht="14.4">
      <c r="A1923" s="487" t="s">
        <v>345</v>
      </c>
      <c r="B1923" s="489" t="s">
        <v>1517</v>
      </c>
      <c r="C1923" s="489">
        <v>1941.74</v>
      </c>
      <c r="D1923" s="487" t="s">
        <v>348</v>
      </c>
      <c r="E1923" s="490"/>
      <c r="F1923" s="499"/>
      <c r="G1923" s="499"/>
      <c r="H1923" s="499"/>
      <c r="I1923" s="499"/>
    </row>
    <row r="1924" spans="1:9" ht="14.4">
      <c r="A1924" s="487" t="s">
        <v>345</v>
      </c>
      <c r="B1924" s="489" t="s">
        <v>1518</v>
      </c>
      <c r="C1924" s="489">
        <v>1888.61</v>
      </c>
      <c r="D1924" s="487" t="s">
        <v>351</v>
      </c>
      <c r="E1924" s="490"/>
      <c r="F1924" s="499"/>
      <c r="G1924" s="499"/>
      <c r="H1924" s="499"/>
      <c r="I1924" s="499"/>
    </row>
    <row r="1925" spans="1:9" ht="14.4">
      <c r="A1925" s="487" t="s">
        <v>345</v>
      </c>
      <c r="B1925" s="489" t="s">
        <v>1519</v>
      </c>
      <c r="C1925" s="489">
        <v>1849.79</v>
      </c>
      <c r="D1925" s="487" t="s">
        <v>353</v>
      </c>
      <c r="E1925" s="490"/>
      <c r="F1925" s="499"/>
      <c r="G1925" s="499"/>
      <c r="H1925" s="499"/>
      <c r="I1925" s="499"/>
    </row>
    <row r="1926" spans="1:9" ht="14.4">
      <c r="A1926" s="487" t="s">
        <v>345</v>
      </c>
      <c r="B1926" s="488">
        <v>44932</v>
      </c>
      <c r="C1926" s="489">
        <v>1866.34</v>
      </c>
      <c r="D1926" s="487" t="s">
        <v>346</v>
      </c>
      <c r="E1926" s="489">
        <v>-4.0063430999999997E-2</v>
      </c>
      <c r="F1926" s="499"/>
      <c r="G1926" s="499"/>
      <c r="H1926" s="499"/>
      <c r="I1926" s="49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A1:W1001"/>
  <sheetViews>
    <sheetView showGridLines="0" workbookViewId="0"/>
  </sheetViews>
  <sheetFormatPr defaultColWidth="12.6640625" defaultRowHeight="15.75" customHeight="1"/>
  <cols>
    <col min="1" max="1" width="31.88671875" customWidth="1"/>
    <col min="8" max="8" width="48.77734375" customWidth="1"/>
  </cols>
  <sheetData>
    <row r="1" spans="1:23">
      <c r="A1" s="270" t="s">
        <v>51</v>
      </c>
      <c r="B1" s="271" t="s">
        <v>178</v>
      </c>
      <c r="C1" s="271" t="s">
        <v>179</v>
      </c>
      <c r="D1" s="271" t="s">
        <v>180</v>
      </c>
      <c r="E1" s="271" t="s">
        <v>149</v>
      </c>
      <c r="F1" s="271" t="s">
        <v>148</v>
      </c>
      <c r="H1" s="277" t="s">
        <v>1520</v>
      </c>
      <c r="I1" s="272"/>
      <c r="J1" s="272"/>
      <c r="K1" s="272"/>
      <c r="L1" s="272"/>
      <c r="M1" s="272"/>
      <c r="N1" s="272"/>
      <c r="O1" s="272"/>
      <c r="P1" s="272"/>
      <c r="Q1" s="272"/>
      <c r="R1" s="272"/>
      <c r="S1" s="272"/>
      <c r="T1" s="272"/>
      <c r="U1" s="272"/>
      <c r="V1" s="272"/>
      <c r="W1" s="272"/>
    </row>
    <row r="2" spans="1:23">
      <c r="A2" s="273" t="s">
        <v>181</v>
      </c>
      <c r="B2" s="274">
        <f t="shared" ref="B2:F2" si="0">B4/B5</f>
        <v>1.5516488123800662</v>
      </c>
      <c r="C2" s="274">
        <f t="shared" si="0"/>
        <v>1.2625541465453334</v>
      </c>
      <c r="D2" s="274">
        <f t="shared" si="0"/>
        <v>1.9171139620684872</v>
      </c>
      <c r="E2" s="274">
        <f t="shared" si="0"/>
        <v>1.7142071700510033</v>
      </c>
      <c r="F2" s="274">
        <f t="shared" si="0"/>
        <v>3.2148724278108038</v>
      </c>
      <c r="H2" s="12" t="s">
        <v>1521</v>
      </c>
      <c r="I2" s="281">
        <v>8.4900000000000003E-2</v>
      </c>
      <c r="J2" s="272"/>
      <c r="K2" s="272"/>
      <c r="L2" s="272"/>
      <c r="M2" s="272"/>
      <c r="N2" s="272"/>
      <c r="O2" s="272"/>
      <c r="P2" s="272"/>
      <c r="Q2" s="272"/>
      <c r="R2" s="272"/>
      <c r="S2" s="272"/>
      <c r="T2" s="272"/>
      <c r="U2" s="272"/>
      <c r="V2" s="272"/>
      <c r="W2" s="272"/>
    </row>
    <row r="3" spans="1:23">
      <c r="A3" s="273" t="s">
        <v>182</v>
      </c>
      <c r="B3" s="275"/>
      <c r="C3" s="275"/>
      <c r="D3" s="276">
        <f>MEDIAN(B2:F2)</f>
        <v>1.7142071700510033</v>
      </c>
      <c r="E3" s="275"/>
      <c r="F3" s="275"/>
      <c r="H3" s="295" t="s">
        <v>1522</v>
      </c>
      <c r="I3" s="272"/>
      <c r="J3" s="272"/>
      <c r="K3" s="272"/>
      <c r="L3" s="272"/>
      <c r="M3" s="272"/>
      <c r="N3" s="272"/>
      <c r="O3" s="272"/>
      <c r="P3" s="272"/>
      <c r="Q3" s="272"/>
      <c r="R3" s="272"/>
      <c r="S3" s="272"/>
      <c r="T3" s="272"/>
      <c r="U3" s="272"/>
      <c r="V3" s="272"/>
      <c r="W3" s="272"/>
    </row>
    <row r="4" spans="1:23">
      <c r="A4" s="273" t="s">
        <v>184</v>
      </c>
      <c r="B4" s="501">
        <f>'Income statement'!C15</f>
        <v>66584736.520000003</v>
      </c>
      <c r="C4" s="501">
        <f>'Income statement'!D15</f>
        <v>49483551.619999997</v>
      </c>
      <c r="D4" s="501">
        <f>'Income statement'!E15</f>
        <v>61786693.719999999</v>
      </c>
      <c r="E4" s="501">
        <f>'Income statement'!F15</f>
        <v>37334478.035999998</v>
      </c>
      <c r="F4" s="501">
        <f>'Income statement'!G15</f>
        <v>30502993.693345349</v>
      </c>
      <c r="H4" s="277"/>
      <c r="I4" s="272"/>
      <c r="J4" s="272"/>
      <c r="K4" s="272"/>
      <c r="L4" s="272"/>
      <c r="M4" s="272"/>
      <c r="N4" s="272"/>
      <c r="O4" s="272"/>
      <c r="P4" s="272"/>
      <c r="Q4" s="272"/>
      <c r="R4" s="272"/>
      <c r="S4" s="272"/>
      <c r="T4" s="272"/>
      <c r="U4" s="272"/>
      <c r="V4" s="272"/>
      <c r="W4" s="272"/>
    </row>
    <row r="5" spans="1:23">
      <c r="A5" s="273" t="s">
        <v>185</v>
      </c>
      <c r="B5" s="279">
        <v>42912246.630000003</v>
      </c>
      <c r="C5" s="279">
        <v>39193211.439999998</v>
      </c>
      <c r="D5" s="279">
        <v>32229014.52</v>
      </c>
      <c r="E5" s="279">
        <v>21779443.399999999</v>
      </c>
      <c r="F5" s="279">
        <v>9488088.3699999992</v>
      </c>
      <c r="H5" s="272"/>
      <c r="I5" s="272"/>
      <c r="J5" s="272"/>
      <c r="K5" s="272"/>
      <c r="L5" s="272"/>
      <c r="M5" s="272"/>
      <c r="N5" s="272"/>
      <c r="O5" s="272"/>
      <c r="P5" s="272"/>
      <c r="Q5" s="272"/>
      <c r="R5" s="272"/>
      <c r="S5" s="272"/>
      <c r="T5" s="272"/>
      <c r="U5" s="272"/>
      <c r="V5" s="272"/>
      <c r="W5" s="272"/>
    </row>
    <row r="6" spans="1:23">
      <c r="A6" s="272"/>
      <c r="B6" s="272"/>
      <c r="C6" s="272"/>
      <c r="D6" s="272"/>
      <c r="E6" s="272"/>
      <c r="F6" s="272"/>
      <c r="G6" s="272"/>
      <c r="H6" s="272"/>
      <c r="I6" s="272"/>
      <c r="J6" s="272"/>
      <c r="K6" s="272"/>
      <c r="L6" s="272"/>
      <c r="M6" s="272"/>
      <c r="N6" s="272"/>
      <c r="O6" s="272"/>
      <c r="P6" s="272"/>
      <c r="Q6" s="272"/>
      <c r="R6" s="272"/>
      <c r="S6" s="272"/>
      <c r="T6" s="272"/>
      <c r="U6" s="272"/>
      <c r="V6" s="272"/>
      <c r="W6" s="272"/>
    </row>
    <row r="7" spans="1:23">
      <c r="A7" s="272"/>
      <c r="B7" s="272"/>
      <c r="C7" s="272"/>
      <c r="D7" s="272"/>
      <c r="E7" s="272"/>
      <c r="F7" s="272"/>
      <c r="G7" s="272"/>
      <c r="H7" s="272"/>
      <c r="I7" s="272"/>
      <c r="J7" s="272"/>
      <c r="K7" s="272"/>
      <c r="L7" s="272"/>
      <c r="M7" s="272"/>
      <c r="N7" s="272"/>
      <c r="O7" s="272"/>
      <c r="P7" s="272"/>
      <c r="Q7" s="272"/>
      <c r="R7" s="272"/>
      <c r="S7" s="272"/>
      <c r="T7" s="272"/>
      <c r="U7" s="272"/>
      <c r="V7" s="272"/>
      <c r="W7" s="272"/>
    </row>
    <row r="8" spans="1:23">
      <c r="A8" s="286" t="s">
        <v>192</v>
      </c>
      <c r="B8" s="287">
        <f>D3</f>
        <v>1.7142071700510033</v>
      </c>
      <c r="C8" s="281"/>
      <c r="D8" s="502" t="s">
        <v>187</v>
      </c>
      <c r="E8" s="503" t="s">
        <v>188</v>
      </c>
      <c r="F8" s="503" t="s">
        <v>189</v>
      </c>
      <c r="G8" s="503" t="s">
        <v>190</v>
      </c>
      <c r="H8" s="272"/>
      <c r="I8" s="272"/>
      <c r="J8" s="272"/>
      <c r="K8" s="272"/>
      <c r="L8" s="272"/>
      <c r="M8" s="272"/>
      <c r="N8" s="272"/>
      <c r="O8" s="272"/>
      <c r="P8" s="272"/>
      <c r="Q8" s="272"/>
      <c r="R8" s="272"/>
      <c r="S8" s="272"/>
      <c r="T8" s="272"/>
      <c r="U8" s="272"/>
      <c r="V8" s="272"/>
      <c r="W8" s="272"/>
    </row>
    <row r="9" spans="1:23">
      <c r="A9" s="286" t="s">
        <v>194</v>
      </c>
      <c r="B9" s="288" t="s">
        <v>195</v>
      </c>
      <c r="C9" s="280"/>
      <c r="D9" s="284">
        <v>-100000</v>
      </c>
      <c r="E9" s="284">
        <v>0.19999900000000001</v>
      </c>
      <c r="F9" s="284" t="s">
        <v>191</v>
      </c>
      <c r="G9" s="285">
        <v>0.2</v>
      </c>
      <c r="H9" s="272"/>
      <c r="I9" s="272"/>
      <c r="J9" s="272"/>
      <c r="K9" s="272"/>
      <c r="L9" s="272"/>
      <c r="M9" s="272"/>
      <c r="N9" s="272"/>
      <c r="O9" s="272"/>
      <c r="P9" s="272"/>
      <c r="Q9" s="272"/>
      <c r="R9" s="272"/>
      <c r="S9" s="272"/>
      <c r="T9" s="272"/>
      <c r="U9" s="272"/>
      <c r="V9" s="272"/>
      <c r="W9" s="272"/>
    </row>
    <row r="10" spans="1:23">
      <c r="A10" s="286" t="s">
        <v>197</v>
      </c>
      <c r="B10" s="289">
        <f>G14</f>
        <v>5.2600000000000001E-2</v>
      </c>
      <c r="C10" s="272"/>
      <c r="D10" s="284">
        <v>0.2</v>
      </c>
      <c r="E10" s="284">
        <v>0.64999899999999999</v>
      </c>
      <c r="F10" s="284" t="s">
        <v>193</v>
      </c>
      <c r="G10" s="285">
        <v>0.17499999999999999</v>
      </c>
      <c r="H10" s="272"/>
      <c r="I10" s="272"/>
      <c r="J10" s="272"/>
      <c r="K10" s="272"/>
      <c r="L10" s="272"/>
      <c r="M10" s="272"/>
      <c r="N10" s="272"/>
      <c r="O10" s="272"/>
      <c r="P10" s="272"/>
      <c r="Q10" s="272"/>
      <c r="R10" s="272"/>
      <c r="S10" s="272"/>
      <c r="T10" s="272"/>
      <c r="U10" s="272"/>
      <c r="V10" s="272"/>
      <c r="W10" s="272"/>
    </row>
    <row r="11" spans="1:23">
      <c r="A11" s="286" t="s">
        <v>199</v>
      </c>
      <c r="B11" s="289">
        <f>I2</f>
        <v>8.4900000000000003E-2</v>
      </c>
      <c r="C11" s="272"/>
      <c r="D11" s="284">
        <v>0.65</v>
      </c>
      <c r="E11" s="284">
        <v>0.79999900000000002</v>
      </c>
      <c r="F11" s="284" t="s">
        <v>196</v>
      </c>
      <c r="G11" s="285">
        <v>0.1578</v>
      </c>
      <c r="H11" s="272"/>
      <c r="I11" s="272"/>
      <c r="J11" s="272"/>
      <c r="K11" s="272"/>
      <c r="L11" s="272"/>
      <c r="M11" s="272"/>
      <c r="N11" s="272"/>
      <c r="O11" s="272"/>
      <c r="P11" s="272"/>
      <c r="Q11" s="272"/>
      <c r="R11" s="272"/>
      <c r="S11" s="272"/>
      <c r="T11" s="272"/>
      <c r="U11" s="272"/>
      <c r="V11" s="272"/>
      <c r="W11" s="272"/>
    </row>
    <row r="12" spans="1:23">
      <c r="A12" s="291" t="s">
        <v>201</v>
      </c>
      <c r="B12" s="292">
        <f>B10+B11</f>
        <v>0.13750000000000001</v>
      </c>
      <c r="C12" s="272"/>
      <c r="D12" s="284">
        <v>0.8</v>
      </c>
      <c r="E12" s="284">
        <v>1.2499990000000001</v>
      </c>
      <c r="F12" s="284" t="s">
        <v>198</v>
      </c>
      <c r="G12" s="285">
        <v>0.1157</v>
      </c>
      <c r="H12" s="272"/>
      <c r="I12" s="272"/>
      <c r="J12" s="272"/>
      <c r="K12" s="272"/>
      <c r="L12" s="272"/>
      <c r="M12" s="272"/>
      <c r="N12" s="272"/>
      <c r="O12" s="272"/>
      <c r="P12" s="272"/>
      <c r="Q12" s="272"/>
      <c r="R12" s="272"/>
      <c r="S12" s="272"/>
      <c r="T12" s="272"/>
      <c r="U12" s="272"/>
      <c r="V12" s="272"/>
      <c r="W12" s="272"/>
    </row>
    <row r="13" spans="1:23">
      <c r="C13" s="272"/>
      <c r="D13" s="284">
        <v>1.25</v>
      </c>
      <c r="E13" s="284">
        <v>1.4999990000000001</v>
      </c>
      <c r="F13" s="284" t="s">
        <v>200</v>
      </c>
      <c r="G13" s="285">
        <v>7.3700000000000002E-2</v>
      </c>
      <c r="H13" s="272"/>
      <c r="I13" s="272"/>
      <c r="J13" s="272"/>
      <c r="K13" s="272"/>
      <c r="L13" s="272"/>
      <c r="M13" s="272"/>
      <c r="N13" s="272"/>
      <c r="O13" s="272"/>
      <c r="P13" s="272"/>
      <c r="Q13" s="272"/>
      <c r="R13" s="272"/>
      <c r="S13" s="272"/>
      <c r="T13" s="272"/>
      <c r="U13" s="272"/>
      <c r="V13" s="272"/>
      <c r="W13" s="272"/>
    </row>
    <row r="14" spans="1:23">
      <c r="C14" s="272"/>
      <c r="D14" s="293">
        <v>1.5</v>
      </c>
      <c r="E14" s="293">
        <v>1.7499990000000001</v>
      </c>
      <c r="F14" s="293" t="s">
        <v>195</v>
      </c>
      <c r="G14" s="294">
        <v>5.2600000000000001E-2</v>
      </c>
      <c r="H14" s="272"/>
      <c r="I14" s="272"/>
      <c r="J14" s="272"/>
      <c r="K14" s="272"/>
      <c r="L14" s="272"/>
      <c r="M14" s="272"/>
      <c r="N14" s="272"/>
      <c r="O14" s="272"/>
      <c r="P14" s="272"/>
      <c r="Q14" s="272"/>
      <c r="R14" s="272"/>
      <c r="S14" s="272"/>
      <c r="T14" s="272"/>
      <c r="U14" s="272"/>
      <c r="V14" s="272"/>
      <c r="W14" s="272"/>
    </row>
    <row r="15" spans="1:23">
      <c r="C15" s="272"/>
      <c r="D15" s="284">
        <v>1.75</v>
      </c>
      <c r="E15" s="284">
        <v>1.9999990000000001</v>
      </c>
      <c r="F15" s="284" t="s">
        <v>202</v>
      </c>
      <c r="G15" s="285">
        <v>4.5499999999999999E-2</v>
      </c>
      <c r="H15" s="272"/>
      <c r="I15" s="272"/>
      <c r="J15" s="272"/>
      <c r="K15" s="272"/>
      <c r="L15" s="272"/>
      <c r="M15" s="272"/>
      <c r="N15" s="272"/>
      <c r="O15" s="272"/>
      <c r="P15" s="272"/>
      <c r="Q15" s="272"/>
      <c r="R15" s="272"/>
      <c r="S15" s="272"/>
      <c r="T15" s="272"/>
      <c r="U15" s="272"/>
      <c r="V15" s="272"/>
      <c r="W15" s="272"/>
    </row>
    <row r="16" spans="1:23">
      <c r="A16" s="272"/>
      <c r="B16" s="272"/>
      <c r="C16" s="272"/>
      <c r="D16" s="284">
        <v>2</v>
      </c>
      <c r="E16" s="284">
        <v>2.2499999000000002</v>
      </c>
      <c r="F16" s="284" t="s">
        <v>203</v>
      </c>
      <c r="G16" s="285">
        <v>3.1300000000000001E-2</v>
      </c>
      <c r="H16" s="272"/>
      <c r="I16" s="272"/>
      <c r="J16" s="272"/>
      <c r="K16" s="272"/>
      <c r="L16" s="272"/>
      <c r="M16" s="272"/>
      <c r="N16" s="272"/>
      <c r="O16" s="272"/>
      <c r="P16" s="272"/>
      <c r="Q16" s="272"/>
      <c r="R16" s="272"/>
      <c r="S16" s="272"/>
      <c r="T16" s="272"/>
      <c r="U16" s="272"/>
      <c r="V16" s="272"/>
      <c r="W16" s="272"/>
    </row>
    <row r="17" spans="1:23">
      <c r="A17" s="272"/>
      <c r="B17" s="272"/>
      <c r="C17" s="272"/>
      <c r="D17" s="284">
        <v>2.25</v>
      </c>
      <c r="E17" s="284">
        <v>2.4999899999999999</v>
      </c>
      <c r="F17" s="284" t="s">
        <v>204</v>
      </c>
      <c r="G17" s="285">
        <v>2.4199999999999999E-2</v>
      </c>
      <c r="H17" s="272"/>
      <c r="I17" s="272"/>
      <c r="J17" s="272"/>
      <c r="K17" s="272"/>
      <c r="L17" s="272"/>
      <c r="M17" s="272"/>
      <c r="N17" s="272"/>
      <c r="O17" s="272"/>
      <c r="P17" s="272"/>
      <c r="Q17" s="272"/>
      <c r="R17" s="272"/>
      <c r="S17" s="272"/>
      <c r="T17" s="272"/>
      <c r="U17" s="272"/>
      <c r="V17" s="272"/>
      <c r="W17" s="272"/>
    </row>
    <row r="18" spans="1:23">
      <c r="A18" s="272"/>
      <c r="B18" s="272"/>
      <c r="C18" s="272"/>
      <c r="D18" s="284">
        <v>2.5</v>
      </c>
      <c r="E18" s="284">
        <v>2.9999989999999999</v>
      </c>
      <c r="F18" s="284" t="s">
        <v>205</v>
      </c>
      <c r="G18" s="285">
        <v>0.02</v>
      </c>
      <c r="H18" s="272"/>
      <c r="I18" s="272"/>
      <c r="J18" s="272"/>
      <c r="K18" s="272"/>
      <c r="L18" s="272"/>
      <c r="M18" s="272"/>
      <c r="N18" s="272"/>
      <c r="O18" s="272"/>
      <c r="P18" s="272"/>
      <c r="Q18" s="272"/>
      <c r="R18" s="272"/>
      <c r="S18" s="272"/>
      <c r="T18" s="272"/>
      <c r="U18" s="272"/>
      <c r="V18" s="272"/>
      <c r="W18" s="272"/>
    </row>
    <row r="19" spans="1:23">
      <c r="A19" s="272"/>
      <c r="B19" s="272"/>
      <c r="C19" s="272"/>
      <c r="D19" s="284">
        <v>3</v>
      </c>
      <c r="E19" s="284">
        <v>4.2499989999999999</v>
      </c>
      <c r="F19" s="284" t="s">
        <v>206</v>
      </c>
      <c r="G19" s="285">
        <v>1.6199999999999999E-2</v>
      </c>
      <c r="H19" s="272"/>
      <c r="I19" s="272"/>
      <c r="J19" s="272"/>
      <c r="K19" s="272"/>
      <c r="L19" s="272"/>
      <c r="M19" s="272"/>
      <c r="N19" s="272"/>
      <c r="O19" s="272"/>
      <c r="P19" s="272"/>
      <c r="Q19" s="272"/>
      <c r="R19" s="272"/>
      <c r="S19" s="272"/>
      <c r="T19" s="272"/>
      <c r="U19" s="272"/>
      <c r="V19" s="272"/>
      <c r="W19" s="272"/>
    </row>
    <row r="20" spans="1:23">
      <c r="A20" s="272"/>
      <c r="B20" s="272"/>
      <c r="C20" s="272"/>
      <c r="D20" s="284">
        <v>4.25</v>
      </c>
      <c r="E20" s="284">
        <v>5.4999989999999999</v>
      </c>
      <c r="F20" s="284" t="s">
        <v>207</v>
      </c>
      <c r="G20" s="285">
        <v>1.4200000000000001E-2</v>
      </c>
      <c r="H20" s="272"/>
      <c r="I20" s="272"/>
      <c r="J20" s="272"/>
      <c r="K20" s="272"/>
      <c r="L20" s="272"/>
      <c r="M20" s="272"/>
      <c r="N20" s="272"/>
      <c r="O20" s="272"/>
      <c r="P20" s="272"/>
      <c r="Q20" s="272"/>
      <c r="R20" s="272"/>
      <c r="S20" s="272"/>
      <c r="T20" s="272"/>
      <c r="U20" s="272"/>
      <c r="V20" s="272"/>
      <c r="W20" s="272"/>
    </row>
    <row r="21" spans="1:23">
      <c r="A21" s="272"/>
      <c r="B21" s="272"/>
      <c r="C21" s="272"/>
      <c r="D21" s="284">
        <v>5.5</v>
      </c>
      <c r="E21" s="284">
        <v>6.4999989999999999</v>
      </c>
      <c r="F21" s="284" t="s">
        <v>208</v>
      </c>
      <c r="G21" s="285">
        <v>1.23E-2</v>
      </c>
      <c r="H21" s="272"/>
      <c r="I21" s="272"/>
      <c r="J21" s="272"/>
      <c r="K21" s="272"/>
      <c r="L21" s="272"/>
      <c r="M21" s="272"/>
      <c r="N21" s="272"/>
      <c r="O21" s="272"/>
      <c r="P21" s="272"/>
      <c r="Q21" s="272"/>
      <c r="R21" s="272"/>
      <c r="S21" s="272"/>
      <c r="T21" s="272"/>
      <c r="U21" s="272"/>
      <c r="V21" s="272"/>
      <c r="W21" s="272"/>
    </row>
    <row r="22" spans="1:23">
      <c r="A22" s="272"/>
      <c r="B22" s="272"/>
      <c r="C22" s="272"/>
      <c r="D22" s="284">
        <v>6.5</v>
      </c>
      <c r="E22" s="284">
        <v>8.4999990000000007</v>
      </c>
      <c r="F22" s="284" t="s">
        <v>209</v>
      </c>
      <c r="G22" s="285">
        <v>8.5000000000000006E-3</v>
      </c>
      <c r="H22" s="272"/>
      <c r="I22" s="272"/>
      <c r="J22" s="272"/>
      <c r="K22" s="272"/>
      <c r="L22" s="272"/>
      <c r="M22" s="272"/>
      <c r="N22" s="272"/>
      <c r="O22" s="272"/>
      <c r="P22" s="272"/>
      <c r="Q22" s="272"/>
      <c r="R22" s="272"/>
      <c r="S22" s="272"/>
      <c r="T22" s="272"/>
      <c r="U22" s="272"/>
      <c r="V22" s="272"/>
      <c r="W22" s="272"/>
    </row>
    <row r="23" spans="1:23">
      <c r="A23" s="272"/>
      <c r="B23" s="272"/>
      <c r="C23" s="272"/>
      <c r="D23" s="284">
        <v>8.5</v>
      </c>
      <c r="E23" s="284">
        <v>100000</v>
      </c>
      <c r="F23" s="284" t="s">
        <v>210</v>
      </c>
      <c r="G23" s="285">
        <v>6.8999999999999999E-3</v>
      </c>
      <c r="H23" s="272"/>
      <c r="I23" s="272"/>
      <c r="J23" s="272"/>
      <c r="K23" s="272"/>
      <c r="L23" s="272"/>
      <c r="M23" s="272"/>
      <c r="N23" s="272"/>
      <c r="O23" s="272"/>
      <c r="P23" s="272"/>
      <c r="Q23" s="272"/>
      <c r="R23" s="272"/>
      <c r="S23" s="272"/>
      <c r="T23" s="272"/>
      <c r="U23" s="272"/>
      <c r="V23" s="272"/>
      <c r="W23" s="272"/>
    </row>
    <row r="24" spans="1:23">
      <c r="A24" s="272"/>
      <c r="B24" s="272"/>
      <c r="C24" s="272"/>
      <c r="H24" s="272"/>
      <c r="I24" s="272"/>
      <c r="J24" s="272"/>
      <c r="K24" s="272"/>
      <c r="L24" s="272"/>
      <c r="M24" s="272"/>
      <c r="N24" s="272"/>
      <c r="O24" s="272"/>
      <c r="P24" s="272"/>
      <c r="Q24" s="272"/>
      <c r="R24" s="272"/>
      <c r="S24" s="272"/>
      <c r="T24" s="272"/>
      <c r="U24" s="272"/>
      <c r="V24" s="272"/>
      <c r="W24" s="272"/>
    </row>
    <row r="25" spans="1:23">
      <c r="A25" s="272"/>
      <c r="B25" s="272"/>
      <c r="C25" s="272"/>
      <c r="D25" s="272"/>
      <c r="E25" s="272"/>
      <c r="F25" s="272"/>
      <c r="G25" s="272"/>
      <c r="H25" s="272"/>
      <c r="I25" s="272"/>
      <c r="J25" s="272"/>
      <c r="K25" s="272"/>
      <c r="L25" s="272"/>
      <c r="M25" s="272"/>
      <c r="N25" s="272"/>
      <c r="O25" s="272"/>
      <c r="P25" s="272"/>
      <c r="Q25" s="272"/>
      <c r="R25" s="272"/>
      <c r="S25" s="272"/>
      <c r="T25" s="272"/>
      <c r="U25" s="272"/>
      <c r="V25" s="272"/>
      <c r="W25" s="272"/>
    </row>
    <row r="26" spans="1:23">
      <c r="A26" s="272"/>
      <c r="B26" s="272"/>
      <c r="C26" s="272"/>
      <c r="D26" s="295" t="s">
        <v>211</v>
      </c>
      <c r="E26" s="272"/>
      <c r="F26" s="272"/>
      <c r="G26" s="272"/>
      <c r="H26" s="272"/>
      <c r="I26" s="272"/>
      <c r="J26" s="272"/>
      <c r="K26" s="272"/>
      <c r="L26" s="272"/>
      <c r="M26" s="272"/>
      <c r="N26" s="272"/>
      <c r="O26" s="272"/>
      <c r="P26" s="272"/>
      <c r="Q26" s="272"/>
      <c r="R26" s="272"/>
      <c r="S26" s="272"/>
      <c r="T26" s="272"/>
      <c r="U26" s="272"/>
      <c r="V26" s="272"/>
      <c r="W26" s="272"/>
    </row>
    <row r="27" spans="1:23">
      <c r="A27" s="272"/>
      <c r="B27" s="272"/>
      <c r="C27" s="272"/>
      <c r="D27" s="272"/>
      <c r="E27" s="272"/>
      <c r="F27" s="272"/>
      <c r="G27" s="272"/>
      <c r="H27" s="272"/>
      <c r="I27" s="272"/>
      <c r="J27" s="272"/>
      <c r="K27" s="272"/>
      <c r="L27" s="272"/>
      <c r="M27" s="272"/>
      <c r="N27" s="272"/>
      <c r="O27" s="272"/>
      <c r="P27" s="272"/>
      <c r="Q27" s="272"/>
      <c r="R27" s="272"/>
      <c r="S27" s="272"/>
      <c r="T27" s="272"/>
      <c r="U27" s="272"/>
      <c r="V27" s="272"/>
      <c r="W27" s="272"/>
    </row>
    <row r="28" spans="1:23">
      <c r="A28" s="272"/>
      <c r="B28" s="272"/>
      <c r="C28" s="272"/>
      <c r="D28" s="272"/>
      <c r="E28" s="272"/>
      <c r="F28" s="272"/>
      <c r="G28" s="272"/>
      <c r="H28" s="272"/>
      <c r="I28" s="272"/>
      <c r="J28" s="272"/>
      <c r="K28" s="272"/>
      <c r="L28" s="272"/>
      <c r="M28" s="272"/>
      <c r="N28" s="272"/>
      <c r="O28" s="272"/>
      <c r="P28" s="272"/>
      <c r="Q28" s="272"/>
      <c r="R28" s="272"/>
      <c r="S28" s="272"/>
      <c r="T28" s="272"/>
      <c r="U28" s="272"/>
      <c r="V28" s="272"/>
      <c r="W28" s="272"/>
    </row>
    <row r="29" spans="1:23">
      <c r="A29" s="272"/>
      <c r="B29" s="272"/>
      <c r="C29" s="272"/>
      <c r="D29" s="272"/>
      <c r="E29" s="272"/>
      <c r="F29" s="272"/>
      <c r="G29" s="272"/>
      <c r="H29" s="272"/>
      <c r="I29" s="272"/>
      <c r="J29" s="272"/>
      <c r="K29" s="272"/>
      <c r="L29" s="272"/>
      <c r="M29" s="272"/>
      <c r="N29" s="272"/>
      <c r="O29" s="272"/>
      <c r="P29" s="272"/>
      <c r="Q29" s="272"/>
      <c r="R29" s="272"/>
      <c r="S29" s="272"/>
      <c r="T29" s="272"/>
      <c r="U29" s="272"/>
      <c r="V29" s="272"/>
      <c r="W29" s="272"/>
    </row>
    <row r="30" spans="1:23">
      <c r="A30" s="272"/>
      <c r="B30" s="272"/>
      <c r="C30" s="272"/>
      <c r="D30" s="272"/>
      <c r="E30" s="272"/>
      <c r="F30" s="272"/>
      <c r="G30" s="272"/>
      <c r="H30" s="272"/>
      <c r="I30" s="272"/>
      <c r="J30" s="272"/>
      <c r="K30" s="272"/>
      <c r="L30" s="272"/>
      <c r="M30" s="272"/>
      <c r="N30" s="272"/>
      <c r="O30" s="272"/>
      <c r="P30" s="272"/>
      <c r="Q30" s="272"/>
      <c r="R30" s="272"/>
      <c r="S30" s="272"/>
      <c r="T30" s="272"/>
      <c r="U30" s="272"/>
      <c r="V30" s="272"/>
      <c r="W30" s="272"/>
    </row>
    <row r="31" spans="1:23">
      <c r="A31" s="272"/>
      <c r="B31" s="272"/>
      <c r="C31" s="272"/>
      <c r="D31" s="272"/>
      <c r="E31" s="272"/>
      <c r="F31" s="272"/>
      <c r="G31" s="272"/>
      <c r="H31" s="272"/>
      <c r="I31" s="272"/>
      <c r="J31" s="272"/>
      <c r="K31" s="272"/>
      <c r="L31" s="272"/>
      <c r="M31" s="272"/>
      <c r="N31" s="272"/>
      <c r="O31" s="272"/>
      <c r="P31" s="272"/>
      <c r="Q31" s="272"/>
      <c r="R31" s="272"/>
      <c r="S31" s="272"/>
      <c r="T31" s="272"/>
      <c r="U31" s="272"/>
      <c r="V31" s="272"/>
      <c r="W31" s="272"/>
    </row>
    <row r="32" spans="1:23">
      <c r="A32" s="277"/>
      <c r="B32" s="272"/>
      <c r="C32" s="272"/>
      <c r="D32" s="272"/>
      <c r="E32" s="272"/>
      <c r="F32" s="272"/>
      <c r="G32" s="272"/>
      <c r="H32" s="272"/>
      <c r="I32" s="272"/>
      <c r="J32" s="272"/>
      <c r="K32" s="272"/>
      <c r="L32" s="272"/>
      <c r="M32" s="272"/>
      <c r="N32" s="272"/>
      <c r="O32" s="272"/>
      <c r="P32" s="272"/>
      <c r="Q32" s="272"/>
      <c r="R32" s="272"/>
      <c r="S32" s="272"/>
      <c r="T32" s="272"/>
      <c r="U32" s="272"/>
      <c r="V32" s="272"/>
      <c r="W32" s="272"/>
    </row>
    <row r="33" spans="1:23">
      <c r="A33" s="277"/>
      <c r="B33" s="272"/>
      <c r="C33" s="272"/>
      <c r="D33" s="272"/>
      <c r="E33" s="272"/>
      <c r="F33" s="272"/>
      <c r="G33" s="272"/>
      <c r="H33" s="272"/>
      <c r="I33" s="272"/>
      <c r="J33" s="272"/>
      <c r="K33" s="272"/>
      <c r="L33" s="272"/>
      <c r="M33" s="272"/>
      <c r="N33" s="272"/>
      <c r="O33" s="272"/>
      <c r="P33" s="272"/>
      <c r="Q33" s="272"/>
      <c r="R33" s="272"/>
      <c r="S33" s="272"/>
      <c r="T33" s="272"/>
      <c r="U33" s="272"/>
      <c r="V33" s="272"/>
      <c r="W33" s="272"/>
    </row>
    <row r="34" spans="1:23">
      <c r="A34" s="277"/>
      <c r="B34" s="272"/>
      <c r="C34" s="272"/>
      <c r="D34" s="272"/>
      <c r="E34" s="272"/>
      <c r="F34" s="272"/>
      <c r="G34" s="272"/>
      <c r="H34" s="272"/>
      <c r="I34" s="272"/>
      <c r="J34" s="272"/>
      <c r="K34" s="272"/>
      <c r="L34" s="272"/>
      <c r="M34" s="272"/>
      <c r="N34" s="272"/>
      <c r="O34" s="272"/>
      <c r="P34" s="272"/>
      <c r="Q34" s="272"/>
      <c r="R34" s="272"/>
      <c r="S34" s="272"/>
      <c r="T34" s="272"/>
      <c r="U34" s="272"/>
      <c r="V34" s="272"/>
      <c r="W34" s="272"/>
    </row>
    <row r="35" spans="1:23">
      <c r="A35" s="277"/>
      <c r="B35" s="272"/>
      <c r="C35" s="272"/>
      <c r="D35" s="272"/>
      <c r="E35" s="272"/>
      <c r="F35" s="272"/>
      <c r="G35" s="272"/>
      <c r="H35" s="272"/>
      <c r="I35" s="272"/>
      <c r="J35" s="272"/>
      <c r="K35" s="272"/>
      <c r="L35" s="272"/>
      <c r="M35" s="272"/>
      <c r="N35" s="272"/>
      <c r="O35" s="272"/>
      <c r="P35" s="272"/>
      <c r="Q35" s="272"/>
      <c r="R35" s="272"/>
      <c r="S35" s="272"/>
      <c r="T35" s="272"/>
      <c r="U35" s="272"/>
      <c r="V35" s="272"/>
      <c r="W35" s="272"/>
    </row>
    <row r="36" spans="1:23">
      <c r="A36" s="277"/>
      <c r="B36" s="272"/>
      <c r="C36" s="272"/>
      <c r="D36" s="272"/>
      <c r="E36" s="272"/>
      <c r="F36" s="272"/>
      <c r="G36" s="272"/>
      <c r="H36" s="272"/>
      <c r="I36" s="272"/>
      <c r="J36" s="272"/>
      <c r="K36" s="272"/>
      <c r="L36" s="272"/>
      <c r="M36" s="272"/>
      <c r="N36" s="272"/>
      <c r="O36" s="272"/>
      <c r="P36" s="272"/>
      <c r="Q36" s="272"/>
      <c r="R36" s="272"/>
      <c r="S36" s="272"/>
      <c r="T36" s="272"/>
      <c r="U36" s="272"/>
      <c r="V36" s="272"/>
      <c r="W36" s="272"/>
    </row>
    <row r="37" spans="1:23">
      <c r="A37" s="277"/>
      <c r="B37" s="504"/>
      <c r="C37" s="272"/>
      <c r="D37" s="272"/>
      <c r="E37" s="272"/>
      <c r="F37" s="272"/>
      <c r="G37" s="272"/>
      <c r="H37" s="272"/>
      <c r="I37" s="272"/>
      <c r="J37" s="272"/>
      <c r="K37" s="272"/>
      <c r="L37" s="272"/>
      <c r="M37" s="272"/>
      <c r="N37" s="272"/>
      <c r="O37" s="272"/>
      <c r="P37" s="272"/>
      <c r="Q37" s="272"/>
      <c r="R37" s="272"/>
      <c r="S37" s="272"/>
      <c r="T37" s="272"/>
      <c r="U37" s="272"/>
      <c r="V37" s="272"/>
      <c r="W37" s="272"/>
    </row>
    <row r="38" spans="1:23">
      <c r="A38" s="272"/>
      <c r="B38" s="272"/>
      <c r="C38" s="272"/>
      <c r="D38" s="272"/>
      <c r="E38" s="272"/>
      <c r="F38" s="272"/>
      <c r="G38" s="272"/>
      <c r="H38" s="272"/>
      <c r="I38" s="272"/>
      <c r="J38" s="272"/>
      <c r="K38" s="272"/>
      <c r="L38" s="272"/>
      <c r="M38" s="272"/>
      <c r="N38" s="272"/>
      <c r="O38" s="272"/>
      <c r="P38" s="272"/>
      <c r="Q38" s="272"/>
      <c r="R38" s="272"/>
      <c r="S38" s="272"/>
      <c r="T38" s="272"/>
      <c r="U38" s="272"/>
      <c r="V38" s="272"/>
      <c r="W38" s="272"/>
    </row>
    <row r="39" spans="1:23">
      <c r="A39" s="277"/>
      <c r="B39" s="280"/>
      <c r="C39" s="277"/>
      <c r="D39" s="272"/>
      <c r="E39" s="272"/>
      <c r="F39" s="272"/>
      <c r="G39" s="272"/>
      <c r="H39" s="272"/>
      <c r="I39" s="272"/>
      <c r="J39" s="272"/>
      <c r="K39" s="272"/>
      <c r="L39" s="272"/>
      <c r="M39" s="272"/>
      <c r="N39" s="272"/>
      <c r="O39" s="272"/>
      <c r="P39" s="272"/>
      <c r="Q39" s="272"/>
      <c r="R39" s="272"/>
      <c r="S39" s="272"/>
      <c r="T39" s="272"/>
      <c r="U39" s="272"/>
      <c r="V39" s="272"/>
      <c r="W39" s="272"/>
    </row>
    <row r="40" spans="1:23">
      <c r="A40" s="272"/>
      <c r="B40" s="272"/>
      <c r="C40" s="277"/>
      <c r="D40" s="272"/>
      <c r="E40" s="272"/>
      <c r="F40" s="272"/>
      <c r="G40" s="272"/>
      <c r="H40" s="272"/>
      <c r="I40" s="272"/>
      <c r="J40" s="272"/>
      <c r="K40" s="272"/>
      <c r="L40" s="272"/>
      <c r="M40" s="272"/>
      <c r="N40" s="272"/>
      <c r="O40" s="272"/>
      <c r="P40" s="272"/>
      <c r="Q40" s="272"/>
      <c r="R40" s="272"/>
      <c r="S40" s="272"/>
      <c r="T40" s="272"/>
      <c r="U40" s="272"/>
      <c r="V40" s="272"/>
      <c r="W40" s="272"/>
    </row>
    <row r="41" spans="1:23">
      <c r="A41" s="272"/>
      <c r="B41" s="272"/>
      <c r="C41" s="272"/>
      <c r="D41" s="272"/>
      <c r="E41" s="272"/>
      <c r="F41" s="272"/>
      <c r="G41" s="272"/>
      <c r="H41" s="272"/>
      <c r="I41" s="272"/>
      <c r="J41" s="272"/>
      <c r="K41" s="272"/>
      <c r="L41" s="272"/>
      <c r="M41" s="272"/>
      <c r="N41" s="272"/>
      <c r="O41" s="272"/>
      <c r="P41" s="272"/>
      <c r="Q41" s="272"/>
      <c r="R41" s="272"/>
      <c r="S41" s="272"/>
      <c r="T41" s="272"/>
      <c r="U41" s="272"/>
      <c r="V41" s="272"/>
      <c r="W41" s="272"/>
    </row>
    <row r="42" spans="1:23">
      <c r="A42" s="272"/>
      <c r="B42" s="272"/>
      <c r="C42" s="272"/>
      <c r="D42" s="272"/>
      <c r="E42" s="272"/>
      <c r="F42" s="272"/>
      <c r="G42" s="272"/>
      <c r="H42" s="272"/>
      <c r="I42" s="272"/>
      <c r="J42" s="272"/>
      <c r="K42" s="272"/>
      <c r="L42" s="272"/>
      <c r="M42" s="272"/>
      <c r="N42" s="272"/>
      <c r="O42" s="272"/>
      <c r="P42" s="272"/>
      <c r="Q42" s="272"/>
      <c r="R42" s="272"/>
      <c r="S42" s="272"/>
      <c r="T42" s="272"/>
      <c r="U42" s="272"/>
      <c r="V42" s="272"/>
      <c r="W42" s="272"/>
    </row>
    <row r="43" spans="1:23">
      <c r="A43" s="272"/>
      <c r="B43" s="272"/>
      <c r="C43" s="272"/>
      <c r="D43" s="272"/>
      <c r="E43" s="272"/>
      <c r="F43" s="272"/>
      <c r="G43" s="272"/>
      <c r="H43" s="272"/>
      <c r="I43" s="272"/>
      <c r="J43" s="272"/>
      <c r="K43" s="272"/>
      <c r="L43" s="272"/>
      <c r="M43" s="272"/>
      <c r="N43" s="272"/>
      <c r="O43" s="272"/>
      <c r="P43" s="272"/>
      <c r="Q43" s="272"/>
      <c r="R43" s="272"/>
      <c r="S43" s="272"/>
      <c r="T43" s="272"/>
      <c r="U43" s="272"/>
      <c r="V43" s="272"/>
      <c r="W43" s="272"/>
    </row>
    <row r="44" spans="1:23">
      <c r="A44" s="272"/>
      <c r="B44" s="272"/>
      <c r="C44" s="272"/>
      <c r="D44" s="272"/>
      <c r="E44" s="272"/>
      <c r="F44" s="272"/>
      <c r="G44" s="272"/>
      <c r="H44" s="272"/>
      <c r="I44" s="272"/>
      <c r="J44" s="272"/>
      <c r="K44" s="272"/>
      <c r="L44" s="272"/>
      <c r="M44" s="272"/>
      <c r="N44" s="272"/>
      <c r="O44" s="272"/>
      <c r="P44" s="272"/>
      <c r="Q44" s="272"/>
      <c r="R44" s="272"/>
      <c r="S44" s="272"/>
      <c r="T44" s="272"/>
      <c r="U44" s="272"/>
      <c r="V44" s="272"/>
      <c r="W44" s="272"/>
    </row>
    <row r="45" spans="1:23">
      <c r="A45" s="272"/>
      <c r="B45" s="272"/>
      <c r="C45" s="272"/>
      <c r="D45" s="272"/>
      <c r="E45" s="272"/>
      <c r="F45" s="272"/>
      <c r="G45" s="272"/>
      <c r="H45" s="272"/>
      <c r="I45" s="272"/>
      <c r="J45" s="272"/>
      <c r="K45" s="272"/>
      <c r="L45" s="272"/>
      <c r="M45" s="272"/>
      <c r="N45" s="272"/>
      <c r="O45" s="272"/>
      <c r="P45" s="272"/>
      <c r="Q45" s="272"/>
      <c r="R45" s="272"/>
      <c r="S45" s="272"/>
      <c r="T45" s="272"/>
      <c r="U45" s="272"/>
      <c r="V45" s="272"/>
      <c r="W45" s="272"/>
    </row>
    <row r="46" spans="1:23">
      <c r="A46" s="272"/>
      <c r="B46" s="272"/>
      <c r="C46" s="272"/>
      <c r="D46" s="272"/>
      <c r="E46" s="272"/>
      <c r="F46" s="272"/>
      <c r="G46" s="272"/>
      <c r="H46" s="272"/>
      <c r="I46" s="272"/>
      <c r="J46" s="272"/>
      <c r="K46" s="272"/>
      <c r="L46" s="272"/>
      <c r="M46" s="272"/>
      <c r="N46" s="272"/>
      <c r="O46" s="272"/>
      <c r="P46" s="272"/>
      <c r="Q46" s="272"/>
      <c r="R46" s="272"/>
      <c r="S46" s="272"/>
      <c r="T46" s="272"/>
      <c r="U46" s="272"/>
      <c r="V46" s="272"/>
      <c r="W46" s="272"/>
    </row>
    <row r="47" spans="1:23">
      <c r="A47" s="272"/>
      <c r="B47" s="272"/>
      <c r="C47" s="272"/>
      <c r="D47" s="272"/>
      <c r="E47" s="272"/>
      <c r="F47" s="272"/>
      <c r="G47" s="272"/>
      <c r="H47" s="272"/>
      <c r="I47" s="272"/>
      <c r="J47" s="272"/>
      <c r="K47" s="272"/>
      <c r="L47" s="272"/>
      <c r="M47" s="272"/>
      <c r="N47" s="272"/>
      <c r="O47" s="272"/>
      <c r="P47" s="272"/>
      <c r="Q47" s="272"/>
      <c r="R47" s="272"/>
      <c r="S47" s="272"/>
      <c r="T47" s="272"/>
      <c r="U47" s="272"/>
      <c r="V47" s="272"/>
      <c r="W47" s="272"/>
    </row>
    <row r="48" spans="1:23">
      <c r="A48" s="272"/>
      <c r="B48" s="272"/>
      <c r="C48" s="272"/>
      <c r="D48" s="272"/>
      <c r="E48" s="272"/>
      <c r="F48" s="272"/>
      <c r="G48" s="272"/>
      <c r="H48" s="272"/>
      <c r="I48" s="272"/>
      <c r="J48" s="272"/>
      <c r="K48" s="272"/>
      <c r="L48" s="272"/>
      <c r="M48" s="272"/>
      <c r="N48" s="272"/>
      <c r="O48" s="272"/>
      <c r="P48" s="272"/>
      <c r="Q48" s="272"/>
      <c r="R48" s="272"/>
      <c r="S48" s="272"/>
      <c r="T48" s="272"/>
      <c r="U48" s="272"/>
      <c r="V48" s="272"/>
      <c r="W48" s="272"/>
    </row>
    <row r="49" spans="1:23">
      <c r="A49" s="272"/>
      <c r="B49" s="272"/>
      <c r="C49" s="272"/>
      <c r="D49" s="272"/>
      <c r="E49" s="272"/>
      <c r="F49" s="272"/>
      <c r="G49" s="272"/>
      <c r="H49" s="272"/>
      <c r="I49" s="272"/>
      <c r="J49" s="272"/>
      <c r="K49" s="272"/>
      <c r="L49" s="272"/>
      <c r="M49" s="272"/>
      <c r="N49" s="272"/>
      <c r="O49" s="272"/>
      <c r="P49" s="272"/>
      <c r="Q49" s="272"/>
      <c r="R49" s="272"/>
      <c r="S49" s="272"/>
      <c r="T49" s="272"/>
      <c r="U49" s="272"/>
      <c r="V49" s="272"/>
      <c r="W49" s="272"/>
    </row>
    <row r="50" spans="1:23">
      <c r="A50" s="272"/>
      <c r="B50" s="272"/>
      <c r="C50" s="272"/>
      <c r="D50" s="272"/>
      <c r="E50" s="272"/>
      <c r="F50" s="272"/>
      <c r="G50" s="272"/>
      <c r="H50" s="272"/>
      <c r="I50" s="272"/>
      <c r="J50" s="272"/>
      <c r="K50" s="272"/>
      <c r="L50" s="272"/>
      <c r="M50" s="272"/>
      <c r="N50" s="272"/>
      <c r="O50" s="272"/>
      <c r="P50" s="272"/>
      <c r="Q50" s="272"/>
      <c r="R50" s="272"/>
      <c r="S50" s="272"/>
      <c r="T50" s="272"/>
      <c r="U50" s="272"/>
      <c r="V50" s="272"/>
      <c r="W50" s="272"/>
    </row>
    <row r="51" spans="1:23">
      <c r="A51" s="272"/>
      <c r="B51" s="272"/>
      <c r="C51" s="272"/>
      <c r="D51" s="272"/>
      <c r="E51" s="272"/>
      <c r="F51" s="272"/>
      <c r="G51" s="272"/>
      <c r="H51" s="272"/>
      <c r="I51" s="272"/>
      <c r="J51" s="272"/>
      <c r="K51" s="272"/>
      <c r="L51" s="272"/>
      <c r="M51" s="272"/>
      <c r="N51" s="272"/>
      <c r="O51" s="272"/>
      <c r="P51" s="272"/>
      <c r="Q51" s="272"/>
      <c r="R51" s="272"/>
      <c r="S51" s="272"/>
      <c r="T51" s="272"/>
      <c r="U51" s="272"/>
      <c r="V51" s="272"/>
      <c r="W51" s="272"/>
    </row>
    <row r="52" spans="1:23">
      <c r="A52" s="272"/>
      <c r="B52" s="272"/>
      <c r="C52" s="272"/>
      <c r="D52" s="272"/>
      <c r="E52" s="272"/>
      <c r="F52" s="272"/>
      <c r="G52" s="272"/>
      <c r="H52" s="272"/>
      <c r="I52" s="272"/>
      <c r="J52" s="272"/>
      <c r="K52" s="272"/>
      <c r="L52" s="272"/>
      <c r="M52" s="272"/>
      <c r="N52" s="272"/>
      <c r="O52" s="272"/>
      <c r="P52" s="272"/>
      <c r="Q52" s="272"/>
      <c r="R52" s="272"/>
      <c r="S52" s="272"/>
      <c r="T52" s="272"/>
      <c r="U52" s="272"/>
      <c r="V52" s="272"/>
      <c r="W52" s="272"/>
    </row>
    <row r="53" spans="1:23">
      <c r="A53" s="272"/>
      <c r="B53" s="272"/>
      <c r="C53" s="272"/>
      <c r="D53" s="272"/>
      <c r="E53" s="272"/>
      <c r="F53" s="272"/>
      <c r="G53" s="272"/>
      <c r="H53" s="272"/>
      <c r="I53" s="272"/>
      <c r="J53" s="272"/>
      <c r="K53" s="272"/>
      <c r="L53" s="272"/>
      <c r="M53" s="272"/>
      <c r="N53" s="272"/>
      <c r="O53" s="272"/>
      <c r="P53" s="272"/>
      <c r="Q53" s="272"/>
      <c r="R53" s="272"/>
      <c r="S53" s="272"/>
      <c r="T53" s="272"/>
      <c r="U53" s="272"/>
      <c r="V53" s="272"/>
      <c r="W53" s="272"/>
    </row>
    <row r="54" spans="1:23">
      <c r="A54" s="272"/>
      <c r="B54" s="272"/>
      <c r="C54" s="272"/>
      <c r="D54" s="272"/>
      <c r="E54" s="272"/>
      <c r="F54" s="272"/>
      <c r="G54" s="272"/>
      <c r="H54" s="272"/>
      <c r="I54" s="272"/>
      <c r="J54" s="272"/>
      <c r="K54" s="272"/>
      <c r="L54" s="272"/>
      <c r="M54" s="272"/>
      <c r="N54" s="272"/>
      <c r="O54" s="272"/>
      <c r="P54" s="272"/>
      <c r="Q54" s="272"/>
      <c r="R54" s="272"/>
      <c r="S54" s="272"/>
      <c r="T54" s="272"/>
      <c r="U54" s="272"/>
      <c r="V54" s="272"/>
      <c r="W54" s="272"/>
    </row>
    <row r="55" spans="1:23">
      <c r="A55" s="272"/>
      <c r="B55" s="272"/>
      <c r="C55" s="272"/>
      <c r="D55" s="272"/>
      <c r="E55" s="272"/>
      <c r="F55" s="272"/>
      <c r="G55" s="272"/>
      <c r="H55" s="272"/>
      <c r="I55" s="272"/>
      <c r="J55" s="272"/>
      <c r="K55" s="272"/>
      <c r="L55" s="272"/>
      <c r="M55" s="272"/>
      <c r="N55" s="272"/>
      <c r="O55" s="272"/>
      <c r="P55" s="272"/>
      <c r="Q55" s="272"/>
      <c r="R55" s="272"/>
      <c r="S55" s="272"/>
      <c r="T55" s="272"/>
      <c r="U55" s="272"/>
      <c r="V55" s="272"/>
      <c r="W55" s="272"/>
    </row>
    <row r="56" spans="1:23">
      <c r="A56" s="272"/>
      <c r="B56" s="272"/>
      <c r="C56" s="272"/>
      <c r="D56" s="272"/>
      <c r="E56" s="272"/>
      <c r="F56" s="272"/>
      <c r="G56" s="272"/>
      <c r="H56" s="272"/>
      <c r="I56" s="272"/>
      <c r="J56" s="272"/>
      <c r="K56" s="272"/>
      <c r="L56" s="272"/>
      <c r="M56" s="272"/>
      <c r="N56" s="272"/>
      <c r="O56" s="272"/>
      <c r="P56" s="272"/>
      <c r="Q56" s="272"/>
      <c r="R56" s="272"/>
      <c r="S56" s="272"/>
      <c r="T56" s="272"/>
      <c r="U56" s="272"/>
      <c r="V56" s="272"/>
      <c r="W56" s="272"/>
    </row>
    <row r="57" spans="1:23">
      <c r="A57" s="272"/>
      <c r="B57" s="272"/>
      <c r="C57" s="272"/>
      <c r="D57" s="272"/>
      <c r="E57" s="272"/>
      <c r="F57" s="272"/>
      <c r="G57" s="272"/>
      <c r="H57" s="272"/>
      <c r="I57" s="272"/>
      <c r="J57" s="272"/>
      <c r="K57" s="272"/>
      <c r="L57" s="272"/>
      <c r="M57" s="272"/>
      <c r="N57" s="272"/>
      <c r="O57" s="272"/>
      <c r="P57" s="272"/>
      <c r="Q57" s="272"/>
      <c r="R57" s="272"/>
      <c r="S57" s="272"/>
      <c r="T57" s="272"/>
      <c r="U57" s="272"/>
      <c r="V57" s="272"/>
      <c r="W57" s="272"/>
    </row>
    <row r="58" spans="1:23">
      <c r="A58" s="272"/>
      <c r="B58" s="272"/>
      <c r="C58" s="272"/>
      <c r="D58" s="272"/>
      <c r="E58" s="272"/>
      <c r="F58" s="272"/>
      <c r="G58" s="272"/>
      <c r="H58" s="272"/>
      <c r="I58" s="272"/>
      <c r="J58" s="272"/>
      <c r="K58" s="272"/>
      <c r="L58" s="272"/>
      <c r="M58" s="272"/>
      <c r="N58" s="272"/>
      <c r="O58" s="272"/>
      <c r="P58" s="272"/>
      <c r="Q58" s="272"/>
      <c r="R58" s="272"/>
      <c r="S58" s="272"/>
      <c r="T58" s="272"/>
      <c r="U58" s="272"/>
      <c r="V58" s="272"/>
      <c r="W58" s="272"/>
    </row>
    <row r="59" spans="1:23">
      <c r="A59" s="272"/>
      <c r="B59" s="272"/>
      <c r="C59" s="272"/>
      <c r="D59" s="272"/>
      <c r="E59" s="272"/>
      <c r="F59" s="272"/>
      <c r="G59" s="272"/>
      <c r="H59" s="272"/>
      <c r="I59" s="272"/>
      <c r="J59" s="272"/>
      <c r="K59" s="272"/>
      <c r="L59" s="272"/>
      <c r="M59" s="272"/>
      <c r="N59" s="272"/>
      <c r="O59" s="272"/>
      <c r="P59" s="272"/>
      <c r="Q59" s="272"/>
      <c r="R59" s="272"/>
      <c r="S59" s="272"/>
      <c r="T59" s="272"/>
      <c r="U59" s="272"/>
      <c r="V59" s="272"/>
      <c r="W59" s="272"/>
    </row>
    <row r="60" spans="1:23">
      <c r="A60" s="272"/>
      <c r="B60" s="272"/>
      <c r="C60" s="272"/>
      <c r="D60" s="272"/>
      <c r="E60" s="272"/>
      <c r="F60" s="272"/>
      <c r="G60" s="272"/>
      <c r="H60" s="272"/>
      <c r="I60" s="272"/>
      <c r="J60" s="272"/>
      <c r="K60" s="272"/>
      <c r="L60" s="272"/>
      <c r="M60" s="272"/>
      <c r="N60" s="272"/>
      <c r="O60" s="272"/>
      <c r="P60" s="272"/>
      <c r="Q60" s="272"/>
      <c r="R60" s="272"/>
      <c r="S60" s="272"/>
      <c r="T60" s="272"/>
      <c r="U60" s="272"/>
      <c r="V60" s="272"/>
      <c r="W60" s="272"/>
    </row>
    <row r="61" spans="1:23">
      <c r="A61" s="272"/>
      <c r="B61" s="272"/>
      <c r="C61" s="272"/>
      <c r="D61" s="272"/>
      <c r="E61" s="272"/>
      <c r="F61" s="272"/>
      <c r="G61" s="272"/>
      <c r="H61" s="272"/>
      <c r="I61" s="272"/>
      <c r="J61" s="272"/>
      <c r="K61" s="272"/>
      <c r="L61" s="272"/>
      <c r="M61" s="272"/>
      <c r="N61" s="272"/>
      <c r="O61" s="272"/>
      <c r="P61" s="272"/>
      <c r="Q61" s="272"/>
      <c r="R61" s="272"/>
      <c r="S61" s="272"/>
      <c r="T61" s="272"/>
      <c r="U61" s="272"/>
      <c r="V61" s="272"/>
      <c r="W61" s="272"/>
    </row>
    <row r="62" spans="1:23">
      <c r="A62" s="272"/>
      <c r="B62" s="272"/>
      <c r="C62" s="272"/>
      <c r="D62" s="272"/>
      <c r="E62" s="272"/>
      <c r="F62" s="272"/>
      <c r="G62" s="272"/>
      <c r="H62" s="272"/>
      <c r="I62" s="272"/>
      <c r="J62" s="272"/>
      <c r="K62" s="272"/>
      <c r="L62" s="272"/>
      <c r="M62" s="272"/>
      <c r="N62" s="272"/>
      <c r="O62" s="272"/>
      <c r="P62" s="272"/>
      <c r="Q62" s="272"/>
      <c r="R62" s="272"/>
      <c r="S62" s="272"/>
      <c r="T62" s="272"/>
      <c r="U62" s="272"/>
      <c r="V62" s="272"/>
      <c r="W62" s="272"/>
    </row>
    <row r="63" spans="1:23">
      <c r="A63" s="272"/>
      <c r="B63" s="272"/>
      <c r="C63" s="272"/>
      <c r="D63" s="272"/>
      <c r="E63" s="272"/>
      <c r="F63" s="272"/>
      <c r="G63" s="272"/>
      <c r="H63" s="272"/>
      <c r="I63" s="272"/>
      <c r="J63" s="272"/>
      <c r="K63" s="272"/>
      <c r="L63" s="272"/>
      <c r="M63" s="272"/>
      <c r="N63" s="272"/>
      <c r="O63" s="272"/>
      <c r="P63" s="272"/>
      <c r="Q63" s="272"/>
      <c r="R63" s="272"/>
      <c r="S63" s="272"/>
      <c r="T63" s="272"/>
      <c r="U63" s="272"/>
      <c r="V63" s="272"/>
      <c r="W63" s="272"/>
    </row>
    <row r="64" spans="1:23">
      <c r="A64" s="272"/>
      <c r="B64" s="272"/>
      <c r="C64" s="272"/>
      <c r="D64" s="272"/>
      <c r="E64" s="272"/>
      <c r="F64" s="272"/>
      <c r="G64" s="272"/>
      <c r="H64" s="272"/>
      <c r="I64" s="272"/>
      <c r="J64" s="272"/>
      <c r="K64" s="272"/>
      <c r="L64" s="272"/>
      <c r="M64" s="272"/>
      <c r="N64" s="272"/>
      <c r="O64" s="272"/>
      <c r="P64" s="272"/>
      <c r="Q64" s="272"/>
      <c r="R64" s="272"/>
      <c r="S64" s="272"/>
      <c r="T64" s="272"/>
      <c r="U64" s="272"/>
      <c r="V64" s="272"/>
      <c r="W64" s="272"/>
    </row>
    <row r="65" spans="1:23">
      <c r="A65" s="272"/>
      <c r="B65" s="272"/>
      <c r="C65" s="272"/>
      <c r="D65" s="272"/>
      <c r="E65" s="272"/>
      <c r="F65" s="272"/>
      <c r="G65" s="272"/>
      <c r="H65" s="272"/>
      <c r="I65" s="272"/>
      <c r="J65" s="272"/>
      <c r="K65" s="272"/>
      <c r="L65" s="272"/>
      <c r="M65" s="272"/>
      <c r="N65" s="272"/>
      <c r="O65" s="272"/>
      <c r="P65" s="272"/>
      <c r="Q65" s="272"/>
      <c r="R65" s="272"/>
      <c r="S65" s="272"/>
      <c r="T65" s="272"/>
      <c r="U65" s="272"/>
      <c r="V65" s="272"/>
      <c r="W65" s="272"/>
    </row>
    <row r="66" spans="1:23">
      <c r="A66" s="272"/>
      <c r="B66" s="272"/>
      <c r="C66" s="272"/>
      <c r="D66" s="272"/>
      <c r="E66" s="272"/>
      <c r="F66" s="272"/>
      <c r="G66" s="272"/>
      <c r="H66" s="272"/>
      <c r="I66" s="272"/>
      <c r="J66" s="272"/>
      <c r="K66" s="272"/>
      <c r="L66" s="272"/>
      <c r="M66" s="272"/>
      <c r="N66" s="272"/>
      <c r="O66" s="272"/>
      <c r="P66" s="272"/>
      <c r="Q66" s="272"/>
      <c r="R66" s="272"/>
      <c r="S66" s="272"/>
      <c r="T66" s="272"/>
      <c r="U66" s="272"/>
      <c r="V66" s="272"/>
      <c r="W66" s="272"/>
    </row>
    <row r="67" spans="1:23">
      <c r="A67" s="272"/>
      <c r="B67" s="272"/>
      <c r="C67" s="272"/>
      <c r="D67" s="272"/>
      <c r="E67" s="272"/>
      <c r="F67" s="272"/>
      <c r="G67" s="272"/>
      <c r="H67" s="272"/>
      <c r="I67" s="272"/>
      <c r="J67" s="272"/>
      <c r="K67" s="272"/>
      <c r="L67" s="272"/>
      <c r="M67" s="272"/>
      <c r="N67" s="272"/>
      <c r="O67" s="272"/>
      <c r="P67" s="272"/>
      <c r="Q67" s="272"/>
      <c r="R67" s="272"/>
      <c r="S67" s="272"/>
      <c r="T67" s="272"/>
      <c r="U67" s="272"/>
      <c r="V67" s="272"/>
      <c r="W67" s="272"/>
    </row>
    <row r="68" spans="1:23">
      <c r="A68" s="272"/>
      <c r="B68" s="272"/>
      <c r="C68" s="272"/>
      <c r="D68" s="272"/>
      <c r="E68" s="272"/>
      <c r="F68" s="272"/>
      <c r="G68" s="272"/>
      <c r="H68" s="272"/>
      <c r="I68" s="272"/>
      <c r="J68" s="272"/>
      <c r="K68" s="272"/>
      <c r="L68" s="272"/>
      <c r="M68" s="272"/>
      <c r="N68" s="272"/>
      <c r="O68" s="272"/>
      <c r="P68" s="272"/>
      <c r="Q68" s="272"/>
      <c r="R68" s="272"/>
      <c r="S68" s="272"/>
      <c r="T68" s="272"/>
      <c r="U68" s="272"/>
      <c r="V68" s="272"/>
      <c r="W68" s="272"/>
    </row>
    <row r="69" spans="1:23">
      <c r="A69" s="272"/>
      <c r="B69" s="272"/>
      <c r="C69" s="272"/>
      <c r="D69" s="272"/>
      <c r="E69" s="272"/>
      <c r="F69" s="272"/>
      <c r="G69" s="272"/>
      <c r="H69" s="272"/>
      <c r="I69" s="272"/>
      <c r="J69" s="272"/>
      <c r="K69" s="272"/>
      <c r="L69" s="272"/>
      <c r="M69" s="272"/>
      <c r="N69" s="272"/>
      <c r="O69" s="272"/>
      <c r="P69" s="272"/>
      <c r="Q69" s="272"/>
      <c r="R69" s="272"/>
      <c r="S69" s="272"/>
      <c r="T69" s="272"/>
      <c r="U69" s="272"/>
      <c r="V69" s="272"/>
      <c r="W69" s="272"/>
    </row>
    <row r="70" spans="1:23">
      <c r="A70" s="272"/>
      <c r="B70" s="272"/>
      <c r="C70" s="272"/>
      <c r="D70" s="272"/>
      <c r="E70" s="272"/>
      <c r="F70" s="272"/>
      <c r="G70" s="272"/>
      <c r="H70" s="272"/>
      <c r="I70" s="272"/>
      <c r="J70" s="272"/>
      <c r="K70" s="272"/>
      <c r="L70" s="272"/>
      <c r="M70" s="272"/>
      <c r="N70" s="272"/>
      <c r="O70" s="272"/>
      <c r="P70" s="272"/>
      <c r="Q70" s="272"/>
      <c r="R70" s="272"/>
      <c r="S70" s="272"/>
      <c r="T70" s="272"/>
      <c r="U70" s="272"/>
      <c r="V70" s="272"/>
      <c r="W70" s="272"/>
    </row>
    <row r="71" spans="1:23">
      <c r="A71" s="272"/>
      <c r="B71" s="272"/>
      <c r="C71" s="272"/>
      <c r="D71" s="272"/>
      <c r="E71" s="272"/>
      <c r="F71" s="272"/>
      <c r="G71" s="272"/>
      <c r="H71" s="272"/>
      <c r="I71" s="272"/>
      <c r="J71" s="272"/>
      <c r="K71" s="272"/>
      <c r="L71" s="272"/>
      <c r="M71" s="272"/>
      <c r="N71" s="272"/>
      <c r="O71" s="272"/>
      <c r="P71" s="272"/>
      <c r="Q71" s="272"/>
      <c r="R71" s="272"/>
      <c r="S71" s="272"/>
      <c r="T71" s="272"/>
      <c r="U71" s="272"/>
      <c r="V71" s="272"/>
      <c r="W71" s="272"/>
    </row>
    <row r="72" spans="1:23">
      <c r="A72" s="272"/>
      <c r="B72" s="272"/>
      <c r="C72" s="272"/>
      <c r="D72" s="272"/>
      <c r="E72" s="272"/>
      <c r="F72" s="272"/>
      <c r="G72" s="272"/>
      <c r="H72" s="272"/>
      <c r="I72" s="272"/>
      <c r="J72" s="272"/>
      <c r="K72" s="272"/>
      <c r="L72" s="272"/>
      <c r="M72" s="272"/>
      <c r="N72" s="272"/>
      <c r="O72" s="272"/>
      <c r="P72" s="272"/>
      <c r="Q72" s="272"/>
      <c r="R72" s="272"/>
      <c r="S72" s="272"/>
      <c r="T72" s="272"/>
      <c r="U72" s="272"/>
      <c r="V72" s="272"/>
      <c r="W72" s="272"/>
    </row>
    <row r="73" spans="1:23">
      <c r="A73" s="272"/>
      <c r="B73" s="272"/>
      <c r="C73" s="272"/>
      <c r="D73" s="272"/>
      <c r="E73" s="272"/>
      <c r="F73" s="272"/>
      <c r="G73" s="272"/>
      <c r="H73" s="272"/>
      <c r="I73" s="272"/>
      <c r="J73" s="272"/>
      <c r="K73" s="272"/>
      <c r="L73" s="272"/>
      <c r="M73" s="272"/>
      <c r="N73" s="272"/>
      <c r="O73" s="272"/>
      <c r="P73" s="272"/>
      <c r="Q73" s="272"/>
      <c r="R73" s="272"/>
      <c r="S73" s="272"/>
      <c r="T73" s="272"/>
      <c r="U73" s="272"/>
      <c r="V73" s="272"/>
      <c r="W73" s="272"/>
    </row>
    <row r="74" spans="1:23">
      <c r="A74" s="272"/>
      <c r="B74" s="272"/>
      <c r="C74" s="272"/>
      <c r="D74" s="272"/>
      <c r="E74" s="272"/>
      <c r="F74" s="272"/>
      <c r="G74" s="272"/>
      <c r="H74" s="272"/>
      <c r="I74" s="272"/>
      <c r="J74" s="272"/>
      <c r="K74" s="272"/>
      <c r="L74" s="272"/>
      <c r="M74" s="272"/>
      <c r="N74" s="272"/>
      <c r="O74" s="272"/>
      <c r="P74" s="272"/>
      <c r="Q74" s="272"/>
      <c r="R74" s="272"/>
      <c r="S74" s="272"/>
      <c r="T74" s="272"/>
      <c r="U74" s="272"/>
      <c r="V74" s="272"/>
      <c r="W74" s="272"/>
    </row>
    <row r="75" spans="1:23">
      <c r="A75" s="272"/>
      <c r="B75" s="272"/>
      <c r="C75" s="272"/>
      <c r="D75" s="272"/>
      <c r="E75" s="272"/>
      <c r="F75" s="272"/>
      <c r="G75" s="272"/>
      <c r="H75" s="272"/>
      <c r="I75" s="272"/>
      <c r="J75" s="272"/>
      <c r="K75" s="272"/>
      <c r="L75" s="272"/>
      <c r="M75" s="272"/>
      <c r="N75" s="272"/>
      <c r="O75" s="272"/>
      <c r="P75" s="272"/>
      <c r="Q75" s="272"/>
      <c r="R75" s="272"/>
      <c r="S75" s="272"/>
      <c r="T75" s="272"/>
      <c r="U75" s="272"/>
      <c r="V75" s="272"/>
      <c r="W75" s="272"/>
    </row>
    <row r="76" spans="1:23">
      <c r="A76" s="272"/>
      <c r="B76" s="272"/>
      <c r="C76" s="272"/>
      <c r="D76" s="272"/>
      <c r="E76" s="272"/>
      <c r="F76" s="272"/>
      <c r="G76" s="272"/>
      <c r="H76" s="272"/>
      <c r="I76" s="272"/>
      <c r="J76" s="272"/>
      <c r="K76" s="272"/>
      <c r="L76" s="272"/>
      <c r="M76" s="272"/>
      <c r="N76" s="272"/>
      <c r="O76" s="272"/>
      <c r="P76" s="272"/>
      <c r="Q76" s="272"/>
      <c r="R76" s="272"/>
      <c r="S76" s="272"/>
      <c r="T76" s="272"/>
      <c r="U76" s="272"/>
      <c r="V76" s="272"/>
      <c r="W76" s="272"/>
    </row>
    <row r="77" spans="1:23">
      <c r="A77" s="272"/>
      <c r="B77" s="272"/>
      <c r="C77" s="272"/>
      <c r="D77" s="272"/>
      <c r="E77" s="272"/>
      <c r="F77" s="272"/>
      <c r="G77" s="272"/>
      <c r="H77" s="272"/>
      <c r="I77" s="272"/>
      <c r="J77" s="272"/>
      <c r="K77" s="272"/>
      <c r="L77" s="272"/>
      <c r="M77" s="272"/>
      <c r="N77" s="272"/>
      <c r="O77" s="272"/>
      <c r="P77" s="272"/>
      <c r="Q77" s="272"/>
      <c r="R77" s="272"/>
      <c r="S77" s="272"/>
      <c r="T77" s="272"/>
      <c r="U77" s="272"/>
      <c r="V77" s="272"/>
      <c r="W77" s="272"/>
    </row>
    <row r="78" spans="1:23">
      <c r="A78" s="272"/>
      <c r="B78" s="272"/>
      <c r="C78" s="272"/>
      <c r="D78" s="272"/>
      <c r="E78" s="272"/>
      <c r="F78" s="272"/>
      <c r="G78" s="272"/>
      <c r="H78" s="272"/>
      <c r="I78" s="272"/>
      <c r="J78" s="272"/>
      <c r="K78" s="272"/>
      <c r="L78" s="272"/>
      <c r="M78" s="272"/>
      <c r="N78" s="272"/>
      <c r="O78" s="272"/>
      <c r="P78" s="272"/>
      <c r="Q78" s="272"/>
      <c r="R78" s="272"/>
      <c r="S78" s="272"/>
      <c r="T78" s="272"/>
      <c r="U78" s="272"/>
      <c r="V78" s="272"/>
      <c r="W78" s="272"/>
    </row>
    <row r="79" spans="1:23">
      <c r="A79" s="272"/>
      <c r="B79" s="272"/>
      <c r="C79" s="272"/>
      <c r="D79" s="272"/>
      <c r="E79" s="272"/>
      <c r="F79" s="272"/>
      <c r="G79" s="272"/>
      <c r="H79" s="272"/>
      <c r="I79" s="272"/>
      <c r="J79" s="272"/>
      <c r="K79" s="272"/>
      <c r="L79" s="272"/>
      <c r="M79" s="272"/>
      <c r="N79" s="272"/>
      <c r="O79" s="272"/>
      <c r="P79" s="272"/>
      <c r="Q79" s="272"/>
      <c r="R79" s="272"/>
      <c r="S79" s="272"/>
      <c r="T79" s="272"/>
      <c r="U79" s="272"/>
      <c r="V79" s="272"/>
      <c r="W79" s="272"/>
    </row>
    <row r="80" spans="1:23">
      <c r="A80" s="272"/>
      <c r="B80" s="272"/>
      <c r="C80" s="272"/>
      <c r="D80" s="272"/>
      <c r="E80" s="272"/>
      <c r="F80" s="272"/>
      <c r="G80" s="272"/>
      <c r="H80" s="272"/>
      <c r="I80" s="272"/>
      <c r="J80" s="272"/>
      <c r="K80" s="272"/>
      <c r="L80" s="272"/>
      <c r="M80" s="272"/>
      <c r="N80" s="272"/>
      <c r="O80" s="272"/>
      <c r="P80" s="272"/>
      <c r="Q80" s="272"/>
      <c r="R80" s="272"/>
      <c r="S80" s="272"/>
      <c r="T80" s="272"/>
      <c r="U80" s="272"/>
      <c r="V80" s="272"/>
      <c r="W80" s="272"/>
    </row>
    <row r="81" spans="1:23">
      <c r="A81" s="272"/>
      <c r="B81" s="272"/>
      <c r="C81" s="272"/>
      <c r="D81" s="272"/>
      <c r="E81" s="272"/>
      <c r="F81" s="272"/>
      <c r="G81" s="272"/>
      <c r="H81" s="272"/>
      <c r="I81" s="272"/>
      <c r="J81" s="272"/>
      <c r="K81" s="272"/>
      <c r="L81" s="272"/>
      <c r="M81" s="272"/>
      <c r="N81" s="272"/>
      <c r="O81" s="272"/>
      <c r="P81" s="272"/>
      <c r="Q81" s="272"/>
      <c r="R81" s="272"/>
      <c r="S81" s="272"/>
      <c r="T81" s="272"/>
      <c r="U81" s="272"/>
      <c r="V81" s="272"/>
      <c r="W81" s="272"/>
    </row>
    <row r="82" spans="1:23">
      <c r="A82" s="272"/>
      <c r="B82" s="272"/>
      <c r="C82" s="272"/>
      <c r="D82" s="272"/>
      <c r="E82" s="272"/>
      <c r="F82" s="272"/>
      <c r="G82" s="272"/>
      <c r="H82" s="272"/>
      <c r="I82" s="272"/>
      <c r="J82" s="272"/>
      <c r="K82" s="272"/>
      <c r="L82" s="272"/>
      <c r="M82" s="272"/>
      <c r="N82" s="272"/>
      <c r="O82" s="272"/>
      <c r="P82" s="272"/>
      <c r="Q82" s="272"/>
      <c r="R82" s="272"/>
      <c r="S82" s="272"/>
      <c r="T82" s="272"/>
      <c r="U82" s="272"/>
      <c r="V82" s="272"/>
      <c r="W82" s="272"/>
    </row>
    <row r="83" spans="1:23">
      <c r="A83" s="272"/>
      <c r="B83" s="272"/>
      <c r="C83" s="272"/>
      <c r="D83" s="272"/>
      <c r="E83" s="272"/>
      <c r="F83" s="272"/>
      <c r="G83" s="272"/>
      <c r="H83" s="272"/>
      <c r="I83" s="272"/>
      <c r="J83" s="272"/>
      <c r="K83" s="272"/>
      <c r="L83" s="272"/>
      <c r="M83" s="272"/>
      <c r="N83" s="272"/>
      <c r="O83" s="272"/>
      <c r="P83" s="272"/>
      <c r="Q83" s="272"/>
      <c r="R83" s="272"/>
      <c r="S83" s="272"/>
      <c r="T83" s="272"/>
      <c r="U83" s="272"/>
      <c r="V83" s="272"/>
      <c r="W83" s="272"/>
    </row>
    <row r="84" spans="1:23">
      <c r="A84" s="272"/>
      <c r="B84" s="272"/>
      <c r="C84" s="272"/>
      <c r="D84" s="272"/>
      <c r="E84" s="272"/>
      <c r="F84" s="272"/>
      <c r="G84" s="272"/>
      <c r="H84" s="272"/>
      <c r="I84" s="272"/>
      <c r="J84" s="272"/>
      <c r="K84" s="272"/>
      <c r="L84" s="272"/>
      <c r="M84" s="272"/>
      <c r="N84" s="272"/>
      <c r="O84" s="272"/>
      <c r="P84" s="272"/>
      <c r="Q84" s="272"/>
      <c r="R84" s="272"/>
      <c r="S84" s="272"/>
      <c r="T84" s="272"/>
      <c r="U84" s="272"/>
      <c r="V84" s="272"/>
      <c r="W84" s="272"/>
    </row>
    <row r="85" spans="1:23">
      <c r="A85" s="272"/>
      <c r="B85" s="272"/>
      <c r="C85" s="272"/>
      <c r="D85" s="272"/>
      <c r="E85" s="272"/>
      <c r="F85" s="272"/>
      <c r="G85" s="272"/>
      <c r="H85" s="272"/>
      <c r="I85" s="272"/>
      <c r="J85" s="272"/>
      <c r="K85" s="272"/>
      <c r="L85" s="272"/>
      <c r="M85" s="272"/>
      <c r="N85" s="272"/>
      <c r="O85" s="272"/>
      <c r="P85" s="272"/>
      <c r="Q85" s="272"/>
      <c r="R85" s="272"/>
      <c r="S85" s="272"/>
      <c r="T85" s="272"/>
      <c r="U85" s="272"/>
      <c r="V85" s="272"/>
      <c r="W85" s="272"/>
    </row>
    <row r="86" spans="1:23">
      <c r="A86" s="272"/>
      <c r="B86" s="272"/>
      <c r="C86" s="272"/>
      <c r="D86" s="272"/>
      <c r="E86" s="272"/>
      <c r="F86" s="272"/>
      <c r="G86" s="272"/>
      <c r="H86" s="272"/>
      <c r="I86" s="272"/>
      <c r="J86" s="272"/>
      <c r="K86" s="272"/>
      <c r="L86" s="272"/>
      <c r="M86" s="272"/>
      <c r="N86" s="272"/>
      <c r="O86" s="272"/>
      <c r="P86" s="272"/>
      <c r="Q86" s="272"/>
      <c r="R86" s="272"/>
      <c r="S86" s="272"/>
      <c r="T86" s="272"/>
      <c r="U86" s="272"/>
      <c r="V86" s="272"/>
      <c r="W86" s="272"/>
    </row>
    <row r="87" spans="1:23">
      <c r="A87" s="272"/>
      <c r="B87" s="272"/>
      <c r="C87" s="272"/>
      <c r="D87" s="272"/>
      <c r="E87" s="272"/>
      <c r="F87" s="272"/>
      <c r="G87" s="272"/>
      <c r="H87" s="272"/>
      <c r="I87" s="272"/>
      <c r="J87" s="272"/>
      <c r="K87" s="272"/>
      <c r="L87" s="272"/>
      <c r="M87" s="272"/>
      <c r="N87" s="272"/>
      <c r="O87" s="272"/>
      <c r="P87" s="272"/>
      <c r="Q87" s="272"/>
      <c r="R87" s="272"/>
      <c r="S87" s="272"/>
      <c r="T87" s="272"/>
      <c r="U87" s="272"/>
      <c r="V87" s="272"/>
      <c r="W87" s="272"/>
    </row>
    <row r="88" spans="1:23">
      <c r="A88" s="272"/>
      <c r="B88" s="272"/>
      <c r="C88" s="272"/>
      <c r="D88" s="272"/>
      <c r="E88" s="272"/>
      <c r="F88" s="272"/>
      <c r="G88" s="272"/>
      <c r="H88" s="272"/>
      <c r="I88" s="272"/>
      <c r="J88" s="272"/>
      <c r="K88" s="272"/>
      <c r="L88" s="272"/>
      <c r="M88" s="272"/>
      <c r="N88" s="272"/>
      <c r="O88" s="272"/>
      <c r="P88" s="272"/>
      <c r="Q88" s="272"/>
      <c r="R88" s="272"/>
      <c r="S88" s="272"/>
      <c r="T88" s="272"/>
      <c r="U88" s="272"/>
      <c r="V88" s="272"/>
      <c r="W88" s="272"/>
    </row>
    <row r="89" spans="1:23">
      <c r="A89" s="272"/>
      <c r="B89" s="272"/>
      <c r="C89" s="272"/>
      <c r="D89" s="272"/>
      <c r="E89" s="272"/>
      <c r="F89" s="272"/>
      <c r="G89" s="272"/>
      <c r="H89" s="272"/>
      <c r="I89" s="272"/>
      <c r="J89" s="272"/>
      <c r="K89" s="272"/>
      <c r="L89" s="272"/>
      <c r="M89" s="272"/>
      <c r="N89" s="272"/>
      <c r="O89" s="272"/>
      <c r="P89" s="272"/>
      <c r="Q89" s="272"/>
      <c r="R89" s="272"/>
      <c r="S89" s="272"/>
      <c r="T89" s="272"/>
      <c r="U89" s="272"/>
      <c r="V89" s="272"/>
      <c r="W89" s="272"/>
    </row>
    <row r="90" spans="1:23">
      <c r="A90" s="272"/>
      <c r="B90" s="272"/>
      <c r="C90" s="272"/>
      <c r="D90" s="272"/>
      <c r="E90" s="272"/>
      <c r="F90" s="272"/>
      <c r="G90" s="272"/>
      <c r="H90" s="272"/>
      <c r="I90" s="272"/>
      <c r="J90" s="272"/>
      <c r="K90" s="272"/>
      <c r="L90" s="272"/>
      <c r="M90" s="272"/>
      <c r="N90" s="272"/>
      <c r="O90" s="272"/>
      <c r="P90" s="272"/>
      <c r="Q90" s="272"/>
      <c r="R90" s="272"/>
      <c r="S90" s="272"/>
      <c r="T90" s="272"/>
      <c r="U90" s="272"/>
      <c r="V90" s="272"/>
      <c r="W90" s="272"/>
    </row>
    <row r="91" spans="1:23">
      <c r="A91" s="272"/>
      <c r="B91" s="272"/>
      <c r="C91" s="272"/>
      <c r="D91" s="272"/>
      <c r="E91" s="272"/>
      <c r="F91" s="272"/>
      <c r="G91" s="272"/>
      <c r="H91" s="272"/>
      <c r="I91" s="272"/>
      <c r="J91" s="272"/>
      <c r="K91" s="272"/>
      <c r="L91" s="272"/>
      <c r="M91" s="272"/>
      <c r="N91" s="272"/>
      <c r="O91" s="272"/>
      <c r="P91" s="272"/>
      <c r="Q91" s="272"/>
      <c r="R91" s="272"/>
      <c r="S91" s="272"/>
      <c r="T91" s="272"/>
      <c r="U91" s="272"/>
      <c r="V91" s="272"/>
      <c r="W91" s="272"/>
    </row>
    <row r="92" spans="1:23">
      <c r="A92" s="272"/>
      <c r="B92" s="272"/>
      <c r="C92" s="272"/>
      <c r="D92" s="272"/>
      <c r="E92" s="272"/>
      <c r="F92" s="272"/>
      <c r="G92" s="272"/>
      <c r="H92" s="272"/>
      <c r="I92" s="272"/>
      <c r="J92" s="272"/>
      <c r="K92" s="272"/>
      <c r="L92" s="272"/>
      <c r="M92" s="272"/>
      <c r="N92" s="272"/>
      <c r="O92" s="272"/>
      <c r="P92" s="272"/>
      <c r="Q92" s="272"/>
      <c r="R92" s="272"/>
      <c r="S92" s="272"/>
      <c r="T92" s="272"/>
      <c r="U92" s="272"/>
      <c r="V92" s="272"/>
      <c r="W92" s="272"/>
    </row>
    <row r="93" spans="1:23">
      <c r="A93" s="272"/>
      <c r="B93" s="272"/>
      <c r="C93" s="272"/>
      <c r="D93" s="272"/>
      <c r="E93" s="272"/>
      <c r="F93" s="272"/>
      <c r="G93" s="272"/>
      <c r="H93" s="272"/>
      <c r="I93" s="272"/>
      <c r="J93" s="272"/>
      <c r="K93" s="272"/>
      <c r="L93" s="272"/>
      <c r="M93" s="272"/>
      <c r="N93" s="272"/>
      <c r="O93" s="272"/>
      <c r="P93" s="272"/>
      <c r="Q93" s="272"/>
      <c r="R93" s="272"/>
      <c r="S93" s="272"/>
      <c r="T93" s="272"/>
      <c r="U93" s="272"/>
      <c r="V93" s="272"/>
      <c r="W93" s="272"/>
    </row>
    <row r="94" spans="1:23">
      <c r="A94" s="272"/>
      <c r="B94" s="272"/>
      <c r="C94" s="272"/>
      <c r="D94" s="272"/>
      <c r="E94" s="272"/>
      <c r="F94" s="272"/>
      <c r="G94" s="272"/>
      <c r="H94" s="272"/>
      <c r="I94" s="272"/>
      <c r="J94" s="272"/>
      <c r="K94" s="272"/>
      <c r="L94" s="272"/>
      <c r="M94" s="272"/>
      <c r="N94" s="272"/>
      <c r="O94" s="272"/>
      <c r="P94" s="272"/>
      <c r="Q94" s="272"/>
      <c r="R94" s="272"/>
      <c r="S94" s="272"/>
      <c r="T94" s="272"/>
      <c r="U94" s="272"/>
      <c r="V94" s="272"/>
      <c r="W94" s="272"/>
    </row>
    <row r="95" spans="1:23">
      <c r="A95" s="272"/>
      <c r="B95" s="272"/>
      <c r="C95" s="272"/>
      <c r="D95" s="272"/>
      <c r="E95" s="272"/>
      <c r="F95" s="272"/>
      <c r="G95" s="272"/>
      <c r="H95" s="272"/>
      <c r="I95" s="272"/>
      <c r="J95" s="272"/>
      <c r="K95" s="272"/>
      <c r="L95" s="272"/>
      <c r="M95" s="272"/>
      <c r="N95" s="272"/>
      <c r="O95" s="272"/>
      <c r="P95" s="272"/>
      <c r="Q95" s="272"/>
      <c r="R95" s="272"/>
      <c r="S95" s="272"/>
      <c r="T95" s="272"/>
      <c r="U95" s="272"/>
      <c r="V95" s="272"/>
      <c r="W95" s="272"/>
    </row>
    <row r="96" spans="1:23">
      <c r="A96" s="272"/>
      <c r="B96" s="272"/>
      <c r="C96" s="272"/>
      <c r="D96" s="272"/>
      <c r="E96" s="272"/>
      <c r="F96" s="272"/>
      <c r="G96" s="272"/>
      <c r="H96" s="272"/>
      <c r="I96" s="272"/>
      <c r="J96" s="272"/>
      <c r="K96" s="272"/>
      <c r="L96" s="272"/>
      <c r="M96" s="272"/>
      <c r="N96" s="272"/>
      <c r="O96" s="272"/>
      <c r="P96" s="272"/>
      <c r="Q96" s="272"/>
      <c r="R96" s="272"/>
      <c r="S96" s="272"/>
      <c r="T96" s="272"/>
      <c r="U96" s="272"/>
      <c r="V96" s="272"/>
      <c r="W96" s="272"/>
    </row>
    <row r="97" spans="1:23">
      <c r="A97" s="272"/>
      <c r="B97" s="272"/>
      <c r="C97" s="272"/>
      <c r="D97" s="272"/>
      <c r="E97" s="272"/>
      <c r="F97" s="272"/>
      <c r="G97" s="272"/>
      <c r="H97" s="272"/>
      <c r="I97" s="272"/>
      <c r="J97" s="272"/>
      <c r="K97" s="272"/>
      <c r="L97" s="272"/>
      <c r="M97" s="272"/>
      <c r="N97" s="272"/>
      <c r="O97" s="272"/>
      <c r="P97" s="272"/>
      <c r="Q97" s="272"/>
      <c r="R97" s="272"/>
      <c r="S97" s="272"/>
      <c r="T97" s="272"/>
      <c r="U97" s="272"/>
      <c r="V97" s="272"/>
      <c r="W97" s="272"/>
    </row>
    <row r="98" spans="1:23">
      <c r="A98" s="272"/>
      <c r="B98" s="272"/>
      <c r="C98" s="272"/>
      <c r="D98" s="272"/>
      <c r="E98" s="272"/>
      <c r="F98" s="272"/>
      <c r="G98" s="272"/>
      <c r="H98" s="272"/>
      <c r="I98" s="272"/>
      <c r="J98" s="272"/>
      <c r="K98" s="272"/>
      <c r="L98" s="272"/>
      <c r="M98" s="272"/>
      <c r="N98" s="272"/>
      <c r="O98" s="272"/>
      <c r="P98" s="272"/>
      <c r="Q98" s="272"/>
      <c r="R98" s="272"/>
      <c r="S98" s="272"/>
      <c r="T98" s="272"/>
      <c r="U98" s="272"/>
      <c r="V98" s="272"/>
      <c r="W98" s="272"/>
    </row>
    <row r="99" spans="1:23">
      <c r="A99" s="272"/>
      <c r="B99" s="272"/>
      <c r="C99" s="272"/>
      <c r="D99" s="272"/>
      <c r="E99" s="272"/>
      <c r="F99" s="272"/>
      <c r="G99" s="272"/>
      <c r="H99" s="272"/>
      <c r="I99" s="272"/>
      <c r="J99" s="272"/>
      <c r="K99" s="272"/>
      <c r="L99" s="272"/>
      <c r="M99" s="272"/>
      <c r="N99" s="272"/>
      <c r="O99" s="272"/>
      <c r="P99" s="272"/>
      <c r="Q99" s="272"/>
      <c r="R99" s="272"/>
      <c r="S99" s="272"/>
      <c r="T99" s="272"/>
      <c r="U99" s="272"/>
      <c r="V99" s="272"/>
      <c r="W99" s="272"/>
    </row>
    <row r="100" spans="1:23">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row>
    <row r="101" spans="1:23">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row>
    <row r="102" spans="1:23">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row>
    <row r="103" spans="1:2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row>
    <row r="104" spans="1:23">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row>
    <row r="105" spans="1:23">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row>
    <row r="106" spans="1:23">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row>
    <row r="107" spans="1:23">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row>
    <row r="108" spans="1:23">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row>
    <row r="109" spans="1:23">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row>
    <row r="110" spans="1:23">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row>
    <row r="111" spans="1:23">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row>
    <row r="112" spans="1:23">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row>
    <row r="113" spans="1:2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row>
    <row r="114" spans="1:23">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row>
    <row r="115" spans="1:23">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row>
    <row r="116" spans="1:23">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row>
    <row r="117" spans="1:23">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row>
    <row r="118" spans="1:23">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row>
    <row r="119" spans="1:23">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row>
    <row r="120" spans="1:23">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row>
    <row r="121" spans="1:23">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row>
    <row r="122" spans="1:23">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row>
    <row r="123" spans="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row>
    <row r="124" spans="1:23">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row>
    <row r="125" spans="1:23">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row>
    <row r="126" spans="1:23">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row>
    <row r="127" spans="1:23">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row>
    <row r="128" spans="1:23">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row>
    <row r="129" spans="1:23">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row>
    <row r="130" spans="1:23">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row>
    <row r="131" spans="1:23">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row>
    <row r="132" spans="1:23">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row>
    <row r="133" spans="1:2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row>
    <row r="134" spans="1:23">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row>
    <row r="135" spans="1:23">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row>
    <row r="136" spans="1:23">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row>
    <row r="137" spans="1:23">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row>
    <row r="138" spans="1:23">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row>
    <row r="139" spans="1:23">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row>
    <row r="140" spans="1:23">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row>
    <row r="141" spans="1:23">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row>
    <row r="142" spans="1:23">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row>
    <row r="143" spans="1:2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row>
    <row r="144" spans="1:23">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row>
    <row r="145" spans="1:23">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row>
    <row r="146" spans="1:23">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row>
    <row r="147" spans="1:23">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row>
    <row r="148" spans="1:23">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row>
    <row r="149" spans="1:23">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row>
    <row r="150" spans="1:23">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row>
    <row r="151" spans="1:23">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row>
    <row r="152" spans="1:23">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row>
    <row r="153" spans="1:2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row>
    <row r="154" spans="1:23">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row>
    <row r="155" spans="1:23">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row>
    <row r="156" spans="1:23">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row>
    <row r="157" spans="1:23">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row>
    <row r="158" spans="1:23">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row>
    <row r="159" spans="1:23">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row>
    <row r="160" spans="1:23">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row>
    <row r="161" spans="1:23">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row>
    <row r="162" spans="1:23">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row>
    <row r="163" spans="1:2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row>
    <row r="164" spans="1:23">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row>
    <row r="165" spans="1:23">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row>
    <row r="166" spans="1:23">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row>
    <row r="167" spans="1:23">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row>
    <row r="168" spans="1:23">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row>
    <row r="169" spans="1:23">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row>
    <row r="170" spans="1:23">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row>
    <row r="171" spans="1:23">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row>
    <row r="172" spans="1:23">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row>
    <row r="173" spans="1:2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row>
    <row r="174" spans="1:23">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row>
    <row r="175" spans="1:23">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row>
    <row r="176" spans="1:23">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row>
    <row r="177" spans="1:23">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row>
    <row r="178" spans="1:23">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row>
    <row r="179" spans="1:23">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row>
    <row r="180" spans="1:23">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row>
    <row r="181" spans="1:23">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row>
    <row r="182" spans="1:23">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row>
    <row r="183" spans="1:2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row>
    <row r="184" spans="1:23">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row>
    <row r="185" spans="1:23">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row>
    <row r="186" spans="1:23">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row>
    <row r="187" spans="1:23">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row>
    <row r="188" spans="1:23">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row>
    <row r="189" spans="1:23">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row>
    <row r="190" spans="1:23">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row>
    <row r="191" spans="1:23">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row>
    <row r="192" spans="1:23">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row>
    <row r="193" spans="1:2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row>
    <row r="194" spans="1:23">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row>
    <row r="195" spans="1:23">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row>
    <row r="196" spans="1:23">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row>
    <row r="197" spans="1:23">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row>
    <row r="198" spans="1:23">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row>
    <row r="199" spans="1:23">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row>
    <row r="200" spans="1:23">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row>
    <row r="201" spans="1:23">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row>
    <row r="202" spans="1:23">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row>
    <row r="203" spans="1:2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row>
    <row r="204" spans="1:23">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row>
    <row r="205" spans="1:23">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row>
    <row r="206" spans="1:23">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row>
    <row r="207" spans="1:23">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row>
    <row r="208" spans="1:23">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row>
    <row r="209" spans="1:23">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row>
    <row r="210" spans="1:23">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row>
    <row r="211" spans="1:23">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row>
    <row r="212" spans="1:23">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row>
    <row r="213" spans="1:2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row>
    <row r="214" spans="1:23">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row>
    <row r="215" spans="1:23">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row>
    <row r="216" spans="1:23">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row>
    <row r="217" spans="1:23">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row>
    <row r="218" spans="1:23">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row>
    <row r="219" spans="1:23">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row>
    <row r="220" spans="1:23">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row>
    <row r="221" spans="1:23">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row>
    <row r="222" spans="1:23">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row>
    <row r="223" spans="1: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row>
    <row r="224" spans="1:23">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row>
    <row r="225" spans="1:23">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row>
    <row r="226" spans="1:23">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row>
    <row r="227" spans="1:23">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row>
    <row r="228" spans="1:23">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row>
    <row r="229" spans="1:23">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row>
    <row r="230" spans="1:23">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row>
    <row r="231" spans="1:23">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row>
    <row r="232" spans="1:23">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row>
    <row r="233" spans="1:2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row>
    <row r="234" spans="1:23">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row>
    <row r="235" spans="1:23">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row>
    <row r="236" spans="1:23">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row>
    <row r="237" spans="1:23">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row>
    <row r="238" spans="1:23">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row>
    <row r="239" spans="1:23">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row>
    <row r="240" spans="1:23">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row>
    <row r="241" spans="1:23">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row>
    <row r="242" spans="1:23">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row>
    <row r="243" spans="1:2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row>
    <row r="244" spans="1:23">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row>
    <row r="245" spans="1:23">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row>
    <row r="246" spans="1:23">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row>
    <row r="247" spans="1:23">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row>
    <row r="248" spans="1:23">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row>
    <row r="249" spans="1:23">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row>
    <row r="250" spans="1:23">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row>
    <row r="251" spans="1:23">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row>
    <row r="252" spans="1:23">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row>
    <row r="253" spans="1:2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row>
    <row r="254" spans="1:23">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row>
    <row r="255" spans="1:23">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row>
    <row r="256" spans="1:23">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row>
    <row r="257" spans="1:23">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row>
    <row r="258" spans="1:23">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row>
    <row r="259" spans="1:23">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row>
    <row r="260" spans="1:23">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row>
    <row r="261" spans="1:23">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row>
    <row r="262" spans="1:23">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row>
    <row r="263" spans="1:2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row>
    <row r="264" spans="1:23">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row>
    <row r="265" spans="1:23">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row>
    <row r="266" spans="1:23">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row>
    <row r="267" spans="1:23">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row>
    <row r="268" spans="1:23">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row>
    <row r="269" spans="1:23">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row>
    <row r="270" spans="1:23">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row>
    <row r="271" spans="1:23">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row>
    <row r="272" spans="1:23">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row>
    <row r="273" spans="1:2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row>
    <row r="274" spans="1:23">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row>
    <row r="275" spans="1:23">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row>
    <row r="276" spans="1:23">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row>
    <row r="277" spans="1:23">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row>
    <row r="278" spans="1:23">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row>
    <row r="279" spans="1:23">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row>
    <row r="280" spans="1:23">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row>
    <row r="281" spans="1:23">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row>
    <row r="282" spans="1:23">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row>
    <row r="283" spans="1:2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row>
    <row r="284" spans="1:23">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row>
    <row r="285" spans="1:23">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row>
    <row r="286" spans="1:23">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row>
    <row r="287" spans="1:23">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row>
    <row r="288" spans="1:23">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row>
    <row r="289" spans="1:23">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row>
    <row r="290" spans="1:23">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row>
    <row r="291" spans="1:23">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row>
    <row r="292" spans="1:23">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row>
    <row r="293" spans="1:2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row>
    <row r="294" spans="1:23">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row>
    <row r="295" spans="1:23">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row>
    <row r="296" spans="1:23">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row>
    <row r="297" spans="1:23">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row>
    <row r="298" spans="1:23">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row>
    <row r="299" spans="1:23">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row>
    <row r="300" spans="1:23">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row>
    <row r="301" spans="1:23">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row>
    <row r="302" spans="1:23">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row>
    <row r="303" spans="1:2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row>
    <row r="304" spans="1:23">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row>
    <row r="305" spans="1:23">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row>
    <row r="306" spans="1:23">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row>
    <row r="307" spans="1:23">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row>
    <row r="308" spans="1:23">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row>
    <row r="309" spans="1:23">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row>
    <row r="310" spans="1:23">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row>
    <row r="311" spans="1:23">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row>
    <row r="312" spans="1:23">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row>
    <row r="313" spans="1:2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row>
    <row r="314" spans="1:23">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row>
    <row r="315" spans="1:23">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row>
    <row r="316" spans="1:23">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row>
    <row r="317" spans="1:23">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row>
    <row r="318" spans="1:23">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row>
    <row r="319" spans="1:23">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row>
    <row r="320" spans="1:23">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row>
    <row r="321" spans="1:23">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row>
    <row r="322" spans="1:23">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row>
    <row r="323" spans="1: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row>
    <row r="324" spans="1:23">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row>
    <row r="325" spans="1:23">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row>
    <row r="326" spans="1:23">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row>
    <row r="327" spans="1:23">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row>
    <row r="328" spans="1:23">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row>
    <row r="329" spans="1:23">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row>
    <row r="330" spans="1:23">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row>
    <row r="331" spans="1:23">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row>
    <row r="332" spans="1:23">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row>
    <row r="333" spans="1:2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row>
    <row r="334" spans="1:23">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row>
    <row r="335" spans="1:23">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row>
    <row r="336" spans="1:23">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row>
    <row r="337" spans="1:23">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row>
    <row r="338" spans="1:23">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row>
    <row r="339" spans="1:23">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row>
    <row r="340" spans="1:23">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row>
    <row r="341" spans="1:23">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row>
    <row r="342" spans="1:23">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row>
    <row r="343" spans="1:2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row>
    <row r="344" spans="1:23">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row>
    <row r="345" spans="1:23">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row>
    <row r="346" spans="1:23">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row>
    <row r="347" spans="1:23">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row>
    <row r="348" spans="1:23">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row>
    <row r="349" spans="1:23">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row>
    <row r="350" spans="1:23">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row>
    <row r="351" spans="1:23">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row>
    <row r="352" spans="1:23">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row>
    <row r="353" spans="1:2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row>
    <row r="354" spans="1:23">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row>
    <row r="355" spans="1:23">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row>
    <row r="356" spans="1:23">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row>
    <row r="357" spans="1:23">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row>
    <row r="358" spans="1:23">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row>
    <row r="359" spans="1:23">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row>
    <row r="360" spans="1:23">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row>
    <row r="361" spans="1:23">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row>
    <row r="362" spans="1:23">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row>
    <row r="363" spans="1:2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row>
    <row r="364" spans="1:23">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row>
    <row r="365" spans="1:23">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row>
    <row r="366" spans="1:23">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row>
    <row r="367" spans="1:23">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row>
    <row r="368" spans="1:23">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row>
    <row r="369" spans="1:23">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row>
    <row r="370" spans="1:23">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row>
    <row r="371" spans="1:23">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row>
    <row r="372" spans="1:23">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row>
    <row r="373" spans="1:2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row>
    <row r="374" spans="1:23">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row>
    <row r="375" spans="1:23">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row>
    <row r="376" spans="1:23">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row>
    <row r="377" spans="1:23">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row>
    <row r="378" spans="1:23">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row>
    <row r="379" spans="1:23">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row>
    <row r="380" spans="1:23">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row>
    <row r="381" spans="1:23">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row>
    <row r="382" spans="1:23">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row>
    <row r="383" spans="1:2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row>
    <row r="384" spans="1:23">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row>
    <row r="385" spans="1:23">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row>
    <row r="386" spans="1:23">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row>
    <row r="387" spans="1:23">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row>
    <row r="388" spans="1:23">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row>
    <row r="389" spans="1:23">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row>
    <row r="390" spans="1:23">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row>
    <row r="391" spans="1:23">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row>
    <row r="392" spans="1:23">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row>
    <row r="393" spans="1:2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row>
    <row r="394" spans="1:23">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row>
    <row r="395" spans="1:23">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row>
    <row r="396" spans="1:23">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row>
    <row r="397" spans="1:23">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row>
    <row r="398" spans="1:23">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row>
    <row r="399" spans="1:23">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row>
    <row r="400" spans="1:23">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row>
    <row r="401" spans="1:23">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row>
    <row r="402" spans="1:23">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row>
    <row r="403" spans="1:2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row>
    <row r="404" spans="1:23">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row>
    <row r="405" spans="1:23">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row>
    <row r="406" spans="1:23">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row>
    <row r="407" spans="1:23">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row>
    <row r="408" spans="1:23">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row>
    <row r="409" spans="1:23">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row>
    <row r="410" spans="1:23">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row>
    <row r="411" spans="1:23">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row>
    <row r="412" spans="1:23">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row>
    <row r="413" spans="1:2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row>
    <row r="414" spans="1:23">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row>
    <row r="415" spans="1:23">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row>
    <row r="416" spans="1:23">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row>
    <row r="417" spans="1:23">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row>
    <row r="418" spans="1:23">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row>
    <row r="419" spans="1:23">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row>
    <row r="420" spans="1:23">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row>
    <row r="421" spans="1:23">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row>
    <row r="422" spans="1:23">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row>
    <row r="423" spans="1: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row>
    <row r="424" spans="1:23">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row>
    <row r="425" spans="1:23">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row>
    <row r="426" spans="1:23">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row>
    <row r="427" spans="1:23">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row>
    <row r="428" spans="1:23">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row>
    <row r="429" spans="1:23">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row>
    <row r="430" spans="1:23">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row>
    <row r="431" spans="1:23">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row>
    <row r="432" spans="1:23">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row>
    <row r="433" spans="1:2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row>
    <row r="434" spans="1:23">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row>
    <row r="435" spans="1:23">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row>
    <row r="436" spans="1:23">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row>
    <row r="437" spans="1:23">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row>
    <row r="438" spans="1:23">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row>
    <row r="439" spans="1:23">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row>
    <row r="440" spans="1:23">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row>
    <row r="441" spans="1:23">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row>
    <row r="442" spans="1:23">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row>
    <row r="443" spans="1:2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row>
    <row r="444" spans="1:23">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row>
    <row r="445" spans="1:23">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row>
    <row r="446" spans="1:23">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row>
    <row r="447" spans="1:23">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row>
    <row r="448" spans="1:23">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row>
    <row r="449" spans="1:23">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row>
    <row r="450" spans="1:23">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row>
    <row r="451" spans="1:23">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row>
    <row r="452" spans="1:23">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row>
    <row r="453" spans="1:2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row>
    <row r="454" spans="1:23">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row>
    <row r="455" spans="1:23">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row>
    <row r="456" spans="1:23">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row>
    <row r="457" spans="1:23">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row>
    <row r="458" spans="1:23">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row>
    <row r="459" spans="1:23">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row>
    <row r="460" spans="1:23">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row>
    <row r="461" spans="1:23">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row>
    <row r="462" spans="1:23">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row>
    <row r="463" spans="1:2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row>
    <row r="464" spans="1:23">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row>
    <row r="465" spans="1:23">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row>
    <row r="466" spans="1:23">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row>
    <row r="467" spans="1:23">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row>
    <row r="468" spans="1:23">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row>
    <row r="469" spans="1:23">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row>
    <row r="470" spans="1:23">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row>
    <row r="471" spans="1:23">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row>
    <row r="472" spans="1:23">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row>
    <row r="473" spans="1:2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row>
    <row r="474" spans="1:23">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row>
    <row r="475" spans="1:23">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row>
    <row r="476" spans="1:23">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row>
    <row r="477" spans="1:23">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row>
    <row r="478" spans="1:23">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row>
    <row r="479" spans="1:23">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row>
    <row r="480" spans="1:23">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row>
    <row r="481" spans="1:23">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row>
    <row r="482" spans="1:23">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row>
    <row r="483" spans="1:2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row>
    <row r="484" spans="1:23">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row>
    <row r="485" spans="1:23">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row>
    <row r="486" spans="1:23">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row>
    <row r="487" spans="1:23">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row>
    <row r="488" spans="1:23">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row>
    <row r="489" spans="1:23">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row>
    <row r="490" spans="1:23">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row>
    <row r="491" spans="1:23">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row>
    <row r="492" spans="1:23">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row>
    <row r="493" spans="1:2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row>
    <row r="494" spans="1:23">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row>
    <row r="495" spans="1:23">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row>
    <row r="496" spans="1:23">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row>
    <row r="497" spans="1:23">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row>
    <row r="498" spans="1:23">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row>
    <row r="499" spans="1:23">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row>
    <row r="500" spans="1:23">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row>
    <row r="501" spans="1:23">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row>
    <row r="502" spans="1:23">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row>
    <row r="503" spans="1:2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row>
    <row r="504" spans="1:23">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row>
    <row r="505" spans="1:23">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row>
    <row r="506" spans="1:23">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row>
    <row r="507" spans="1:23">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row>
    <row r="508" spans="1:23">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row>
    <row r="509" spans="1:23">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row>
    <row r="510" spans="1:23">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row>
    <row r="511" spans="1:23">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row>
    <row r="512" spans="1:23">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row>
    <row r="513" spans="1:2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row>
    <row r="514" spans="1:23">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row>
    <row r="515" spans="1:23">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row>
    <row r="516" spans="1:23">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row>
    <row r="517" spans="1:23">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row>
    <row r="518" spans="1:23">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row>
    <row r="519" spans="1:23">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row>
    <row r="520" spans="1:23">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row>
    <row r="521" spans="1:23">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row>
    <row r="522" spans="1:23">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row>
    <row r="523" spans="1: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row>
    <row r="524" spans="1:23">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row>
    <row r="525" spans="1:23">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row>
    <row r="526" spans="1:23">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row>
    <row r="527" spans="1:23">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row>
    <row r="528" spans="1:23">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row>
    <row r="529" spans="1:23">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row>
    <row r="530" spans="1:23">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row>
    <row r="531" spans="1:23">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row>
    <row r="532" spans="1:23">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row>
    <row r="533" spans="1:2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row>
    <row r="534" spans="1:23">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row>
    <row r="535" spans="1:23">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row>
    <row r="536" spans="1:23">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row>
    <row r="537" spans="1:23">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row>
    <row r="538" spans="1:23">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row>
    <row r="539" spans="1:23">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row>
    <row r="540" spans="1:23">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row>
    <row r="541" spans="1:23">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row>
    <row r="542" spans="1:23">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row>
    <row r="543" spans="1:2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row>
    <row r="544" spans="1:23">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row>
    <row r="545" spans="1:23">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row>
    <row r="546" spans="1:23">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row>
    <row r="547" spans="1:23">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row>
    <row r="548" spans="1:23">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row>
    <row r="549" spans="1:23">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row>
    <row r="550" spans="1:23">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row>
    <row r="551" spans="1:23">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row>
    <row r="552" spans="1:23">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row>
    <row r="553" spans="1:2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row>
    <row r="554" spans="1:23">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row>
    <row r="555" spans="1:23">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row>
    <row r="556" spans="1:23">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row>
    <row r="557" spans="1:23">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row>
    <row r="558" spans="1:23">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row>
    <row r="559" spans="1:23">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row>
    <row r="560" spans="1:23">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row>
    <row r="561" spans="1:23">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row>
    <row r="562" spans="1:23">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row>
    <row r="563" spans="1:2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row>
    <row r="564" spans="1:23">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row>
    <row r="565" spans="1:23">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row>
    <row r="566" spans="1:23">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row>
    <row r="567" spans="1:23">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row>
    <row r="568" spans="1:23">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row>
    <row r="569" spans="1:23">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row>
    <row r="570" spans="1:23">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row>
    <row r="571" spans="1:23">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row>
    <row r="572" spans="1:23">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row>
    <row r="573" spans="1:2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row>
    <row r="574" spans="1:23">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row>
    <row r="575" spans="1:23">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row>
    <row r="576" spans="1:23">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row>
    <row r="577" spans="1:23">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row>
    <row r="578" spans="1:23">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row>
    <row r="579" spans="1:23">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row>
    <row r="580" spans="1:23">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row>
    <row r="581" spans="1:23">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row>
    <row r="582" spans="1:23">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row>
    <row r="583" spans="1:2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row>
    <row r="584" spans="1:23">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row>
    <row r="585" spans="1:23">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row>
    <row r="586" spans="1:23">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row>
    <row r="587" spans="1:23">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row>
    <row r="588" spans="1:23">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row>
    <row r="589" spans="1:23">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row>
    <row r="590" spans="1:23">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row>
    <row r="591" spans="1:23">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row>
    <row r="592" spans="1:23">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row>
    <row r="593" spans="1:2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row>
    <row r="594" spans="1:23">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row>
    <row r="595" spans="1:23">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row>
    <row r="596" spans="1:23">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row>
    <row r="597" spans="1:23">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row>
    <row r="598" spans="1:23">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row>
    <row r="599" spans="1:23">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row>
    <row r="600" spans="1:23">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row>
    <row r="601" spans="1:23">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row>
    <row r="602" spans="1:23">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row>
    <row r="603" spans="1:2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row>
    <row r="604" spans="1:23">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row>
    <row r="605" spans="1:23">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row>
    <row r="606" spans="1:23">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row>
    <row r="607" spans="1:23">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row>
    <row r="608" spans="1:23">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row>
    <row r="609" spans="1:23">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row>
    <row r="610" spans="1:23">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row>
    <row r="611" spans="1:23">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row>
    <row r="612" spans="1:23">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row>
    <row r="613" spans="1:2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row>
    <row r="614" spans="1:23">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row>
    <row r="615" spans="1:23">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row>
    <row r="616" spans="1:23">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row>
    <row r="617" spans="1:23">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row>
    <row r="618" spans="1:23">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row>
    <row r="619" spans="1:23">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row>
    <row r="620" spans="1:23">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row>
    <row r="621" spans="1:23">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row>
    <row r="622" spans="1:23">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row>
    <row r="623" spans="1: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row>
    <row r="624" spans="1:23">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row>
    <row r="625" spans="1:23">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row>
    <row r="626" spans="1:23">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row>
    <row r="627" spans="1:23">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row>
    <row r="628" spans="1:23">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row>
    <row r="629" spans="1:23">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row>
    <row r="630" spans="1:23">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row>
    <row r="631" spans="1:23">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row>
    <row r="632" spans="1:23">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row>
    <row r="633" spans="1:2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row>
    <row r="634" spans="1:23">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row>
    <row r="635" spans="1:23">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row>
    <row r="636" spans="1:23">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row>
    <row r="637" spans="1:23">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row>
    <row r="638" spans="1:23">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row>
    <row r="639" spans="1:23">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row>
    <row r="640" spans="1:23">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row>
    <row r="641" spans="1:23">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row>
    <row r="642" spans="1:23">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row>
    <row r="643" spans="1:2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row>
    <row r="644" spans="1:23">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row>
    <row r="645" spans="1:23">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row>
    <row r="646" spans="1:23">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row>
    <row r="647" spans="1:23">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row>
    <row r="648" spans="1:23">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row>
    <row r="649" spans="1:23">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row>
    <row r="650" spans="1:23">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row>
    <row r="651" spans="1:23">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row>
    <row r="652" spans="1:23">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row>
    <row r="653" spans="1:2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row>
    <row r="654" spans="1:23">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row>
    <row r="655" spans="1:23">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row>
    <row r="656" spans="1:23">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row>
    <row r="657" spans="1:23">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row>
    <row r="658" spans="1:23">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row>
    <row r="659" spans="1:23">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row>
    <row r="660" spans="1:23">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row>
    <row r="661" spans="1:23">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row>
    <row r="662" spans="1:23">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row>
    <row r="663" spans="1:2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row>
    <row r="664" spans="1:23">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row>
    <row r="665" spans="1:23">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row>
    <row r="666" spans="1:23">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row>
    <row r="667" spans="1:23">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row>
    <row r="668" spans="1:23">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row>
    <row r="669" spans="1:23">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row>
    <row r="670" spans="1:23">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row>
    <row r="671" spans="1:23">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row>
    <row r="672" spans="1:23">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row>
    <row r="673" spans="1:2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row>
    <row r="674" spans="1:23">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row>
    <row r="675" spans="1:23">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row>
    <row r="676" spans="1:23">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row>
    <row r="677" spans="1:23">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row>
    <row r="678" spans="1:23">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row>
    <row r="679" spans="1:23">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row>
    <row r="680" spans="1:23">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row>
    <row r="681" spans="1:23">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row>
    <row r="682" spans="1:23">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row>
    <row r="683" spans="1:2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row>
    <row r="684" spans="1:23">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row>
    <row r="685" spans="1:23">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row>
    <row r="686" spans="1:23">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row>
    <row r="687" spans="1:23">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row>
    <row r="688" spans="1:23">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row>
    <row r="689" spans="1:23">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row>
    <row r="690" spans="1:23">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row>
    <row r="691" spans="1:23">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row>
    <row r="692" spans="1:23">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row>
    <row r="693" spans="1:2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row>
    <row r="694" spans="1:23">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row>
    <row r="695" spans="1:23">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row>
    <row r="696" spans="1:23">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row>
    <row r="697" spans="1:23">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row>
    <row r="698" spans="1:23">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row>
    <row r="699" spans="1:23">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row>
    <row r="700" spans="1:23">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row>
    <row r="701" spans="1:23">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row>
    <row r="702" spans="1:23">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row>
    <row r="703" spans="1:2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row>
    <row r="704" spans="1:23">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row>
    <row r="705" spans="1:23">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row>
    <row r="706" spans="1:23">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row>
    <row r="707" spans="1:23">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row>
    <row r="708" spans="1:23">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row>
    <row r="709" spans="1:23">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row>
    <row r="710" spans="1:23">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row>
    <row r="711" spans="1:23">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row>
    <row r="712" spans="1:23">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row>
    <row r="713" spans="1:2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row>
    <row r="714" spans="1:23">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row>
    <row r="715" spans="1:23">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row>
    <row r="716" spans="1:23">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row>
    <row r="717" spans="1:23">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row>
    <row r="718" spans="1:23">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row>
    <row r="719" spans="1:23">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row>
    <row r="720" spans="1:23">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row>
    <row r="721" spans="1:23">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row>
    <row r="722" spans="1:23">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row>
    <row r="723" spans="1: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row>
    <row r="724" spans="1:23">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row>
    <row r="725" spans="1:23">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row>
    <row r="726" spans="1:23">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row>
    <row r="727" spans="1:23">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row>
    <row r="728" spans="1:23">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row>
    <row r="729" spans="1:23">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row>
    <row r="730" spans="1:23">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row>
    <row r="731" spans="1:23">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row>
    <row r="732" spans="1:23">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row>
    <row r="733" spans="1:2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row>
    <row r="734" spans="1:23">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row>
    <row r="735" spans="1:23">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row>
    <row r="736" spans="1:23">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row>
    <row r="737" spans="1:23">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row>
    <row r="738" spans="1:23">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row>
    <row r="739" spans="1:23">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row>
    <row r="740" spans="1:23">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row>
    <row r="741" spans="1:23">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row>
    <row r="742" spans="1:23">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row>
    <row r="743" spans="1:2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row>
    <row r="744" spans="1:23">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row>
    <row r="745" spans="1:23">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row>
    <row r="746" spans="1:23">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row>
    <row r="747" spans="1:23">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row>
    <row r="748" spans="1:23">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row>
    <row r="749" spans="1:23">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row>
    <row r="750" spans="1:23">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row>
    <row r="751" spans="1:23">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row>
    <row r="752" spans="1:23">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row>
    <row r="753" spans="1:2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row>
    <row r="754" spans="1:23">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row>
    <row r="755" spans="1:23">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row>
    <row r="756" spans="1:23">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row>
    <row r="757" spans="1:23">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row>
    <row r="758" spans="1:23">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row>
    <row r="759" spans="1:23">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row>
    <row r="760" spans="1:23">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row>
    <row r="761" spans="1:23">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row>
    <row r="762" spans="1:23">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row>
    <row r="763" spans="1:2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row>
    <row r="764" spans="1:23">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row>
    <row r="765" spans="1:23">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row>
    <row r="766" spans="1:23">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row>
    <row r="767" spans="1:23">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row>
    <row r="768" spans="1:23">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row>
    <row r="769" spans="1:23">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row>
    <row r="770" spans="1:23">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row>
    <row r="771" spans="1:23">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row>
    <row r="772" spans="1:23">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row>
    <row r="773" spans="1:2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row>
    <row r="774" spans="1:23">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row>
    <row r="775" spans="1:23">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row>
    <row r="776" spans="1:23">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row>
    <row r="777" spans="1:23">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row>
    <row r="778" spans="1:23">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row>
    <row r="779" spans="1:23">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row>
    <row r="780" spans="1:23">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row>
    <row r="781" spans="1:23">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row>
    <row r="782" spans="1:23">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row>
    <row r="783" spans="1:2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row>
    <row r="784" spans="1:23">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row>
    <row r="785" spans="1:23">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row>
    <row r="786" spans="1:23">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row>
    <row r="787" spans="1:23">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row>
    <row r="788" spans="1:23">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row>
    <row r="789" spans="1:23">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row>
    <row r="790" spans="1:23">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row>
    <row r="791" spans="1:23">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row>
    <row r="792" spans="1:23">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row>
    <row r="793" spans="1:2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row>
    <row r="794" spans="1:23">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row>
    <row r="795" spans="1:23">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row>
    <row r="796" spans="1:23">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row>
    <row r="797" spans="1:23">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row>
    <row r="798" spans="1:23">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row>
    <row r="799" spans="1:23">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row>
    <row r="800" spans="1:23">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row>
    <row r="801" spans="1:23">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row>
    <row r="802" spans="1:23">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row>
    <row r="803" spans="1:2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row>
    <row r="804" spans="1:23">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row>
    <row r="805" spans="1:23">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row>
    <row r="806" spans="1:23">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row>
    <row r="807" spans="1:23">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row>
    <row r="808" spans="1:23">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row>
    <row r="809" spans="1:23">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row>
    <row r="810" spans="1:23">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row>
    <row r="811" spans="1:23">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row>
    <row r="812" spans="1:23">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row>
    <row r="813" spans="1:2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row>
    <row r="814" spans="1:23">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row>
    <row r="815" spans="1:23">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row>
    <row r="816" spans="1:23">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row>
    <row r="817" spans="1:23">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row>
    <row r="818" spans="1:23">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row>
    <row r="819" spans="1:23">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row>
    <row r="820" spans="1:23">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row>
    <row r="821" spans="1:23">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row>
    <row r="822" spans="1:23">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row>
    <row r="823" spans="1: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row>
    <row r="824" spans="1:23">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row>
    <row r="825" spans="1:23">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row>
    <row r="826" spans="1:23">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row>
    <row r="827" spans="1:23">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row>
    <row r="828" spans="1:23">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row>
    <row r="829" spans="1:23">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row>
    <row r="830" spans="1:23">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row>
    <row r="831" spans="1:23">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row>
    <row r="832" spans="1:23">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row>
    <row r="833" spans="1:2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row>
    <row r="834" spans="1:23">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row>
    <row r="835" spans="1:23">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row>
    <row r="836" spans="1:23">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row>
    <row r="837" spans="1:23">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row>
    <row r="838" spans="1:23">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row>
    <row r="839" spans="1:23">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row>
    <row r="840" spans="1:23">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row>
    <row r="841" spans="1:23">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row>
    <row r="842" spans="1:23">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row>
    <row r="843" spans="1:2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row>
    <row r="844" spans="1:23">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row>
    <row r="845" spans="1:23">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row>
    <row r="846" spans="1:23">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row>
    <row r="847" spans="1:23">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row>
    <row r="848" spans="1:23">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row>
    <row r="849" spans="1:23">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row>
    <row r="850" spans="1:23">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row>
    <row r="851" spans="1:23">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row>
    <row r="852" spans="1:23">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row>
    <row r="853" spans="1:2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row>
    <row r="854" spans="1:23">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row>
    <row r="855" spans="1:23">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row>
    <row r="856" spans="1:23">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row>
    <row r="857" spans="1:23">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row>
    <row r="858" spans="1:23">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row>
    <row r="859" spans="1:23">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row>
    <row r="860" spans="1:23">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row>
    <row r="861" spans="1:23">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row>
    <row r="862" spans="1:23">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row>
    <row r="863" spans="1:2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row>
    <row r="864" spans="1:23">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row>
    <row r="865" spans="1:23">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row>
    <row r="866" spans="1:23">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row>
    <row r="867" spans="1:23">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row>
    <row r="868" spans="1:23">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row>
    <row r="869" spans="1:23">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row>
    <row r="870" spans="1:23">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row>
    <row r="871" spans="1:23">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row>
    <row r="872" spans="1:23">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row>
    <row r="873" spans="1:2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row>
    <row r="874" spans="1:23">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row>
    <row r="875" spans="1:23">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row>
    <row r="876" spans="1:23">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row>
    <row r="877" spans="1:23">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row>
    <row r="878" spans="1:23">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row>
    <row r="879" spans="1:23">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row>
    <row r="880" spans="1:23">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row>
    <row r="881" spans="1:23">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row>
    <row r="882" spans="1:23">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row>
    <row r="883" spans="1:2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row>
    <row r="884" spans="1:23">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row>
    <row r="885" spans="1:23">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row>
    <row r="886" spans="1:23">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row>
    <row r="887" spans="1:23">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row>
    <row r="888" spans="1:23">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row>
    <row r="889" spans="1:23">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row>
    <row r="890" spans="1:23">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row>
    <row r="891" spans="1:23">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row>
    <row r="892" spans="1:23">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row>
    <row r="893" spans="1:2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row>
    <row r="894" spans="1:23">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row>
    <row r="895" spans="1:23">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row>
    <row r="896" spans="1:23">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row>
    <row r="897" spans="1:23">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row>
    <row r="898" spans="1:23">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row>
    <row r="899" spans="1:23">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row>
    <row r="900" spans="1:23">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row>
    <row r="901" spans="1:23">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row>
    <row r="902" spans="1:23">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row>
    <row r="903" spans="1:2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row>
    <row r="904" spans="1:23">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row>
    <row r="905" spans="1:23">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row>
    <row r="906" spans="1:23">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row>
    <row r="907" spans="1:23">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row>
    <row r="908" spans="1:23">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row>
    <row r="909" spans="1:23">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row>
    <row r="910" spans="1:23">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row>
    <row r="911" spans="1:23">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row>
    <row r="912" spans="1:23">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row>
    <row r="913" spans="1:2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row>
    <row r="914" spans="1:23">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row>
    <row r="915" spans="1:23">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row>
    <row r="916" spans="1:23">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row>
    <row r="917" spans="1:23">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row>
    <row r="918" spans="1:23">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row>
    <row r="919" spans="1:23">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row>
    <row r="920" spans="1:23">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row>
    <row r="921" spans="1:23">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row>
    <row r="922" spans="1:23">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row>
    <row r="923" spans="1: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row>
    <row r="924" spans="1:23">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row>
    <row r="925" spans="1:23">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row>
    <row r="926" spans="1:23">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row>
    <row r="927" spans="1:23">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row>
    <row r="928" spans="1:23">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row>
    <row r="929" spans="1:23">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row>
    <row r="930" spans="1:23">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row>
    <row r="931" spans="1:23">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row>
    <row r="932" spans="1:23">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row>
    <row r="933" spans="1:2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row>
    <row r="934" spans="1:23">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row>
    <row r="935" spans="1:23">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row>
    <row r="936" spans="1:23">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row>
    <row r="937" spans="1:23">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row>
    <row r="938" spans="1:23">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row>
    <row r="939" spans="1:23">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row>
    <row r="940" spans="1:23">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row>
    <row r="941" spans="1:23">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row>
    <row r="942" spans="1:23">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row>
    <row r="943" spans="1:2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row>
    <row r="944" spans="1:23">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row>
    <row r="945" spans="1:23">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row>
    <row r="946" spans="1:23">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row>
    <row r="947" spans="1:23">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row>
    <row r="948" spans="1:23">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row>
    <row r="949" spans="1:23">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row>
    <row r="950" spans="1:23">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row>
    <row r="951" spans="1:23">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row>
    <row r="952" spans="1:23">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row>
    <row r="953" spans="1:2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row>
    <row r="954" spans="1:23">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row>
    <row r="955" spans="1:23">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row>
    <row r="956" spans="1:23">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row>
    <row r="957" spans="1:23">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row>
    <row r="958" spans="1:23">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row>
    <row r="959" spans="1:23">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row>
    <row r="960" spans="1:23">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row>
    <row r="961" spans="1:23">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row>
    <row r="962" spans="1:23">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row>
    <row r="963" spans="1:2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row>
    <row r="964" spans="1:23">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row>
    <row r="965" spans="1:23">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row>
    <row r="966" spans="1:23">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row>
    <row r="967" spans="1:23">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row>
    <row r="968" spans="1:23">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row>
    <row r="969" spans="1:23">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row>
    <row r="970" spans="1:23">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row>
    <row r="971" spans="1:23">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row>
    <row r="972" spans="1:23">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row>
    <row r="973" spans="1:2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row>
    <row r="974" spans="1:23">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row>
    <row r="975" spans="1:23">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row>
    <row r="976" spans="1:23">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row>
    <row r="977" spans="1:23">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row>
    <row r="978" spans="1:23">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row>
    <row r="979" spans="1:23">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row>
    <row r="980" spans="1:23">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row>
    <row r="981" spans="1:23">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row>
    <row r="982" spans="1:23">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row>
    <row r="983" spans="1:2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row>
    <row r="984" spans="1:23">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row>
    <row r="985" spans="1:23">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row>
    <row r="986" spans="1:23">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row>
    <row r="987" spans="1:23">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row>
    <row r="988" spans="1:23">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row>
    <row r="989" spans="1:23">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row>
    <row r="990" spans="1:23">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row>
    <row r="991" spans="1:23">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row>
    <row r="992" spans="1:23">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row>
    <row r="993" spans="1:2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row>
    <row r="994" spans="1:23">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row>
    <row r="995" spans="1:23">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row>
    <row r="996" spans="1:23">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row>
    <row r="997" spans="1:23">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row>
    <row r="998" spans="1:23">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row>
    <row r="999" spans="1:23">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row>
    <row r="1000" spans="1:23">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row>
    <row r="1001" spans="1:23">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row>
  </sheetData>
  <hyperlinks>
    <hyperlink ref="H3" r:id="rId1"/>
    <hyperlink ref="D26" r:id="rId2"/>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A1:Z995"/>
  <sheetViews>
    <sheetView showGridLines="0" workbookViewId="0"/>
  </sheetViews>
  <sheetFormatPr defaultColWidth="12.6640625" defaultRowHeight="15.75" customHeight="1"/>
  <cols>
    <col min="1" max="2" width="27.77734375" customWidth="1"/>
    <col min="3" max="3" width="12.88671875" customWidth="1"/>
    <col min="6" max="6" width="27.77734375" customWidth="1"/>
  </cols>
  <sheetData>
    <row r="1" spans="1:26" ht="15.75" customHeight="1">
      <c r="A1" s="443"/>
      <c r="B1" s="443"/>
      <c r="C1" s="443"/>
      <c r="D1" s="443"/>
      <c r="E1" s="443"/>
      <c r="F1" s="443"/>
      <c r="G1" s="443"/>
      <c r="H1" s="443"/>
      <c r="I1" s="443"/>
      <c r="J1" s="443"/>
      <c r="K1" s="443"/>
      <c r="L1" s="443"/>
      <c r="M1" s="443"/>
      <c r="N1" s="443"/>
      <c r="O1" s="443"/>
      <c r="P1" s="443"/>
      <c r="Q1" s="443"/>
      <c r="R1" s="443"/>
      <c r="S1" s="443"/>
      <c r="T1" s="443"/>
      <c r="U1" s="443"/>
      <c r="V1" s="443"/>
      <c r="W1" s="443"/>
      <c r="X1" s="443"/>
      <c r="Y1" s="443"/>
      <c r="Z1" s="443"/>
    </row>
    <row r="2" spans="1:26" ht="15.75" customHeight="1">
      <c r="A2" s="443"/>
      <c r="B2" s="443"/>
      <c r="C2" s="443"/>
      <c r="D2" s="443"/>
      <c r="E2" s="443"/>
      <c r="F2" s="443"/>
      <c r="G2" s="443"/>
      <c r="H2" s="443"/>
      <c r="I2" s="443"/>
      <c r="J2" s="443"/>
      <c r="K2" s="443"/>
      <c r="L2" s="443"/>
      <c r="M2" s="443"/>
      <c r="N2" s="443"/>
      <c r="O2" s="443"/>
      <c r="P2" s="443"/>
      <c r="Q2" s="443"/>
      <c r="R2" s="443"/>
      <c r="S2" s="443"/>
      <c r="T2" s="443"/>
      <c r="U2" s="443"/>
      <c r="V2" s="443"/>
      <c r="W2" s="443"/>
      <c r="X2" s="443"/>
      <c r="Y2" s="443"/>
      <c r="Z2" s="443"/>
    </row>
    <row r="3" spans="1:26" ht="15.75" customHeight="1">
      <c r="A3" s="443"/>
      <c r="B3" s="838" t="s">
        <v>1523</v>
      </c>
      <c r="C3" s="817"/>
      <c r="D3" s="443"/>
      <c r="E3" s="443"/>
      <c r="F3" s="838" t="s">
        <v>1524</v>
      </c>
      <c r="G3" s="817"/>
      <c r="H3" s="443"/>
      <c r="I3" s="443"/>
      <c r="J3" s="443"/>
      <c r="K3" s="443"/>
      <c r="L3" s="443"/>
      <c r="M3" s="443"/>
      <c r="N3" s="443"/>
      <c r="O3" s="443"/>
      <c r="P3" s="443"/>
      <c r="Q3" s="443"/>
      <c r="R3" s="443"/>
      <c r="S3" s="443"/>
      <c r="T3" s="443"/>
      <c r="U3" s="443"/>
      <c r="V3" s="443"/>
      <c r="W3" s="443"/>
      <c r="X3" s="443"/>
      <c r="Y3" s="443"/>
      <c r="Z3" s="443"/>
    </row>
    <row r="4" spans="1:26" ht="15.75" customHeight="1">
      <c r="A4" s="443"/>
      <c r="B4" s="443"/>
      <c r="C4" s="443"/>
      <c r="D4" s="443"/>
      <c r="E4" s="443"/>
      <c r="F4" s="443"/>
      <c r="G4" s="443"/>
      <c r="H4" s="443"/>
      <c r="I4" s="443"/>
      <c r="J4" s="443"/>
      <c r="K4" s="443"/>
      <c r="L4" s="443"/>
      <c r="M4" s="443"/>
      <c r="N4" s="443"/>
      <c r="O4" s="443"/>
      <c r="P4" s="443"/>
      <c r="Q4" s="443"/>
      <c r="R4" s="443"/>
      <c r="S4" s="443"/>
      <c r="T4" s="443"/>
      <c r="U4" s="443"/>
      <c r="V4" s="443"/>
      <c r="W4" s="443"/>
      <c r="X4" s="443"/>
      <c r="Y4" s="443"/>
      <c r="Z4" s="443"/>
    </row>
    <row r="5" spans="1:26" ht="15.75" customHeight="1">
      <c r="A5" s="443"/>
      <c r="B5" s="505" t="s">
        <v>199</v>
      </c>
      <c r="C5" s="506">
        <f>'Cost of debt'!B11</f>
        <v>8.4900000000000003E-2</v>
      </c>
      <c r="D5" s="443"/>
      <c r="E5" s="443"/>
      <c r="F5" s="505" t="s">
        <v>199</v>
      </c>
      <c r="G5" s="507">
        <v>6.5000000000000002E-2</v>
      </c>
      <c r="H5" s="443"/>
      <c r="I5" s="443"/>
      <c r="J5" s="443"/>
      <c r="K5" s="443"/>
      <c r="L5" s="443"/>
      <c r="M5" s="443"/>
      <c r="N5" s="443"/>
      <c r="O5" s="443"/>
      <c r="P5" s="443"/>
      <c r="Q5" s="443"/>
      <c r="R5" s="443"/>
      <c r="S5" s="443"/>
      <c r="T5" s="443"/>
      <c r="U5" s="443"/>
      <c r="V5" s="443"/>
      <c r="W5" s="443"/>
      <c r="X5" s="443"/>
      <c r="Y5" s="443"/>
      <c r="Z5" s="443"/>
    </row>
    <row r="6" spans="1:26" ht="15.75" customHeight="1">
      <c r="A6" s="443"/>
      <c r="B6" s="505" t="s">
        <v>1525</v>
      </c>
      <c r="C6" s="506">
        <f>'Market Return '!I5</f>
        <v>0.12</v>
      </c>
      <c r="D6" s="451"/>
      <c r="E6" s="443"/>
      <c r="F6" s="505" t="s">
        <v>1525</v>
      </c>
      <c r="G6" s="508">
        <f>'Market Return '!I5</f>
        <v>0.12</v>
      </c>
      <c r="H6" s="443"/>
      <c r="I6" s="443"/>
      <c r="J6" s="443"/>
      <c r="K6" s="443"/>
      <c r="L6" s="443"/>
      <c r="M6" s="443"/>
      <c r="N6" s="443"/>
      <c r="O6" s="443"/>
      <c r="P6" s="443"/>
      <c r="Q6" s="443"/>
      <c r="R6" s="443"/>
      <c r="S6" s="443"/>
      <c r="T6" s="443"/>
      <c r="U6" s="443"/>
      <c r="V6" s="443"/>
      <c r="W6" s="443"/>
      <c r="X6" s="443"/>
      <c r="Y6" s="443"/>
      <c r="Z6" s="443"/>
    </row>
    <row r="7" spans="1:26" ht="15.75" customHeight="1">
      <c r="A7" s="443"/>
      <c r="B7" s="505" t="s">
        <v>1526</v>
      </c>
      <c r="C7" s="506">
        <f>C6-C5</f>
        <v>3.5099999999999992E-2</v>
      </c>
      <c r="D7" s="443"/>
      <c r="E7" s="443"/>
      <c r="F7" s="505" t="s">
        <v>1526</v>
      </c>
      <c r="G7" s="508">
        <f>(G6-G5)</f>
        <v>5.4999999999999993E-2</v>
      </c>
      <c r="H7" s="443"/>
      <c r="I7" s="443"/>
      <c r="J7" s="443"/>
      <c r="K7" s="443"/>
      <c r="L7" s="443"/>
      <c r="M7" s="443"/>
      <c r="N7" s="443"/>
      <c r="O7" s="443"/>
      <c r="P7" s="443"/>
      <c r="Q7" s="443"/>
      <c r="R7" s="443"/>
      <c r="S7" s="443"/>
      <c r="T7" s="443"/>
      <c r="U7" s="443"/>
      <c r="V7" s="443"/>
      <c r="W7" s="443"/>
      <c r="X7" s="443"/>
      <c r="Y7" s="443"/>
      <c r="Z7" s="443"/>
    </row>
    <row r="8" spans="1:26" ht="15.75" customHeight="1">
      <c r="A8" s="443"/>
      <c r="B8" s="505" t="s">
        <v>1527</v>
      </c>
      <c r="C8" s="509">
        <f>'Bottom Up beta'!L16</f>
        <v>0.82429729745054647</v>
      </c>
      <c r="D8" s="451"/>
      <c r="E8" s="443"/>
      <c r="F8" s="505" t="s">
        <v>1527</v>
      </c>
      <c r="G8" s="510">
        <f t="shared" ref="G8:G9" si="0">C8</f>
        <v>0.82429729745054647</v>
      </c>
      <c r="H8" s="443"/>
      <c r="I8" s="443"/>
      <c r="J8" s="443"/>
      <c r="K8" s="443"/>
      <c r="L8" s="443"/>
      <c r="M8" s="443"/>
      <c r="N8" s="443"/>
      <c r="O8" s="443"/>
      <c r="P8" s="443"/>
      <c r="Q8" s="443"/>
      <c r="R8" s="443"/>
      <c r="S8" s="443"/>
      <c r="T8" s="443"/>
      <c r="U8" s="443"/>
      <c r="V8" s="443"/>
      <c r="W8" s="443"/>
      <c r="X8" s="443"/>
      <c r="Y8" s="443"/>
      <c r="Z8" s="443"/>
    </row>
    <row r="9" spans="1:26" ht="15.75" customHeight="1">
      <c r="A9" s="443"/>
      <c r="B9" s="511" t="s">
        <v>1528</v>
      </c>
      <c r="C9" s="512">
        <f>'Bottom Up beta'!L17</f>
        <v>0.88195460321026042</v>
      </c>
      <c r="D9" s="443"/>
      <c r="E9" s="443"/>
      <c r="F9" s="511" t="s">
        <v>1528</v>
      </c>
      <c r="G9" s="513">
        <f t="shared" si="0"/>
        <v>0.88195460321026042</v>
      </c>
      <c r="H9" s="443"/>
      <c r="I9" s="443"/>
      <c r="J9" s="443"/>
      <c r="K9" s="443"/>
      <c r="L9" s="443"/>
      <c r="M9" s="443"/>
      <c r="N9" s="443"/>
      <c r="O9" s="443"/>
      <c r="P9" s="443"/>
      <c r="Q9" s="443"/>
      <c r="R9" s="443"/>
      <c r="S9" s="443"/>
      <c r="T9" s="443"/>
      <c r="U9" s="443"/>
      <c r="V9" s="443"/>
      <c r="W9" s="443"/>
      <c r="X9" s="443"/>
      <c r="Y9" s="443"/>
      <c r="Z9" s="443"/>
    </row>
    <row r="10" spans="1:26" ht="15.75" customHeight="1">
      <c r="A10" s="443"/>
      <c r="B10" s="511" t="s">
        <v>1529</v>
      </c>
      <c r="C10" s="514">
        <f>C5+C9*(C7)</f>
        <v>0.11585660657268014</v>
      </c>
      <c r="D10" s="443"/>
      <c r="E10" s="443"/>
      <c r="F10" s="511" t="s">
        <v>1529</v>
      </c>
      <c r="G10" s="508">
        <f>G5+G7*G9</f>
        <v>0.11350750317656433</v>
      </c>
      <c r="H10" s="443"/>
      <c r="I10" s="443"/>
      <c r="J10" s="443"/>
      <c r="K10" s="443"/>
      <c r="L10" s="443"/>
      <c r="M10" s="443"/>
      <c r="N10" s="443"/>
      <c r="O10" s="443"/>
      <c r="P10" s="443"/>
      <c r="Q10" s="443"/>
      <c r="R10" s="443"/>
      <c r="S10" s="443"/>
      <c r="T10" s="443"/>
      <c r="U10" s="443"/>
      <c r="V10" s="443"/>
      <c r="W10" s="443"/>
      <c r="X10" s="443"/>
      <c r="Y10" s="443"/>
      <c r="Z10" s="443"/>
    </row>
    <row r="11" spans="1:26" ht="15.75" customHeight="1">
      <c r="A11" s="443"/>
      <c r="B11" s="443"/>
      <c r="C11" s="443"/>
      <c r="D11" s="443"/>
      <c r="E11" s="443"/>
      <c r="F11" s="443"/>
      <c r="G11" s="443"/>
      <c r="H11" s="443"/>
      <c r="I11" s="443"/>
      <c r="J11" s="443"/>
      <c r="K11" s="443"/>
      <c r="L11" s="443"/>
      <c r="M11" s="443"/>
      <c r="N11" s="443"/>
      <c r="O11" s="443"/>
      <c r="P11" s="443"/>
      <c r="Q11" s="443"/>
      <c r="R11" s="443"/>
      <c r="S11" s="443"/>
      <c r="T11" s="443"/>
      <c r="U11" s="443"/>
      <c r="V11" s="443"/>
      <c r="W11" s="443"/>
      <c r="X11" s="443"/>
      <c r="Y11" s="443"/>
      <c r="Z11" s="443"/>
    </row>
    <row r="12" spans="1:26" ht="15.75" customHeight="1">
      <c r="A12" s="443"/>
      <c r="B12" s="443"/>
      <c r="C12" s="443"/>
      <c r="D12" s="443"/>
      <c r="E12" s="443"/>
      <c r="F12" s="443"/>
      <c r="G12" s="443"/>
      <c r="H12" s="443"/>
      <c r="I12" s="443"/>
      <c r="J12" s="443"/>
      <c r="K12" s="443"/>
      <c r="L12" s="443"/>
      <c r="M12" s="443"/>
      <c r="N12" s="443"/>
      <c r="O12" s="443"/>
      <c r="P12" s="443"/>
      <c r="Q12" s="443"/>
      <c r="R12" s="443"/>
      <c r="S12" s="443"/>
      <c r="T12" s="443"/>
      <c r="U12" s="443"/>
      <c r="V12" s="443"/>
      <c r="W12" s="443"/>
      <c r="X12" s="443"/>
      <c r="Y12" s="443"/>
      <c r="Z12" s="443"/>
    </row>
    <row r="13" spans="1:26" ht="15.75" customHeight="1">
      <c r="A13" s="443"/>
      <c r="B13" s="443"/>
      <c r="C13" s="443"/>
      <c r="D13" s="443"/>
      <c r="E13" s="443"/>
      <c r="F13" s="443"/>
      <c r="G13" s="443"/>
      <c r="H13" s="443"/>
      <c r="I13" s="443"/>
      <c r="J13" s="443"/>
      <c r="K13" s="443"/>
      <c r="L13" s="443"/>
      <c r="M13" s="443"/>
      <c r="N13" s="443"/>
      <c r="O13" s="443"/>
      <c r="P13" s="443"/>
      <c r="Q13" s="443"/>
      <c r="R13" s="443"/>
      <c r="S13" s="443"/>
      <c r="T13" s="443"/>
      <c r="U13" s="443"/>
      <c r="V13" s="443"/>
      <c r="W13" s="443"/>
      <c r="X13" s="443"/>
      <c r="Y13" s="443"/>
      <c r="Z13" s="443"/>
    </row>
    <row r="14" spans="1:26" ht="15.75" customHeight="1">
      <c r="A14" s="443"/>
      <c r="B14" s="443"/>
      <c r="C14" s="443"/>
      <c r="D14" s="443"/>
      <c r="E14" s="443"/>
      <c r="F14" s="443"/>
      <c r="G14" s="443"/>
      <c r="H14" s="443"/>
      <c r="I14" s="443"/>
      <c r="J14" s="443"/>
      <c r="K14" s="443"/>
      <c r="L14" s="443"/>
      <c r="M14" s="443"/>
      <c r="N14" s="443"/>
      <c r="O14" s="443"/>
      <c r="P14" s="443"/>
      <c r="Q14" s="443"/>
      <c r="R14" s="443"/>
      <c r="S14" s="443"/>
      <c r="T14" s="443"/>
      <c r="U14" s="443"/>
      <c r="V14" s="443"/>
      <c r="W14" s="443"/>
      <c r="X14" s="443"/>
      <c r="Y14" s="443"/>
      <c r="Z14" s="443"/>
    </row>
    <row r="15" spans="1:26" ht="15.75" customHeight="1">
      <c r="A15" s="443"/>
      <c r="B15" s="443"/>
      <c r="C15" s="443"/>
      <c r="D15" s="443"/>
      <c r="E15" s="443"/>
      <c r="F15" s="443"/>
      <c r="G15" s="443"/>
      <c r="H15" s="443"/>
      <c r="I15" s="443"/>
      <c r="J15" s="443"/>
      <c r="K15" s="443"/>
      <c r="L15" s="443"/>
      <c r="M15" s="443"/>
      <c r="N15" s="443"/>
      <c r="O15" s="443"/>
      <c r="P15" s="443"/>
      <c r="Q15" s="443"/>
      <c r="R15" s="443"/>
      <c r="S15" s="443"/>
      <c r="T15" s="443"/>
      <c r="U15" s="443"/>
      <c r="V15" s="443"/>
      <c r="W15" s="443"/>
      <c r="X15" s="443"/>
      <c r="Y15" s="443"/>
      <c r="Z15" s="443"/>
    </row>
    <row r="16" spans="1:26" ht="15.75" customHeight="1">
      <c r="A16" s="443"/>
      <c r="B16" s="443"/>
      <c r="C16" s="443"/>
      <c r="D16" s="443"/>
      <c r="E16" s="443"/>
      <c r="F16" s="443"/>
      <c r="G16" s="443"/>
      <c r="H16" s="443"/>
      <c r="I16" s="443"/>
      <c r="J16" s="443"/>
      <c r="K16" s="443"/>
      <c r="L16" s="443"/>
      <c r="M16" s="443"/>
      <c r="N16" s="443"/>
      <c r="O16" s="443"/>
      <c r="P16" s="443"/>
      <c r="Q16" s="443"/>
      <c r="R16" s="443"/>
      <c r="S16" s="443"/>
      <c r="T16" s="443"/>
      <c r="U16" s="443"/>
      <c r="V16" s="443"/>
      <c r="W16" s="443"/>
      <c r="X16" s="443"/>
      <c r="Y16" s="443"/>
      <c r="Z16" s="443"/>
    </row>
    <row r="17" spans="1:26" ht="15.75" customHeight="1">
      <c r="A17" s="443"/>
      <c r="B17" s="443"/>
      <c r="C17" s="443"/>
      <c r="D17" s="443"/>
      <c r="E17" s="443"/>
      <c r="F17" s="443"/>
      <c r="G17" s="443"/>
      <c r="H17" s="443"/>
      <c r="I17" s="443"/>
      <c r="J17" s="443"/>
      <c r="K17" s="443"/>
      <c r="L17" s="443"/>
      <c r="M17" s="443"/>
      <c r="N17" s="443"/>
      <c r="O17" s="443"/>
      <c r="P17" s="443"/>
      <c r="Q17" s="443"/>
      <c r="R17" s="443"/>
      <c r="S17" s="443"/>
      <c r="T17" s="443"/>
      <c r="U17" s="443"/>
      <c r="V17" s="443"/>
      <c r="W17" s="443"/>
      <c r="X17" s="443"/>
      <c r="Y17" s="443"/>
      <c r="Z17" s="443"/>
    </row>
    <row r="18" spans="1:26" ht="15.75" customHeight="1">
      <c r="A18" s="443"/>
      <c r="B18" s="443"/>
      <c r="C18" s="443"/>
      <c r="D18" s="443"/>
      <c r="E18" s="443"/>
      <c r="F18" s="443"/>
      <c r="G18" s="443"/>
      <c r="H18" s="443"/>
      <c r="I18" s="443"/>
      <c r="J18" s="443"/>
      <c r="K18" s="443"/>
      <c r="L18" s="443"/>
      <c r="M18" s="443"/>
      <c r="N18" s="443"/>
      <c r="O18" s="443"/>
      <c r="P18" s="443"/>
      <c r="Q18" s="443"/>
      <c r="R18" s="443"/>
      <c r="S18" s="443"/>
      <c r="T18" s="443"/>
      <c r="U18" s="443"/>
      <c r="V18" s="443"/>
      <c r="W18" s="443"/>
      <c r="X18" s="443"/>
      <c r="Y18" s="443"/>
      <c r="Z18" s="443"/>
    </row>
    <row r="19" spans="1:26" ht="15.75" customHeight="1">
      <c r="A19" s="443"/>
      <c r="B19" s="443"/>
      <c r="C19" s="443"/>
      <c r="D19" s="443"/>
      <c r="E19" s="443"/>
      <c r="F19" s="443"/>
      <c r="G19" s="443"/>
      <c r="H19" s="443"/>
      <c r="I19" s="443"/>
      <c r="J19" s="443"/>
      <c r="K19" s="443"/>
      <c r="L19" s="443"/>
      <c r="M19" s="443"/>
      <c r="N19" s="443"/>
      <c r="O19" s="443"/>
      <c r="P19" s="443"/>
      <c r="Q19" s="443"/>
      <c r="R19" s="443"/>
      <c r="S19" s="443"/>
      <c r="T19" s="443"/>
      <c r="U19" s="443"/>
      <c r="V19" s="443"/>
      <c r="W19" s="443"/>
      <c r="X19" s="443"/>
      <c r="Y19" s="443"/>
      <c r="Z19" s="443"/>
    </row>
    <row r="20" spans="1:26" ht="15.75" customHeight="1">
      <c r="A20" s="443"/>
      <c r="B20" s="443"/>
      <c r="C20" s="443"/>
      <c r="D20" s="443"/>
      <c r="E20" s="443"/>
      <c r="F20" s="443"/>
      <c r="G20" s="443"/>
      <c r="H20" s="443"/>
      <c r="I20" s="443"/>
      <c r="J20" s="443"/>
      <c r="K20" s="443"/>
      <c r="L20" s="443"/>
      <c r="M20" s="443"/>
      <c r="N20" s="443"/>
      <c r="O20" s="443"/>
      <c r="P20" s="443"/>
      <c r="Q20" s="443"/>
      <c r="R20" s="443"/>
      <c r="S20" s="443"/>
      <c r="T20" s="443"/>
      <c r="U20" s="443"/>
      <c r="V20" s="443"/>
      <c r="W20" s="443"/>
      <c r="X20" s="443"/>
      <c r="Y20" s="443"/>
      <c r="Z20" s="443"/>
    </row>
    <row r="21" spans="1:26" ht="15.75" customHeight="1">
      <c r="A21" s="443"/>
      <c r="B21" s="443"/>
      <c r="C21" s="443"/>
      <c r="D21" s="443"/>
      <c r="E21" s="443"/>
      <c r="F21" s="443"/>
      <c r="G21" s="443"/>
      <c r="H21" s="443"/>
      <c r="I21" s="443"/>
      <c r="J21" s="443"/>
      <c r="K21" s="443"/>
      <c r="L21" s="443"/>
      <c r="M21" s="443"/>
      <c r="N21" s="443"/>
      <c r="O21" s="443"/>
      <c r="P21" s="443"/>
      <c r="Q21" s="443"/>
      <c r="R21" s="443"/>
      <c r="S21" s="443"/>
      <c r="T21" s="443"/>
      <c r="U21" s="443"/>
      <c r="V21" s="443"/>
      <c r="W21" s="443"/>
      <c r="X21" s="443"/>
      <c r="Y21" s="443"/>
      <c r="Z21" s="443"/>
    </row>
    <row r="22" spans="1:26" ht="15.75" customHeight="1">
      <c r="A22" s="443"/>
      <c r="B22" s="443"/>
      <c r="C22" s="443"/>
      <c r="D22" s="443"/>
      <c r="E22" s="443"/>
      <c r="F22" s="443"/>
      <c r="G22" s="443"/>
      <c r="H22" s="443"/>
      <c r="I22" s="443"/>
      <c r="J22" s="443"/>
      <c r="K22" s="443"/>
      <c r="L22" s="443"/>
      <c r="M22" s="443"/>
      <c r="N22" s="443"/>
      <c r="O22" s="443"/>
      <c r="P22" s="443"/>
      <c r="Q22" s="443"/>
      <c r="R22" s="443"/>
      <c r="S22" s="443"/>
      <c r="T22" s="443"/>
      <c r="U22" s="443"/>
      <c r="V22" s="443"/>
      <c r="W22" s="443"/>
      <c r="X22" s="443"/>
      <c r="Y22" s="443"/>
      <c r="Z22" s="443"/>
    </row>
    <row r="23" spans="1:26" ht="15.75" customHeight="1">
      <c r="A23" s="443"/>
      <c r="B23" s="443"/>
      <c r="C23" s="443"/>
      <c r="D23" s="443"/>
      <c r="E23" s="443"/>
      <c r="F23" s="443"/>
      <c r="G23" s="443"/>
      <c r="H23" s="443"/>
      <c r="I23" s="443"/>
      <c r="J23" s="443"/>
      <c r="K23" s="443"/>
      <c r="L23" s="443"/>
      <c r="M23" s="443"/>
      <c r="N23" s="443"/>
      <c r="O23" s="443"/>
      <c r="P23" s="443"/>
      <c r="Q23" s="443"/>
      <c r="R23" s="443"/>
      <c r="S23" s="443"/>
      <c r="T23" s="443"/>
      <c r="U23" s="443"/>
      <c r="V23" s="443"/>
      <c r="W23" s="443"/>
      <c r="X23" s="443"/>
      <c r="Y23" s="443"/>
      <c r="Z23" s="443"/>
    </row>
    <row r="24" spans="1:26" ht="15.75" customHeight="1">
      <c r="A24" s="443"/>
      <c r="B24" s="443"/>
      <c r="C24" s="443"/>
      <c r="D24" s="443"/>
      <c r="E24" s="443"/>
      <c r="F24" s="443"/>
      <c r="G24" s="443"/>
      <c r="H24" s="443"/>
      <c r="I24" s="443"/>
      <c r="J24" s="443"/>
      <c r="K24" s="443"/>
      <c r="L24" s="443"/>
      <c r="M24" s="443"/>
      <c r="N24" s="443"/>
      <c r="O24" s="443"/>
      <c r="P24" s="443"/>
      <c r="Q24" s="443"/>
      <c r="R24" s="443"/>
      <c r="S24" s="443"/>
      <c r="T24" s="443"/>
      <c r="U24" s="443"/>
      <c r="V24" s="443"/>
      <c r="W24" s="443"/>
      <c r="X24" s="443"/>
      <c r="Y24" s="443"/>
      <c r="Z24" s="443"/>
    </row>
    <row r="25" spans="1:26" ht="15.75" customHeight="1">
      <c r="A25" s="443"/>
      <c r="B25" s="443"/>
      <c r="C25" s="443"/>
      <c r="D25" s="443"/>
      <c r="E25" s="443"/>
      <c r="F25" s="443"/>
      <c r="G25" s="443"/>
      <c r="H25" s="443"/>
      <c r="I25" s="443"/>
      <c r="J25" s="443"/>
      <c r="K25" s="443"/>
      <c r="L25" s="443"/>
      <c r="M25" s="443"/>
      <c r="N25" s="443"/>
      <c r="O25" s="443"/>
      <c r="P25" s="443"/>
      <c r="Q25" s="443"/>
      <c r="R25" s="443"/>
      <c r="S25" s="443"/>
      <c r="T25" s="443"/>
      <c r="U25" s="443"/>
      <c r="V25" s="443"/>
      <c r="W25" s="443"/>
      <c r="X25" s="443"/>
      <c r="Y25" s="443"/>
      <c r="Z25" s="443"/>
    </row>
    <row r="26" spans="1:26" ht="15.75" customHeight="1">
      <c r="A26" s="443"/>
      <c r="B26" s="443"/>
      <c r="C26" s="443"/>
      <c r="D26" s="443"/>
      <c r="E26" s="443"/>
      <c r="F26" s="443"/>
      <c r="G26" s="443"/>
      <c r="H26" s="443"/>
      <c r="I26" s="443"/>
      <c r="J26" s="443"/>
      <c r="K26" s="443"/>
      <c r="L26" s="443"/>
      <c r="M26" s="443"/>
      <c r="N26" s="443"/>
      <c r="O26" s="443"/>
      <c r="P26" s="443"/>
      <c r="Q26" s="443"/>
      <c r="R26" s="443"/>
      <c r="S26" s="443"/>
      <c r="T26" s="443"/>
      <c r="U26" s="443"/>
      <c r="V26" s="443"/>
      <c r="W26" s="443"/>
      <c r="X26" s="443"/>
      <c r="Y26" s="443"/>
      <c r="Z26" s="443"/>
    </row>
    <row r="27" spans="1:26" ht="15.75" customHeight="1">
      <c r="A27" s="443"/>
      <c r="B27" s="443"/>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row>
    <row r="28" spans="1:26" ht="15.75" customHeight="1">
      <c r="A28" s="443"/>
      <c r="B28" s="443"/>
      <c r="C28" s="443"/>
      <c r="D28" s="443"/>
      <c r="E28" s="443"/>
      <c r="F28" s="443"/>
      <c r="G28" s="443"/>
      <c r="H28" s="443"/>
      <c r="I28" s="443"/>
      <c r="J28" s="443"/>
      <c r="K28" s="443"/>
      <c r="L28" s="443"/>
      <c r="M28" s="443"/>
      <c r="N28" s="443"/>
      <c r="O28" s="443"/>
      <c r="P28" s="443"/>
      <c r="Q28" s="443"/>
      <c r="R28" s="443"/>
      <c r="S28" s="443"/>
      <c r="T28" s="443"/>
      <c r="U28" s="443"/>
      <c r="V28" s="443"/>
      <c r="W28" s="443"/>
      <c r="X28" s="443"/>
      <c r="Y28" s="443"/>
      <c r="Z28" s="443"/>
    </row>
    <row r="29" spans="1:26" ht="15.6">
      <c r="A29" s="443"/>
      <c r="B29" s="443"/>
      <c r="C29" s="443"/>
      <c r="D29" s="443"/>
      <c r="E29" s="443"/>
      <c r="F29" s="443"/>
      <c r="G29" s="443"/>
      <c r="H29" s="443"/>
      <c r="I29" s="443"/>
      <c r="J29" s="443"/>
      <c r="K29" s="443"/>
      <c r="L29" s="443"/>
      <c r="M29" s="443"/>
      <c r="N29" s="443"/>
      <c r="O29" s="443"/>
      <c r="P29" s="443"/>
      <c r="Q29" s="443"/>
      <c r="R29" s="443"/>
      <c r="S29" s="443"/>
      <c r="T29" s="443"/>
      <c r="U29" s="443"/>
      <c r="V29" s="443"/>
      <c r="W29" s="443"/>
      <c r="X29" s="443"/>
      <c r="Y29" s="443"/>
      <c r="Z29" s="443"/>
    </row>
    <row r="30" spans="1:26" ht="15.6">
      <c r="A30" s="443"/>
      <c r="B30" s="443"/>
      <c r="C30" s="443"/>
      <c r="D30" s="443"/>
      <c r="E30" s="443"/>
      <c r="F30" s="443"/>
      <c r="G30" s="443"/>
      <c r="H30" s="443"/>
      <c r="I30" s="443"/>
      <c r="J30" s="443"/>
      <c r="K30" s="443"/>
      <c r="L30" s="443"/>
      <c r="M30" s="443"/>
      <c r="N30" s="443"/>
      <c r="O30" s="443"/>
      <c r="P30" s="443"/>
      <c r="Q30" s="443"/>
      <c r="R30" s="443"/>
      <c r="S30" s="443"/>
      <c r="T30" s="443"/>
      <c r="U30" s="443"/>
      <c r="V30" s="443"/>
      <c r="W30" s="443"/>
      <c r="X30" s="443"/>
      <c r="Y30" s="443"/>
      <c r="Z30" s="443"/>
    </row>
    <row r="31" spans="1:26" ht="15.6">
      <c r="A31" s="443"/>
      <c r="B31" s="443"/>
      <c r="C31" s="443"/>
      <c r="D31" s="443"/>
      <c r="E31" s="443"/>
      <c r="F31" s="443"/>
      <c r="G31" s="443"/>
      <c r="H31" s="443"/>
      <c r="I31" s="443"/>
      <c r="J31" s="443"/>
      <c r="K31" s="443"/>
      <c r="L31" s="443"/>
      <c r="M31" s="443"/>
      <c r="N31" s="443"/>
      <c r="O31" s="443"/>
      <c r="P31" s="443"/>
      <c r="Q31" s="443"/>
      <c r="R31" s="443"/>
      <c r="S31" s="443"/>
      <c r="T31" s="443"/>
      <c r="U31" s="443"/>
      <c r="V31" s="443"/>
      <c r="W31" s="443"/>
      <c r="X31" s="443"/>
      <c r="Y31" s="443"/>
      <c r="Z31" s="443"/>
    </row>
    <row r="32" spans="1:26" ht="15.6">
      <c r="A32" s="443"/>
      <c r="B32" s="443"/>
      <c r="C32" s="443"/>
      <c r="D32" s="443"/>
      <c r="E32" s="443"/>
      <c r="F32" s="443"/>
      <c r="G32" s="443"/>
      <c r="H32" s="443"/>
      <c r="I32" s="443"/>
      <c r="J32" s="443"/>
      <c r="K32" s="443"/>
      <c r="L32" s="443"/>
      <c r="M32" s="443"/>
      <c r="N32" s="443"/>
      <c r="O32" s="443"/>
      <c r="P32" s="443"/>
      <c r="Q32" s="443"/>
      <c r="R32" s="443"/>
      <c r="S32" s="443"/>
      <c r="T32" s="443"/>
      <c r="U32" s="443"/>
      <c r="V32" s="443"/>
      <c r="W32" s="443"/>
      <c r="X32" s="443"/>
      <c r="Y32" s="443"/>
      <c r="Z32" s="443"/>
    </row>
    <row r="33" spans="1:26" ht="15.6">
      <c r="A33" s="443"/>
      <c r="B33" s="443"/>
      <c r="C33" s="443"/>
      <c r="D33" s="443"/>
      <c r="E33" s="443"/>
      <c r="F33" s="443"/>
      <c r="G33" s="443"/>
      <c r="H33" s="443"/>
      <c r="I33" s="443"/>
      <c r="J33" s="443"/>
      <c r="K33" s="443"/>
      <c r="L33" s="443"/>
      <c r="M33" s="443"/>
      <c r="N33" s="443"/>
      <c r="O33" s="443"/>
      <c r="P33" s="443"/>
      <c r="Q33" s="443"/>
      <c r="R33" s="443"/>
      <c r="S33" s="443"/>
      <c r="T33" s="443"/>
      <c r="U33" s="443"/>
      <c r="V33" s="443"/>
      <c r="W33" s="443"/>
      <c r="X33" s="443"/>
      <c r="Y33" s="443"/>
      <c r="Z33" s="443"/>
    </row>
    <row r="34" spans="1:26" ht="15.6">
      <c r="A34" s="443"/>
      <c r="B34" s="443"/>
      <c r="C34" s="443"/>
      <c r="D34" s="443"/>
      <c r="E34" s="443"/>
      <c r="F34" s="443"/>
      <c r="G34" s="443"/>
      <c r="H34" s="443"/>
      <c r="I34" s="443"/>
      <c r="J34" s="443"/>
      <c r="K34" s="443"/>
      <c r="L34" s="443"/>
      <c r="M34" s="443"/>
      <c r="N34" s="443"/>
      <c r="O34" s="443"/>
      <c r="P34" s="443"/>
      <c r="Q34" s="443"/>
      <c r="R34" s="443"/>
      <c r="S34" s="443"/>
      <c r="T34" s="443"/>
      <c r="U34" s="443"/>
      <c r="V34" s="443"/>
      <c r="W34" s="443"/>
      <c r="X34" s="443"/>
      <c r="Y34" s="443"/>
      <c r="Z34" s="443"/>
    </row>
    <row r="35" spans="1:26" ht="15.6">
      <c r="A35" s="443"/>
      <c r="B35" s="443"/>
      <c r="C35" s="443"/>
      <c r="D35" s="443"/>
      <c r="E35" s="443"/>
      <c r="F35" s="443"/>
      <c r="G35" s="443"/>
      <c r="H35" s="443"/>
      <c r="I35" s="443"/>
      <c r="J35" s="443"/>
      <c r="K35" s="443"/>
      <c r="L35" s="443"/>
      <c r="M35" s="443"/>
      <c r="N35" s="443"/>
      <c r="O35" s="443"/>
      <c r="P35" s="443"/>
      <c r="Q35" s="443"/>
      <c r="R35" s="443"/>
      <c r="S35" s="443"/>
      <c r="T35" s="443"/>
      <c r="U35" s="443"/>
      <c r="V35" s="443"/>
      <c r="W35" s="443"/>
      <c r="X35" s="443"/>
      <c r="Y35" s="443"/>
      <c r="Z35" s="443"/>
    </row>
    <row r="36" spans="1:26" ht="15.6">
      <c r="A36" s="443"/>
      <c r="B36" s="443"/>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row>
    <row r="37" spans="1:26" ht="15.6">
      <c r="A37" s="443"/>
      <c r="B37" s="443"/>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row>
    <row r="38" spans="1:26" ht="15.6">
      <c r="A38" s="443"/>
      <c r="B38" s="443"/>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row>
    <row r="39" spans="1:26" ht="15.6">
      <c r="A39" s="443"/>
      <c r="B39" s="443"/>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row>
    <row r="40" spans="1:26" ht="15.6">
      <c r="A40" s="443"/>
      <c r="B40" s="443"/>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row>
    <row r="41" spans="1:26" ht="15.6">
      <c r="A41" s="443"/>
      <c r="B41" s="443"/>
      <c r="C41" s="443"/>
      <c r="D41" s="443"/>
      <c r="E41" s="443"/>
      <c r="F41" s="443"/>
      <c r="G41" s="443"/>
      <c r="H41" s="443"/>
      <c r="I41" s="443"/>
      <c r="J41" s="443"/>
      <c r="K41" s="443"/>
      <c r="L41" s="443"/>
      <c r="M41" s="443"/>
      <c r="N41" s="443"/>
      <c r="O41" s="443"/>
      <c r="P41" s="443"/>
      <c r="Q41" s="443"/>
      <c r="R41" s="443"/>
      <c r="S41" s="443"/>
      <c r="T41" s="443"/>
      <c r="U41" s="443"/>
      <c r="V41" s="443"/>
      <c r="W41" s="443"/>
      <c r="X41" s="443"/>
      <c r="Y41" s="443"/>
      <c r="Z41" s="443"/>
    </row>
    <row r="42" spans="1:26" ht="15.6">
      <c r="A42" s="443"/>
      <c r="B42" s="443"/>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row>
    <row r="43" spans="1:26" ht="15.6">
      <c r="A43" s="443"/>
      <c r="B43" s="443"/>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row>
    <row r="44" spans="1:26" ht="15.6">
      <c r="A44" s="443"/>
      <c r="B44" s="443"/>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row>
    <row r="45" spans="1:26" ht="15.6">
      <c r="A45" s="443"/>
      <c r="B45" s="443"/>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row>
    <row r="46" spans="1:26" ht="15.6">
      <c r="A46" s="443"/>
      <c r="B46" s="443"/>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row>
    <row r="47" spans="1:26" ht="15.6">
      <c r="A47" s="443"/>
      <c r="B47" s="443"/>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row>
    <row r="48" spans="1:26" ht="15.6">
      <c r="A48" s="443"/>
      <c r="B48" s="443"/>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row>
    <row r="49" spans="1:26" ht="15.6">
      <c r="A49" s="443"/>
      <c r="B49" s="443"/>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row>
    <row r="50" spans="1:26" ht="15.6">
      <c r="A50" s="443"/>
      <c r="B50" s="443"/>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row>
    <row r="51" spans="1:26" ht="15.6">
      <c r="A51" s="443"/>
      <c r="B51" s="443"/>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row>
    <row r="52" spans="1:26" ht="15.6">
      <c r="A52" s="443"/>
      <c r="B52" s="443"/>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row>
    <row r="53" spans="1:26" ht="15.6">
      <c r="A53" s="443"/>
      <c r="B53" s="443"/>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row>
    <row r="54" spans="1:26" ht="15.6">
      <c r="A54" s="443"/>
      <c r="B54" s="443"/>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row>
    <row r="55" spans="1:26" ht="15.6">
      <c r="A55" s="443"/>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row>
    <row r="56" spans="1:26" ht="15.6">
      <c r="A56" s="443"/>
      <c r="B56" s="443"/>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row>
    <row r="57" spans="1:26" ht="15.6">
      <c r="A57" s="443"/>
      <c r="B57" s="443"/>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row>
    <row r="58" spans="1:26" ht="15.6">
      <c r="A58" s="443"/>
      <c r="B58" s="443"/>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row>
    <row r="59" spans="1:26" ht="15.6">
      <c r="A59" s="443"/>
      <c r="B59" s="443"/>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row>
    <row r="60" spans="1:26" ht="15.6">
      <c r="A60" s="443"/>
      <c r="B60" s="443"/>
      <c r="C60" s="443"/>
      <c r="D60" s="443"/>
      <c r="E60" s="443"/>
      <c r="F60" s="443"/>
      <c r="G60" s="443"/>
      <c r="H60" s="443"/>
      <c r="I60" s="443"/>
      <c r="J60" s="443"/>
      <c r="K60" s="443"/>
      <c r="L60" s="443"/>
      <c r="M60" s="443"/>
      <c r="N60" s="443"/>
      <c r="O60" s="443"/>
      <c r="P60" s="443"/>
      <c r="Q60" s="443"/>
      <c r="R60" s="443"/>
      <c r="S60" s="443"/>
      <c r="T60" s="443"/>
      <c r="U60" s="443"/>
      <c r="V60" s="443"/>
      <c r="W60" s="443"/>
      <c r="X60" s="443"/>
      <c r="Y60" s="443"/>
      <c r="Z60" s="443"/>
    </row>
    <row r="61" spans="1:26" ht="15.6">
      <c r="A61" s="443"/>
      <c r="B61" s="443"/>
      <c r="C61" s="443"/>
      <c r="D61" s="443"/>
      <c r="E61" s="443"/>
      <c r="F61" s="443"/>
      <c r="G61" s="443"/>
      <c r="H61" s="443"/>
      <c r="I61" s="443"/>
      <c r="J61" s="443"/>
      <c r="K61" s="443"/>
      <c r="L61" s="443"/>
      <c r="M61" s="443"/>
      <c r="N61" s="443"/>
      <c r="O61" s="443"/>
      <c r="P61" s="443"/>
      <c r="Q61" s="443"/>
      <c r="R61" s="443"/>
      <c r="S61" s="443"/>
      <c r="T61" s="443"/>
      <c r="U61" s="443"/>
      <c r="V61" s="443"/>
      <c r="W61" s="443"/>
      <c r="X61" s="443"/>
      <c r="Y61" s="443"/>
      <c r="Z61" s="443"/>
    </row>
    <row r="62" spans="1:26" ht="15.6">
      <c r="A62" s="443"/>
      <c r="B62" s="443"/>
      <c r="C62" s="443"/>
      <c r="D62" s="443"/>
      <c r="E62" s="443"/>
      <c r="F62" s="443"/>
      <c r="G62" s="443"/>
      <c r="H62" s="443"/>
      <c r="I62" s="443"/>
      <c r="J62" s="443"/>
      <c r="K62" s="443"/>
      <c r="L62" s="443"/>
      <c r="M62" s="443"/>
      <c r="N62" s="443"/>
      <c r="O62" s="443"/>
      <c r="P62" s="443"/>
      <c r="Q62" s="443"/>
      <c r="R62" s="443"/>
      <c r="S62" s="443"/>
      <c r="T62" s="443"/>
      <c r="U62" s="443"/>
      <c r="V62" s="443"/>
      <c r="W62" s="443"/>
      <c r="X62" s="443"/>
      <c r="Y62" s="443"/>
      <c r="Z62" s="443"/>
    </row>
    <row r="63" spans="1:26" ht="15.6">
      <c r="A63" s="443"/>
      <c r="B63" s="443"/>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row>
    <row r="64" spans="1:26" ht="15.6">
      <c r="A64" s="443"/>
      <c r="B64" s="443"/>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row>
    <row r="65" spans="1:26" ht="15.6">
      <c r="A65" s="443"/>
      <c r="B65" s="443"/>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row>
    <row r="66" spans="1:26" ht="15.6">
      <c r="A66" s="443"/>
      <c r="B66" s="443"/>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row>
    <row r="67" spans="1:26" ht="15.6">
      <c r="A67" s="443"/>
      <c r="B67" s="443"/>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row>
    <row r="68" spans="1:26" ht="15.6">
      <c r="A68" s="443"/>
      <c r="B68" s="443"/>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row>
    <row r="69" spans="1:26" ht="15.6">
      <c r="A69" s="443"/>
      <c r="B69" s="443"/>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row>
    <row r="70" spans="1:26" ht="15.6">
      <c r="A70" s="443"/>
      <c r="B70" s="443"/>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row>
    <row r="71" spans="1:26" ht="15.6">
      <c r="A71" s="443"/>
      <c r="B71" s="443"/>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row>
    <row r="72" spans="1:26" ht="15.6">
      <c r="A72" s="443"/>
      <c r="B72" s="443"/>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row>
    <row r="73" spans="1:26" ht="15.6">
      <c r="A73" s="443"/>
      <c r="B73" s="443"/>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row>
    <row r="74" spans="1:26" ht="15.6">
      <c r="A74" s="443"/>
      <c r="B74" s="443"/>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row>
    <row r="75" spans="1:26" ht="15.6">
      <c r="A75" s="443"/>
      <c r="B75" s="443"/>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row>
    <row r="76" spans="1:26" ht="15.6">
      <c r="A76" s="443"/>
      <c r="B76" s="443"/>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row>
    <row r="77" spans="1:26" ht="15.6">
      <c r="A77" s="443"/>
      <c r="B77" s="443"/>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row>
    <row r="78" spans="1:26" ht="15.6">
      <c r="A78" s="443"/>
      <c r="B78" s="443"/>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row>
    <row r="79" spans="1:26" ht="15.6">
      <c r="A79" s="443"/>
      <c r="B79" s="443"/>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row>
    <row r="80" spans="1:26" ht="15.6">
      <c r="A80" s="443"/>
      <c r="B80" s="443"/>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row>
    <row r="81" spans="1:26" ht="15.6">
      <c r="A81" s="443"/>
      <c r="B81" s="443"/>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row>
    <row r="82" spans="1:26" ht="15.6">
      <c r="A82" s="443"/>
      <c r="B82" s="443"/>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row>
    <row r="83" spans="1:26" ht="15.6">
      <c r="A83" s="443"/>
      <c r="B83" s="443"/>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row>
    <row r="84" spans="1:26" ht="15.6">
      <c r="A84" s="443"/>
      <c r="B84" s="443"/>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row>
    <row r="85" spans="1:26" ht="15.6">
      <c r="A85" s="443"/>
      <c r="B85" s="443"/>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row>
    <row r="86" spans="1:26" ht="15.6">
      <c r="A86" s="443"/>
      <c r="B86" s="443"/>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row>
    <row r="87" spans="1:26" ht="15.6">
      <c r="A87" s="443"/>
      <c r="B87" s="443"/>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row>
    <row r="88" spans="1:26" ht="15.6">
      <c r="A88" s="443"/>
      <c r="B88" s="443"/>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row>
    <row r="89" spans="1:26" ht="15.6">
      <c r="A89" s="443"/>
      <c r="B89" s="443"/>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row>
    <row r="90" spans="1:26" ht="15.6">
      <c r="A90" s="443"/>
      <c r="B90" s="443"/>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row>
    <row r="91" spans="1:26" ht="15.6">
      <c r="A91" s="443"/>
      <c r="B91" s="443"/>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row>
    <row r="92" spans="1:26" ht="15.6">
      <c r="A92" s="443"/>
      <c r="B92" s="443"/>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row>
    <row r="93" spans="1:26" ht="15.6">
      <c r="A93" s="443"/>
      <c r="B93" s="443"/>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row>
    <row r="94" spans="1:26" ht="15.6">
      <c r="A94" s="443"/>
      <c r="B94" s="443"/>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row>
    <row r="95" spans="1:26" ht="15.6">
      <c r="A95" s="443"/>
      <c r="B95" s="443"/>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row>
    <row r="96" spans="1:26" ht="15.6">
      <c r="A96" s="443"/>
      <c r="B96" s="443"/>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row>
    <row r="97" spans="1:26" ht="15.6">
      <c r="A97" s="443"/>
      <c r="B97" s="443"/>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row>
    <row r="98" spans="1:26" ht="15.6">
      <c r="A98" s="443"/>
      <c r="B98" s="443"/>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row>
    <row r="99" spans="1:26" ht="15.6">
      <c r="A99" s="443"/>
      <c r="B99" s="443"/>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row>
    <row r="100" spans="1:26" ht="15.6">
      <c r="A100" s="443"/>
      <c r="B100" s="443"/>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row>
    <row r="101" spans="1:26" ht="15.6">
      <c r="A101" s="443"/>
      <c r="B101" s="443"/>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row>
    <row r="102" spans="1:26" ht="15.6">
      <c r="A102" s="443"/>
      <c r="B102" s="443"/>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row>
    <row r="103" spans="1:26" ht="15.6">
      <c r="A103" s="443"/>
      <c r="B103" s="443"/>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row>
    <row r="104" spans="1:26" ht="15.6">
      <c r="A104" s="443"/>
      <c r="B104" s="443"/>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row>
    <row r="105" spans="1:26" ht="15.6">
      <c r="A105" s="443"/>
      <c r="B105" s="443"/>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row>
    <row r="106" spans="1:26" ht="15.6">
      <c r="A106" s="443"/>
      <c r="B106" s="443"/>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row>
    <row r="107" spans="1:26" ht="15.6">
      <c r="A107" s="443"/>
      <c r="B107" s="443"/>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row>
    <row r="108" spans="1:26" ht="15.6">
      <c r="A108" s="443"/>
      <c r="B108" s="443"/>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row>
    <row r="109" spans="1:26" ht="15.6">
      <c r="A109" s="443"/>
      <c r="B109" s="443"/>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row>
    <row r="110" spans="1:26" ht="15.6">
      <c r="A110" s="443"/>
      <c r="B110" s="443"/>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row>
    <row r="111" spans="1:26" ht="15.6">
      <c r="A111" s="443"/>
      <c r="B111" s="443"/>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row>
    <row r="112" spans="1:26" ht="15.6">
      <c r="A112" s="443"/>
      <c r="B112" s="443"/>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row>
    <row r="113" spans="1:26" ht="15.6">
      <c r="A113" s="443"/>
      <c r="B113" s="443"/>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row>
    <row r="114" spans="1:26" ht="15.6">
      <c r="A114" s="443"/>
      <c r="B114" s="443"/>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row>
    <row r="115" spans="1:26" ht="15.6">
      <c r="A115" s="443"/>
      <c r="B115" s="443"/>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row>
    <row r="116" spans="1:26" ht="15.6">
      <c r="A116" s="443"/>
      <c r="B116" s="443"/>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row>
    <row r="117" spans="1:26" ht="15.6">
      <c r="A117" s="443"/>
      <c r="B117" s="443"/>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row>
    <row r="118" spans="1:26" ht="15.6">
      <c r="A118" s="443"/>
      <c r="B118" s="443"/>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row>
    <row r="119" spans="1:26" ht="15.6">
      <c r="A119" s="443"/>
      <c r="B119" s="443"/>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row>
    <row r="120" spans="1:26" ht="15.6">
      <c r="A120" s="443"/>
      <c r="B120" s="443"/>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row>
    <row r="121" spans="1:26" ht="15.6">
      <c r="A121" s="443"/>
      <c r="B121" s="443"/>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row>
    <row r="122" spans="1:26" ht="15.6">
      <c r="A122" s="443"/>
      <c r="B122" s="443"/>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row>
    <row r="123" spans="1:26" ht="15.6">
      <c r="A123" s="443"/>
      <c r="B123" s="443"/>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row>
    <row r="124" spans="1:26" ht="15.6">
      <c r="A124" s="443"/>
      <c r="B124" s="443"/>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row>
    <row r="125" spans="1:26" ht="15.6">
      <c r="A125" s="443"/>
      <c r="B125" s="443"/>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row>
    <row r="126" spans="1:26" ht="15.6">
      <c r="A126" s="443"/>
      <c r="B126" s="443"/>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row>
    <row r="127" spans="1:26" ht="15.6">
      <c r="A127" s="443"/>
      <c r="B127" s="443"/>
      <c r="C127" s="443"/>
      <c r="D127" s="443"/>
      <c r="E127" s="443"/>
      <c r="F127" s="443"/>
      <c r="G127" s="443"/>
      <c r="H127" s="443"/>
      <c r="I127" s="443"/>
      <c r="J127" s="443"/>
      <c r="K127" s="443"/>
      <c r="L127" s="443"/>
      <c r="M127" s="443"/>
      <c r="N127" s="443"/>
      <c r="O127" s="443"/>
      <c r="P127" s="443"/>
      <c r="Q127" s="443"/>
      <c r="R127" s="443"/>
      <c r="S127" s="443"/>
      <c r="T127" s="443"/>
      <c r="U127" s="443"/>
      <c r="V127" s="443"/>
      <c r="W127" s="443"/>
      <c r="X127" s="443"/>
      <c r="Y127" s="443"/>
      <c r="Z127" s="443"/>
    </row>
    <row r="128" spans="1:26" ht="15.6">
      <c r="A128" s="443"/>
      <c r="B128" s="443"/>
      <c r="C128" s="443"/>
      <c r="D128" s="443"/>
      <c r="E128" s="443"/>
      <c r="F128" s="443"/>
      <c r="G128" s="443"/>
      <c r="H128" s="443"/>
      <c r="I128" s="443"/>
      <c r="J128" s="443"/>
      <c r="K128" s="443"/>
      <c r="L128" s="443"/>
      <c r="M128" s="443"/>
      <c r="N128" s="443"/>
      <c r="O128" s="443"/>
      <c r="P128" s="443"/>
      <c r="Q128" s="443"/>
      <c r="R128" s="443"/>
      <c r="S128" s="443"/>
      <c r="T128" s="443"/>
      <c r="U128" s="443"/>
      <c r="V128" s="443"/>
      <c r="W128" s="443"/>
      <c r="X128" s="443"/>
      <c r="Y128" s="443"/>
      <c r="Z128" s="443"/>
    </row>
    <row r="129" spans="1:26" ht="15.6">
      <c r="A129" s="443"/>
      <c r="B129" s="443"/>
      <c r="C129" s="443"/>
      <c r="D129" s="443"/>
      <c r="E129" s="443"/>
      <c r="F129" s="443"/>
      <c r="G129" s="443"/>
      <c r="H129" s="443"/>
      <c r="I129" s="443"/>
      <c r="J129" s="443"/>
      <c r="K129" s="443"/>
      <c r="L129" s="443"/>
      <c r="M129" s="443"/>
      <c r="N129" s="443"/>
      <c r="O129" s="443"/>
      <c r="P129" s="443"/>
      <c r="Q129" s="443"/>
      <c r="R129" s="443"/>
      <c r="S129" s="443"/>
      <c r="T129" s="443"/>
      <c r="U129" s="443"/>
      <c r="V129" s="443"/>
      <c r="W129" s="443"/>
      <c r="X129" s="443"/>
      <c r="Y129" s="443"/>
      <c r="Z129" s="443"/>
    </row>
    <row r="130" spans="1:26" ht="15.6">
      <c r="A130" s="443"/>
      <c r="B130" s="443"/>
      <c r="C130" s="443"/>
      <c r="D130" s="443"/>
      <c r="E130" s="443"/>
      <c r="F130" s="443"/>
      <c r="G130" s="443"/>
      <c r="H130" s="443"/>
      <c r="I130" s="443"/>
      <c r="J130" s="443"/>
      <c r="K130" s="443"/>
      <c r="L130" s="443"/>
      <c r="M130" s="443"/>
      <c r="N130" s="443"/>
      <c r="O130" s="443"/>
      <c r="P130" s="443"/>
      <c r="Q130" s="443"/>
      <c r="R130" s="443"/>
      <c r="S130" s="443"/>
      <c r="T130" s="443"/>
      <c r="U130" s="443"/>
      <c r="V130" s="443"/>
      <c r="W130" s="443"/>
      <c r="X130" s="443"/>
      <c r="Y130" s="443"/>
      <c r="Z130" s="443"/>
    </row>
    <row r="131" spans="1:26" ht="15.6">
      <c r="A131" s="443"/>
      <c r="B131" s="443"/>
      <c r="C131" s="443"/>
      <c r="D131" s="443"/>
      <c r="E131" s="443"/>
      <c r="F131" s="443"/>
      <c r="G131" s="443"/>
      <c r="H131" s="443"/>
      <c r="I131" s="443"/>
      <c r="J131" s="443"/>
      <c r="K131" s="443"/>
      <c r="L131" s="443"/>
      <c r="M131" s="443"/>
      <c r="N131" s="443"/>
      <c r="O131" s="443"/>
      <c r="P131" s="443"/>
      <c r="Q131" s="443"/>
      <c r="R131" s="443"/>
      <c r="S131" s="443"/>
      <c r="T131" s="443"/>
      <c r="U131" s="443"/>
      <c r="V131" s="443"/>
      <c r="W131" s="443"/>
      <c r="X131" s="443"/>
      <c r="Y131" s="443"/>
      <c r="Z131" s="443"/>
    </row>
    <row r="132" spans="1:26" ht="15.6">
      <c r="A132" s="443"/>
      <c r="B132" s="443"/>
      <c r="C132" s="443"/>
      <c r="D132" s="443"/>
      <c r="E132" s="443"/>
      <c r="F132" s="443"/>
      <c r="G132" s="443"/>
      <c r="H132" s="443"/>
      <c r="I132" s="443"/>
      <c r="J132" s="443"/>
      <c r="K132" s="443"/>
      <c r="L132" s="443"/>
      <c r="M132" s="443"/>
      <c r="N132" s="443"/>
      <c r="O132" s="443"/>
      <c r="P132" s="443"/>
      <c r="Q132" s="443"/>
      <c r="R132" s="443"/>
      <c r="S132" s="443"/>
      <c r="T132" s="443"/>
      <c r="U132" s="443"/>
      <c r="V132" s="443"/>
      <c r="W132" s="443"/>
      <c r="X132" s="443"/>
      <c r="Y132" s="443"/>
      <c r="Z132" s="443"/>
    </row>
    <row r="133" spans="1:26" ht="15.6">
      <c r="A133" s="443"/>
      <c r="B133" s="443"/>
      <c r="C133" s="443"/>
      <c r="D133" s="443"/>
      <c r="E133" s="443"/>
      <c r="F133" s="443"/>
      <c r="G133" s="443"/>
      <c r="H133" s="443"/>
      <c r="I133" s="443"/>
      <c r="J133" s="443"/>
      <c r="K133" s="443"/>
      <c r="L133" s="443"/>
      <c r="M133" s="443"/>
      <c r="N133" s="443"/>
      <c r="O133" s="443"/>
      <c r="P133" s="443"/>
      <c r="Q133" s="443"/>
      <c r="R133" s="443"/>
      <c r="S133" s="443"/>
      <c r="T133" s="443"/>
      <c r="U133" s="443"/>
      <c r="V133" s="443"/>
      <c r="W133" s="443"/>
      <c r="X133" s="443"/>
      <c r="Y133" s="443"/>
      <c r="Z133" s="443"/>
    </row>
    <row r="134" spans="1:26" ht="15.6">
      <c r="A134" s="443"/>
      <c r="B134" s="443"/>
      <c r="C134" s="443"/>
      <c r="D134" s="443"/>
      <c r="E134" s="443"/>
      <c r="F134" s="443"/>
      <c r="G134" s="443"/>
      <c r="H134" s="443"/>
      <c r="I134" s="443"/>
      <c r="J134" s="443"/>
      <c r="K134" s="443"/>
      <c r="L134" s="443"/>
      <c r="M134" s="443"/>
      <c r="N134" s="443"/>
      <c r="O134" s="443"/>
      <c r="P134" s="443"/>
      <c r="Q134" s="443"/>
      <c r="R134" s="443"/>
      <c r="S134" s="443"/>
      <c r="T134" s="443"/>
      <c r="U134" s="443"/>
      <c r="V134" s="443"/>
      <c r="W134" s="443"/>
      <c r="X134" s="443"/>
      <c r="Y134" s="443"/>
      <c r="Z134" s="443"/>
    </row>
    <row r="135" spans="1:26" ht="15.6">
      <c r="A135" s="443"/>
      <c r="B135" s="443"/>
      <c r="C135" s="443"/>
      <c r="D135" s="443"/>
      <c r="E135" s="443"/>
      <c r="F135" s="443"/>
      <c r="G135" s="443"/>
      <c r="H135" s="443"/>
      <c r="I135" s="443"/>
      <c r="J135" s="443"/>
      <c r="K135" s="443"/>
      <c r="L135" s="443"/>
      <c r="M135" s="443"/>
      <c r="N135" s="443"/>
      <c r="O135" s="443"/>
      <c r="P135" s="443"/>
      <c r="Q135" s="443"/>
      <c r="R135" s="443"/>
      <c r="S135" s="443"/>
      <c r="T135" s="443"/>
      <c r="U135" s="443"/>
      <c r="V135" s="443"/>
      <c r="W135" s="443"/>
      <c r="X135" s="443"/>
      <c r="Y135" s="443"/>
      <c r="Z135" s="443"/>
    </row>
    <row r="136" spans="1:26" ht="15.6">
      <c r="A136" s="443"/>
      <c r="B136" s="443"/>
      <c r="C136" s="443"/>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row>
    <row r="137" spans="1:26" ht="15.6">
      <c r="A137" s="443"/>
      <c r="B137" s="443"/>
      <c r="C137" s="443"/>
      <c r="D137" s="443"/>
      <c r="E137" s="443"/>
      <c r="F137" s="443"/>
      <c r="G137" s="443"/>
      <c r="H137" s="443"/>
      <c r="I137" s="443"/>
      <c r="J137" s="443"/>
      <c r="K137" s="443"/>
      <c r="L137" s="443"/>
      <c r="M137" s="443"/>
      <c r="N137" s="443"/>
      <c r="O137" s="443"/>
      <c r="P137" s="443"/>
      <c r="Q137" s="443"/>
      <c r="R137" s="443"/>
      <c r="S137" s="443"/>
      <c r="T137" s="443"/>
      <c r="U137" s="443"/>
      <c r="V137" s="443"/>
      <c r="W137" s="443"/>
      <c r="X137" s="443"/>
      <c r="Y137" s="443"/>
      <c r="Z137" s="443"/>
    </row>
    <row r="138" spans="1:26" ht="15.6">
      <c r="A138" s="443"/>
      <c r="B138" s="443"/>
      <c r="C138" s="443"/>
      <c r="D138" s="443"/>
      <c r="E138" s="443"/>
      <c r="F138" s="443"/>
      <c r="G138" s="443"/>
      <c r="H138" s="443"/>
      <c r="I138" s="443"/>
      <c r="J138" s="443"/>
      <c r="K138" s="443"/>
      <c r="L138" s="443"/>
      <c r="M138" s="443"/>
      <c r="N138" s="443"/>
      <c r="O138" s="443"/>
      <c r="P138" s="443"/>
      <c r="Q138" s="443"/>
      <c r="R138" s="443"/>
      <c r="S138" s="443"/>
      <c r="T138" s="443"/>
      <c r="U138" s="443"/>
      <c r="V138" s="443"/>
      <c r="W138" s="443"/>
      <c r="X138" s="443"/>
      <c r="Y138" s="443"/>
      <c r="Z138" s="443"/>
    </row>
    <row r="139" spans="1:26" ht="15.6">
      <c r="A139" s="443"/>
      <c r="B139" s="443"/>
      <c r="C139" s="443"/>
      <c r="D139" s="443"/>
      <c r="E139" s="443"/>
      <c r="F139" s="443"/>
      <c r="G139" s="443"/>
      <c r="H139" s="443"/>
      <c r="I139" s="443"/>
      <c r="J139" s="443"/>
      <c r="K139" s="443"/>
      <c r="L139" s="443"/>
      <c r="M139" s="443"/>
      <c r="N139" s="443"/>
      <c r="O139" s="443"/>
      <c r="P139" s="443"/>
      <c r="Q139" s="443"/>
      <c r="R139" s="443"/>
      <c r="S139" s="443"/>
      <c r="T139" s="443"/>
      <c r="U139" s="443"/>
      <c r="V139" s="443"/>
      <c r="W139" s="443"/>
      <c r="X139" s="443"/>
      <c r="Y139" s="443"/>
      <c r="Z139" s="443"/>
    </row>
    <row r="140" spans="1:26" ht="15.6">
      <c r="A140" s="443"/>
      <c r="B140" s="443"/>
      <c r="C140" s="443"/>
      <c r="D140" s="443"/>
      <c r="E140" s="443"/>
      <c r="F140" s="443"/>
      <c r="G140" s="443"/>
      <c r="H140" s="443"/>
      <c r="I140" s="443"/>
      <c r="J140" s="443"/>
      <c r="K140" s="443"/>
      <c r="L140" s="443"/>
      <c r="M140" s="443"/>
      <c r="N140" s="443"/>
      <c r="O140" s="443"/>
      <c r="P140" s="443"/>
      <c r="Q140" s="443"/>
      <c r="R140" s="443"/>
      <c r="S140" s="443"/>
      <c r="T140" s="443"/>
      <c r="U140" s="443"/>
      <c r="V140" s="443"/>
      <c r="W140" s="443"/>
      <c r="X140" s="443"/>
      <c r="Y140" s="443"/>
      <c r="Z140" s="443"/>
    </row>
    <row r="141" spans="1:26" ht="15.6">
      <c r="A141" s="443"/>
      <c r="B141" s="443"/>
      <c r="C141" s="443"/>
      <c r="D141" s="443"/>
      <c r="E141" s="443"/>
      <c r="F141" s="443"/>
      <c r="G141" s="443"/>
      <c r="H141" s="443"/>
      <c r="I141" s="443"/>
      <c r="J141" s="443"/>
      <c r="K141" s="443"/>
      <c r="L141" s="443"/>
      <c r="M141" s="443"/>
      <c r="N141" s="443"/>
      <c r="O141" s="443"/>
      <c r="P141" s="443"/>
      <c r="Q141" s="443"/>
      <c r="R141" s="443"/>
      <c r="S141" s="443"/>
      <c r="T141" s="443"/>
      <c r="U141" s="443"/>
      <c r="V141" s="443"/>
      <c r="W141" s="443"/>
      <c r="X141" s="443"/>
      <c r="Y141" s="443"/>
      <c r="Z141" s="443"/>
    </row>
    <row r="142" spans="1:26" ht="15.6">
      <c r="A142" s="443"/>
      <c r="B142" s="443"/>
      <c r="C142" s="443"/>
      <c r="D142" s="443"/>
      <c r="E142" s="443"/>
      <c r="F142" s="443"/>
      <c r="G142" s="443"/>
      <c r="H142" s="443"/>
      <c r="I142" s="443"/>
      <c r="J142" s="443"/>
      <c r="K142" s="443"/>
      <c r="L142" s="443"/>
      <c r="M142" s="443"/>
      <c r="N142" s="443"/>
      <c r="O142" s="443"/>
      <c r="P142" s="443"/>
      <c r="Q142" s="443"/>
      <c r="R142" s="443"/>
      <c r="S142" s="443"/>
      <c r="T142" s="443"/>
      <c r="U142" s="443"/>
      <c r="V142" s="443"/>
      <c r="W142" s="443"/>
      <c r="X142" s="443"/>
      <c r="Y142" s="443"/>
      <c r="Z142" s="443"/>
    </row>
    <row r="143" spans="1:26" ht="15.6">
      <c r="A143" s="443"/>
      <c r="B143" s="443"/>
      <c r="C143" s="443"/>
      <c r="D143" s="443"/>
      <c r="E143" s="443"/>
      <c r="F143" s="443"/>
      <c r="G143" s="443"/>
      <c r="H143" s="443"/>
      <c r="I143" s="443"/>
      <c r="J143" s="443"/>
      <c r="K143" s="443"/>
      <c r="L143" s="443"/>
      <c r="M143" s="443"/>
      <c r="N143" s="443"/>
      <c r="O143" s="443"/>
      <c r="P143" s="443"/>
      <c r="Q143" s="443"/>
      <c r="R143" s="443"/>
      <c r="S143" s="443"/>
      <c r="T143" s="443"/>
      <c r="U143" s="443"/>
      <c r="V143" s="443"/>
      <c r="W143" s="443"/>
      <c r="X143" s="443"/>
      <c r="Y143" s="443"/>
      <c r="Z143" s="443"/>
    </row>
    <row r="144" spans="1:26" ht="15.6">
      <c r="A144" s="443"/>
      <c r="B144" s="443"/>
      <c r="C144" s="443"/>
      <c r="D144" s="443"/>
      <c r="E144" s="443"/>
      <c r="F144" s="443"/>
      <c r="G144" s="443"/>
      <c r="H144" s="443"/>
      <c r="I144" s="443"/>
      <c r="J144" s="443"/>
      <c r="K144" s="443"/>
      <c r="L144" s="443"/>
      <c r="M144" s="443"/>
      <c r="N144" s="443"/>
      <c r="O144" s="443"/>
      <c r="P144" s="443"/>
      <c r="Q144" s="443"/>
      <c r="R144" s="443"/>
      <c r="S144" s="443"/>
      <c r="T144" s="443"/>
      <c r="U144" s="443"/>
      <c r="V144" s="443"/>
      <c r="W144" s="443"/>
      <c r="X144" s="443"/>
      <c r="Y144" s="443"/>
      <c r="Z144" s="443"/>
    </row>
    <row r="145" spans="1:26" ht="15.6">
      <c r="A145" s="443"/>
      <c r="B145" s="443"/>
      <c r="C145" s="443"/>
      <c r="D145" s="443"/>
      <c r="E145" s="443"/>
      <c r="F145" s="443"/>
      <c r="G145" s="443"/>
      <c r="H145" s="443"/>
      <c r="I145" s="443"/>
      <c r="J145" s="443"/>
      <c r="K145" s="443"/>
      <c r="L145" s="443"/>
      <c r="M145" s="443"/>
      <c r="N145" s="443"/>
      <c r="O145" s="443"/>
      <c r="P145" s="443"/>
      <c r="Q145" s="443"/>
      <c r="R145" s="443"/>
      <c r="S145" s="443"/>
      <c r="T145" s="443"/>
      <c r="U145" s="443"/>
      <c r="V145" s="443"/>
      <c r="W145" s="443"/>
      <c r="X145" s="443"/>
      <c r="Y145" s="443"/>
      <c r="Z145" s="443"/>
    </row>
    <row r="146" spans="1:26" ht="15.6">
      <c r="A146" s="443"/>
      <c r="B146" s="443"/>
      <c r="C146" s="443"/>
      <c r="D146" s="443"/>
      <c r="E146" s="443"/>
      <c r="F146" s="443"/>
      <c r="G146" s="443"/>
      <c r="H146" s="443"/>
      <c r="I146" s="443"/>
      <c r="J146" s="443"/>
      <c r="K146" s="443"/>
      <c r="L146" s="443"/>
      <c r="M146" s="443"/>
      <c r="N146" s="443"/>
      <c r="O146" s="443"/>
      <c r="P146" s="443"/>
      <c r="Q146" s="443"/>
      <c r="R146" s="443"/>
      <c r="S146" s="443"/>
      <c r="T146" s="443"/>
      <c r="U146" s="443"/>
      <c r="V146" s="443"/>
      <c r="W146" s="443"/>
      <c r="X146" s="443"/>
      <c r="Y146" s="443"/>
      <c r="Z146" s="443"/>
    </row>
    <row r="147" spans="1:26" ht="15.6">
      <c r="A147" s="443"/>
      <c r="B147" s="443"/>
      <c r="C147" s="443"/>
      <c r="D147" s="443"/>
      <c r="E147" s="443"/>
      <c r="F147" s="443"/>
      <c r="G147" s="443"/>
      <c r="H147" s="443"/>
      <c r="I147" s="443"/>
      <c r="J147" s="443"/>
      <c r="K147" s="443"/>
      <c r="L147" s="443"/>
      <c r="M147" s="443"/>
      <c r="N147" s="443"/>
      <c r="O147" s="443"/>
      <c r="P147" s="443"/>
      <c r="Q147" s="443"/>
      <c r="R147" s="443"/>
      <c r="S147" s="443"/>
      <c r="T147" s="443"/>
      <c r="U147" s="443"/>
      <c r="V147" s="443"/>
      <c r="W147" s="443"/>
      <c r="X147" s="443"/>
      <c r="Y147" s="443"/>
      <c r="Z147" s="443"/>
    </row>
    <row r="148" spans="1:26" ht="15.6">
      <c r="A148" s="443"/>
      <c r="B148" s="443"/>
      <c r="C148" s="443"/>
      <c r="D148" s="443"/>
      <c r="E148" s="443"/>
      <c r="F148" s="443"/>
      <c r="G148" s="443"/>
      <c r="H148" s="443"/>
      <c r="I148" s="443"/>
      <c r="J148" s="443"/>
      <c r="K148" s="443"/>
      <c r="L148" s="443"/>
      <c r="M148" s="443"/>
      <c r="N148" s="443"/>
      <c r="O148" s="443"/>
      <c r="P148" s="443"/>
      <c r="Q148" s="443"/>
      <c r="R148" s="443"/>
      <c r="S148" s="443"/>
      <c r="T148" s="443"/>
      <c r="U148" s="443"/>
      <c r="V148" s="443"/>
      <c r="W148" s="443"/>
      <c r="X148" s="443"/>
      <c r="Y148" s="443"/>
      <c r="Z148" s="443"/>
    </row>
    <row r="149" spans="1:26" ht="15.6">
      <c r="A149" s="443"/>
      <c r="B149" s="443"/>
      <c r="C149" s="443"/>
      <c r="D149" s="443"/>
      <c r="E149" s="443"/>
      <c r="F149" s="443"/>
      <c r="G149" s="443"/>
      <c r="H149" s="443"/>
      <c r="I149" s="443"/>
      <c r="J149" s="443"/>
      <c r="K149" s="443"/>
      <c r="L149" s="443"/>
      <c r="M149" s="443"/>
      <c r="N149" s="443"/>
      <c r="O149" s="443"/>
      <c r="P149" s="443"/>
      <c r="Q149" s="443"/>
      <c r="R149" s="443"/>
      <c r="S149" s="443"/>
      <c r="T149" s="443"/>
      <c r="U149" s="443"/>
      <c r="V149" s="443"/>
      <c r="W149" s="443"/>
      <c r="X149" s="443"/>
      <c r="Y149" s="443"/>
      <c r="Z149" s="443"/>
    </row>
    <row r="150" spans="1:26" ht="15.6">
      <c r="A150" s="443"/>
      <c r="B150" s="443"/>
      <c r="C150" s="443"/>
      <c r="D150" s="443"/>
      <c r="E150" s="443"/>
      <c r="F150" s="443"/>
      <c r="G150" s="443"/>
      <c r="H150" s="443"/>
      <c r="I150" s="443"/>
      <c r="J150" s="443"/>
      <c r="K150" s="443"/>
      <c r="L150" s="443"/>
      <c r="M150" s="443"/>
      <c r="N150" s="443"/>
      <c r="O150" s="443"/>
      <c r="P150" s="443"/>
      <c r="Q150" s="443"/>
      <c r="R150" s="443"/>
      <c r="S150" s="443"/>
      <c r="T150" s="443"/>
      <c r="U150" s="443"/>
      <c r="V150" s="443"/>
      <c r="W150" s="443"/>
      <c r="X150" s="443"/>
      <c r="Y150" s="443"/>
      <c r="Z150" s="443"/>
    </row>
    <row r="151" spans="1:26" ht="15.6">
      <c r="A151" s="443"/>
      <c r="B151" s="443"/>
      <c r="C151" s="443"/>
      <c r="D151" s="443"/>
      <c r="E151" s="443"/>
      <c r="F151" s="443"/>
      <c r="G151" s="443"/>
      <c r="H151" s="443"/>
      <c r="I151" s="443"/>
      <c r="J151" s="443"/>
      <c r="K151" s="443"/>
      <c r="L151" s="443"/>
      <c r="M151" s="443"/>
      <c r="N151" s="443"/>
      <c r="O151" s="443"/>
      <c r="P151" s="443"/>
      <c r="Q151" s="443"/>
      <c r="R151" s="443"/>
      <c r="S151" s="443"/>
      <c r="T151" s="443"/>
      <c r="U151" s="443"/>
      <c r="V151" s="443"/>
      <c r="W151" s="443"/>
      <c r="X151" s="443"/>
      <c r="Y151" s="443"/>
      <c r="Z151" s="443"/>
    </row>
    <row r="152" spans="1:26" ht="15.6">
      <c r="A152" s="443"/>
      <c r="B152" s="443"/>
      <c r="C152" s="443"/>
      <c r="D152" s="443"/>
      <c r="E152" s="443"/>
      <c r="F152" s="443"/>
      <c r="G152" s="443"/>
      <c r="H152" s="443"/>
      <c r="I152" s="443"/>
      <c r="J152" s="443"/>
      <c r="K152" s="443"/>
      <c r="L152" s="443"/>
      <c r="M152" s="443"/>
      <c r="N152" s="443"/>
      <c r="O152" s="443"/>
      <c r="P152" s="443"/>
      <c r="Q152" s="443"/>
      <c r="R152" s="443"/>
      <c r="S152" s="443"/>
      <c r="T152" s="443"/>
      <c r="U152" s="443"/>
      <c r="V152" s="443"/>
      <c r="W152" s="443"/>
      <c r="X152" s="443"/>
      <c r="Y152" s="443"/>
      <c r="Z152" s="443"/>
    </row>
    <row r="153" spans="1:26" ht="15.6">
      <c r="A153" s="443"/>
      <c r="B153" s="443"/>
      <c r="C153" s="443"/>
      <c r="D153" s="443"/>
      <c r="E153" s="443"/>
      <c r="F153" s="443"/>
      <c r="G153" s="443"/>
      <c r="H153" s="443"/>
      <c r="I153" s="443"/>
      <c r="J153" s="443"/>
      <c r="K153" s="443"/>
      <c r="L153" s="443"/>
      <c r="M153" s="443"/>
      <c r="N153" s="443"/>
      <c r="O153" s="443"/>
      <c r="P153" s="443"/>
      <c r="Q153" s="443"/>
      <c r="R153" s="443"/>
      <c r="S153" s="443"/>
      <c r="T153" s="443"/>
      <c r="U153" s="443"/>
      <c r="V153" s="443"/>
      <c r="W153" s="443"/>
      <c r="X153" s="443"/>
      <c r="Y153" s="443"/>
      <c r="Z153" s="443"/>
    </row>
    <row r="154" spans="1:26" ht="15.6">
      <c r="A154" s="443"/>
      <c r="B154" s="443"/>
      <c r="C154" s="443"/>
      <c r="D154" s="443"/>
      <c r="E154" s="443"/>
      <c r="F154" s="443"/>
      <c r="G154" s="443"/>
      <c r="H154" s="443"/>
      <c r="I154" s="443"/>
      <c r="J154" s="443"/>
      <c r="K154" s="443"/>
      <c r="L154" s="443"/>
      <c r="M154" s="443"/>
      <c r="N154" s="443"/>
      <c r="O154" s="443"/>
      <c r="P154" s="443"/>
      <c r="Q154" s="443"/>
      <c r="R154" s="443"/>
      <c r="S154" s="443"/>
      <c r="T154" s="443"/>
      <c r="U154" s="443"/>
      <c r="V154" s="443"/>
      <c r="W154" s="443"/>
      <c r="X154" s="443"/>
      <c r="Y154" s="443"/>
      <c r="Z154" s="443"/>
    </row>
    <row r="155" spans="1:26" ht="15.6">
      <c r="A155" s="443"/>
      <c r="B155" s="443"/>
      <c r="C155" s="443"/>
      <c r="D155" s="443"/>
      <c r="E155" s="443"/>
      <c r="F155" s="443"/>
      <c r="G155" s="443"/>
      <c r="H155" s="443"/>
      <c r="I155" s="443"/>
      <c r="J155" s="443"/>
      <c r="K155" s="443"/>
      <c r="L155" s="443"/>
      <c r="M155" s="443"/>
      <c r="N155" s="443"/>
      <c r="O155" s="443"/>
      <c r="P155" s="443"/>
      <c r="Q155" s="443"/>
      <c r="R155" s="443"/>
      <c r="S155" s="443"/>
      <c r="T155" s="443"/>
      <c r="U155" s="443"/>
      <c r="V155" s="443"/>
      <c r="W155" s="443"/>
      <c r="X155" s="443"/>
      <c r="Y155" s="443"/>
      <c r="Z155" s="443"/>
    </row>
    <row r="156" spans="1:26" ht="15.6">
      <c r="A156" s="443"/>
      <c r="B156" s="443"/>
      <c r="C156" s="443"/>
      <c r="D156" s="443"/>
      <c r="E156" s="443"/>
      <c r="F156" s="443"/>
      <c r="G156" s="443"/>
      <c r="H156" s="443"/>
      <c r="I156" s="443"/>
      <c r="J156" s="443"/>
      <c r="K156" s="443"/>
      <c r="L156" s="443"/>
      <c r="M156" s="443"/>
      <c r="N156" s="443"/>
      <c r="O156" s="443"/>
      <c r="P156" s="443"/>
      <c r="Q156" s="443"/>
      <c r="R156" s="443"/>
      <c r="S156" s="443"/>
      <c r="T156" s="443"/>
      <c r="U156" s="443"/>
      <c r="V156" s="443"/>
      <c r="W156" s="443"/>
      <c r="X156" s="443"/>
      <c r="Y156" s="443"/>
      <c r="Z156" s="443"/>
    </row>
    <row r="157" spans="1:26" ht="15.6">
      <c r="A157" s="443"/>
      <c r="B157" s="443"/>
      <c r="C157" s="443"/>
      <c r="D157" s="443"/>
      <c r="E157" s="443"/>
      <c r="F157" s="443"/>
      <c r="G157" s="443"/>
      <c r="H157" s="443"/>
      <c r="I157" s="443"/>
      <c r="J157" s="443"/>
      <c r="K157" s="443"/>
      <c r="L157" s="443"/>
      <c r="M157" s="443"/>
      <c r="N157" s="443"/>
      <c r="O157" s="443"/>
      <c r="P157" s="443"/>
      <c r="Q157" s="443"/>
      <c r="R157" s="443"/>
      <c r="S157" s="443"/>
      <c r="T157" s="443"/>
      <c r="U157" s="443"/>
      <c r="V157" s="443"/>
      <c r="W157" s="443"/>
      <c r="X157" s="443"/>
      <c r="Y157" s="443"/>
      <c r="Z157" s="443"/>
    </row>
    <row r="158" spans="1:26" ht="15.6">
      <c r="A158" s="443"/>
      <c r="B158" s="443"/>
      <c r="C158" s="443"/>
      <c r="D158" s="443"/>
      <c r="E158" s="443"/>
      <c r="F158" s="443"/>
      <c r="G158" s="443"/>
      <c r="H158" s="443"/>
      <c r="I158" s="443"/>
      <c r="J158" s="443"/>
      <c r="K158" s="443"/>
      <c r="L158" s="443"/>
      <c r="M158" s="443"/>
      <c r="N158" s="443"/>
      <c r="O158" s="443"/>
      <c r="P158" s="443"/>
      <c r="Q158" s="443"/>
      <c r="R158" s="443"/>
      <c r="S158" s="443"/>
      <c r="T158" s="443"/>
      <c r="U158" s="443"/>
      <c r="V158" s="443"/>
      <c r="W158" s="443"/>
      <c r="X158" s="443"/>
      <c r="Y158" s="443"/>
      <c r="Z158" s="443"/>
    </row>
    <row r="159" spans="1:26" ht="15.6">
      <c r="A159" s="443"/>
      <c r="B159" s="443"/>
      <c r="C159" s="443"/>
      <c r="D159" s="443"/>
      <c r="E159" s="443"/>
      <c r="F159" s="443"/>
      <c r="G159" s="443"/>
      <c r="H159" s="443"/>
      <c r="I159" s="443"/>
      <c r="J159" s="443"/>
      <c r="K159" s="443"/>
      <c r="L159" s="443"/>
      <c r="M159" s="443"/>
      <c r="N159" s="443"/>
      <c r="O159" s="443"/>
      <c r="P159" s="443"/>
      <c r="Q159" s="443"/>
      <c r="R159" s="443"/>
      <c r="S159" s="443"/>
      <c r="T159" s="443"/>
      <c r="U159" s="443"/>
      <c r="V159" s="443"/>
      <c r="W159" s="443"/>
      <c r="X159" s="443"/>
      <c r="Y159" s="443"/>
      <c r="Z159" s="443"/>
    </row>
    <row r="160" spans="1:26" ht="15.6">
      <c r="A160" s="443"/>
      <c r="B160" s="443"/>
      <c r="C160" s="443"/>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row>
    <row r="161" spans="1:26" ht="15.6">
      <c r="A161" s="443"/>
      <c r="B161" s="443"/>
      <c r="C161" s="443"/>
      <c r="D161" s="443"/>
      <c r="E161" s="443"/>
      <c r="F161" s="443"/>
      <c r="G161" s="443"/>
      <c r="H161" s="443"/>
      <c r="I161" s="443"/>
      <c r="J161" s="443"/>
      <c r="K161" s="443"/>
      <c r="L161" s="443"/>
      <c r="M161" s="443"/>
      <c r="N161" s="443"/>
      <c r="O161" s="443"/>
      <c r="P161" s="443"/>
      <c r="Q161" s="443"/>
      <c r="R161" s="443"/>
      <c r="S161" s="443"/>
      <c r="T161" s="443"/>
      <c r="U161" s="443"/>
      <c r="V161" s="443"/>
      <c r="W161" s="443"/>
      <c r="X161" s="443"/>
      <c r="Y161" s="443"/>
      <c r="Z161" s="443"/>
    </row>
    <row r="162" spans="1:26" ht="15.6">
      <c r="A162" s="443"/>
      <c r="B162" s="443"/>
      <c r="C162" s="443"/>
      <c r="D162" s="443"/>
      <c r="E162" s="443"/>
      <c r="F162" s="443"/>
      <c r="G162" s="443"/>
      <c r="H162" s="443"/>
      <c r="I162" s="443"/>
      <c r="J162" s="443"/>
      <c r="K162" s="443"/>
      <c r="L162" s="443"/>
      <c r="M162" s="443"/>
      <c r="N162" s="443"/>
      <c r="O162" s="443"/>
      <c r="P162" s="443"/>
      <c r="Q162" s="443"/>
      <c r="R162" s="443"/>
      <c r="S162" s="443"/>
      <c r="T162" s="443"/>
      <c r="U162" s="443"/>
      <c r="V162" s="443"/>
      <c r="W162" s="443"/>
      <c r="X162" s="443"/>
      <c r="Y162" s="443"/>
      <c r="Z162" s="443"/>
    </row>
    <row r="163" spans="1:26" ht="15.6">
      <c r="A163" s="443"/>
      <c r="B163" s="443"/>
      <c r="C163" s="443"/>
      <c r="D163" s="443"/>
      <c r="E163" s="443"/>
      <c r="F163" s="443"/>
      <c r="G163" s="443"/>
      <c r="H163" s="443"/>
      <c r="I163" s="443"/>
      <c r="J163" s="443"/>
      <c r="K163" s="443"/>
      <c r="L163" s="443"/>
      <c r="M163" s="443"/>
      <c r="N163" s="443"/>
      <c r="O163" s="443"/>
      <c r="P163" s="443"/>
      <c r="Q163" s="443"/>
      <c r="R163" s="443"/>
      <c r="S163" s="443"/>
      <c r="T163" s="443"/>
      <c r="U163" s="443"/>
      <c r="V163" s="443"/>
      <c r="W163" s="443"/>
      <c r="X163" s="443"/>
      <c r="Y163" s="443"/>
      <c r="Z163" s="443"/>
    </row>
    <row r="164" spans="1:26" ht="15.6">
      <c r="A164" s="443"/>
      <c r="B164" s="443"/>
      <c r="C164" s="443"/>
      <c r="D164" s="443"/>
      <c r="E164" s="443"/>
      <c r="F164" s="443"/>
      <c r="G164" s="443"/>
      <c r="H164" s="443"/>
      <c r="I164" s="443"/>
      <c r="J164" s="443"/>
      <c r="K164" s="443"/>
      <c r="L164" s="443"/>
      <c r="M164" s="443"/>
      <c r="N164" s="443"/>
      <c r="O164" s="443"/>
      <c r="P164" s="443"/>
      <c r="Q164" s="443"/>
      <c r="R164" s="443"/>
      <c r="S164" s="443"/>
      <c r="T164" s="443"/>
      <c r="U164" s="443"/>
      <c r="V164" s="443"/>
      <c r="W164" s="443"/>
      <c r="X164" s="443"/>
      <c r="Y164" s="443"/>
      <c r="Z164" s="443"/>
    </row>
    <row r="165" spans="1:26" ht="15.6">
      <c r="A165" s="443"/>
      <c r="B165" s="443"/>
      <c r="C165" s="443"/>
      <c r="D165" s="443"/>
      <c r="E165" s="443"/>
      <c r="F165" s="443"/>
      <c r="G165" s="443"/>
      <c r="H165" s="443"/>
      <c r="I165" s="443"/>
      <c r="J165" s="443"/>
      <c r="K165" s="443"/>
      <c r="L165" s="443"/>
      <c r="M165" s="443"/>
      <c r="N165" s="443"/>
      <c r="O165" s="443"/>
      <c r="P165" s="443"/>
      <c r="Q165" s="443"/>
      <c r="R165" s="443"/>
      <c r="S165" s="443"/>
      <c r="T165" s="443"/>
      <c r="U165" s="443"/>
      <c r="V165" s="443"/>
      <c r="W165" s="443"/>
      <c r="X165" s="443"/>
      <c r="Y165" s="443"/>
      <c r="Z165" s="443"/>
    </row>
    <row r="166" spans="1:26" ht="15.6">
      <c r="A166" s="443"/>
      <c r="B166" s="443"/>
      <c r="C166" s="443"/>
      <c r="D166" s="443"/>
      <c r="E166" s="443"/>
      <c r="F166" s="443"/>
      <c r="G166" s="443"/>
      <c r="H166" s="443"/>
      <c r="I166" s="443"/>
      <c r="J166" s="443"/>
      <c r="K166" s="443"/>
      <c r="L166" s="443"/>
      <c r="M166" s="443"/>
      <c r="N166" s="443"/>
      <c r="O166" s="443"/>
      <c r="P166" s="443"/>
      <c r="Q166" s="443"/>
      <c r="R166" s="443"/>
      <c r="S166" s="443"/>
      <c r="T166" s="443"/>
      <c r="U166" s="443"/>
      <c r="V166" s="443"/>
      <c r="W166" s="443"/>
      <c r="X166" s="443"/>
      <c r="Y166" s="443"/>
      <c r="Z166" s="443"/>
    </row>
    <row r="167" spans="1:26" ht="15.6">
      <c r="A167" s="443"/>
      <c r="B167" s="443"/>
      <c r="C167" s="443"/>
      <c r="D167" s="443"/>
      <c r="E167" s="443"/>
      <c r="F167" s="443"/>
      <c r="G167" s="443"/>
      <c r="H167" s="443"/>
      <c r="I167" s="443"/>
      <c r="J167" s="443"/>
      <c r="K167" s="443"/>
      <c r="L167" s="443"/>
      <c r="M167" s="443"/>
      <c r="N167" s="443"/>
      <c r="O167" s="443"/>
      <c r="P167" s="443"/>
      <c r="Q167" s="443"/>
      <c r="R167" s="443"/>
      <c r="S167" s="443"/>
      <c r="T167" s="443"/>
      <c r="U167" s="443"/>
      <c r="V167" s="443"/>
      <c r="W167" s="443"/>
      <c r="X167" s="443"/>
      <c r="Y167" s="443"/>
      <c r="Z167" s="443"/>
    </row>
    <row r="168" spans="1:26" ht="15.6">
      <c r="A168" s="443"/>
      <c r="B168" s="443"/>
      <c r="C168" s="443"/>
      <c r="D168" s="443"/>
      <c r="E168" s="443"/>
      <c r="F168" s="443"/>
      <c r="G168" s="443"/>
      <c r="H168" s="443"/>
      <c r="I168" s="443"/>
      <c r="J168" s="443"/>
      <c r="K168" s="443"/>
      <c r="L168" s="443"/>
      <c r="M168" s="443"/>
      <c r="N168" s="443"/>
      <c r="O168" s="443"/>
      <c r="P168" s="443"/>
      <c r="Q168" s="443"/>
      <c r="R168" s="443"/>
      <c r="S168" s="443"/>
      <c r="T168" s="443"/>
      <c r="U168" s="443"/>
      <c r="V168" s="443"/>
      <c r="W168" s="443"/>
      <c r="X168" s="443"/>
      <c r="Y168" s="443"/>
      <c r="Z168" s="443"/>
    </row>
    <row r="169" spans="1:26" ht="15.6">
      <c r="A169" s="443"/>
      <c r="B169" s="443"/>
      <c r="C169" s="443"/>
      <c r="D169" s="443"/>
      <c r="E169" s="443"/>
      <c r="F169" s="443"/>
      <c r="G169" s="443"/>
      <c r="H169" s="443"/>
      <c r="I169" s="443"/>
      <c r="J169" s="443"/>
      <c r="K169" s="443"/>
      <c r="L169" s="443"/>
      <c r="M169" s="443"/>
      <c r="N169" s="443"/>
      <c r="O169" s="443"/>
      <c r="P169" s="443"/>
      <c r="Q169" s="443"/>
      <c r="R169" s="443"/>
      <c r="S169" s="443"/>
      <c r="T169" s="443"/>
      <c r="U169" s="443"/>
      <c r="V169" s="443"/>
      <c r="W169" s="443"/>
      <c r="X169" s="443"/>
      <c r="Y169" s="443"/>
      <c r="Z169" s="443"/>
    </row>
    <row r="170" spans="1:26" ht="15.6">
      <c r="A170" s="443"/>
      <c r="B170" s="443"/>
      <c r="C170" s="443"/>
      <c r="D170" s="443"/>
      <c r="E170" s="443"/>
      <c r="F170" s="443"/>
      <c r="G170" s="443"/>
      <c r="H170" s="443"/>
      <c r="I170" s="443"/>
      <c r="J170" s="443"/>
      <c r="K170" s="443"/>
      <c r="L170" s="443"/>
      <c r="M170" s="443"/>
      <c r="N170" s="443"/>
      <c r="O170" s="443"/>
      <c r="P170" s="443"/>
      <c r="Q170" s="443"/>
      <c r="R170" s="443"/>
      <c r="S170" s="443"/>
      <c r="T170" s="443"/>
      <c r="U170" s="443"/>
      <c r="V170" s="443"/>
      <c r="W170" s="443"/>
      <c r="X170" s="443"/>
      <c r="Y170" s="443"/>
      <c r="Z170" s="443"/>
    </row>
    <row r="171" spans="1:26" ht="15.6">
      <c r="A171" s="443"/>
      <c r="B171" s="443"/>
      <c r="C171" s="443"/>
      <c r="D171" s="443"/>
      <c r="E171" s="443"/>
      <c r="F171" s="443"/>
      <c r="G171" s="443"/>
      <c r="H171" s="443"/>
      <c r="I171" s="443"/>
      <c r="J171" s="443"/>
      <c r="K171" s="443"/>
      <c r="L171" s="443"/>
      <c r="M171" s="443"/>
      <c r="N171" s="443"/>
      <c r="O171" s="443"/>
      <c r="P171" s="443"/>
      <c r="Q171" s="443"/>
      <c r="R171" s="443"/>
      <c r="S171" s="443"/>
      <c r="T171" s="443"/>
      <c r="U171" s="443"/>
      <c r="V171" s="443"/>
      <c r="W171" s="443"/>
      <c r="X171" s="443"/>
      <c r="Y171" s="443"/>
      <c r="Z171" s="443"/>
    </row>
    <row r="172" spans="1:26" ht="15.6">
      <c r="A172" s="443"/>
      <c r="B172" s="443"/>
      <c r="C172" s="443"/>
      <c r="D172" s="443"/>
      <c r="E172" s="443"/>
      <c r="F172" s="443"/>
      <c r="G172" s="443"/>
      <c r="H172" s="443"/>
      <c r="I172" s="443"/>
      <c r="J172" s="443"/>
      <c r="K172" s="443"/>
      <c r="L172" s="443"/>
      <c r="M172" s="443"/>
      <c r="N172" s="443"/>
      <c r="O172" s="443"/>
      <c r="P172" s="443"/>
      <c r="Q172" s="443"/>
      <c r="R172" s="443"/>
      <c r="S172" s="443"/>
      <c r="T172" s="443"/>
      <c r="U172" s="443"/>
      <c r="V172" s="443"/>
      <c r="W172" s="443"/>
      <c r="X172" s="443"/>
      <c r="Y172" s="443"/>
      <c r="Z172" s="443"/>
    </row>
    <row r="173" spans="1:26" ht="15.6">
      <c r="A173" s="443"/>
      <c r="B173" s="443"/>
      <c r="C173" s="443"/>
      <c r="D173" s="443"/>
      <c r="E173" s="443"/>
      <c r="F173" s="443"/>
      <c r="G173" s="443"/>
      <c r="H173" s="443"/>
      <c r="I173" s="443"/>
      <c r="J173" s="443"/>
      <c r="K173" s="443"/>
      <c r="L173" s="443"/>
      <c r="M173" s="443"/>
      <c r="N173" s="443"/>
      <c r="O173" s="443"/>
      <c r="P173" s="443"/>
      <c r="Q173" s="443"/>
      <c r="R173" s="443"/>
      <c r="S173" s="443"/>
      <c r="T173" s="443"/>
      <c r="U173" s="443"/>
      <c r="V173" s="443"/>
      <c r="W173" s="443"/>
      <c r="X173" s="443"/>
      <c r="Y173" s="443"/>
      <c r="Z173" s="443"/>
    </row>
    <row r="174" spans="1:26" ht="15.6">
      <c r="A174" s="443"/>
      <c r="B174" s="443"/>
      <c r="C174" s="443"/>
      <c r="D174" s="443"/>
      <c r="E174" s="443"/>
      <c r="F174" s="443"/>
      <c r="G174" s="443"/>
      <c r="H174" s="443"/>
      <c r="I174" s="443"/>
      <c r="J174" s="443"/>
      <c r="K174" s="443"/>
      <c r="L174" s="443"/>
      <c r="M174" s="443"/>
      <c r="N174" s="443"/>
      <c r="O174" s="443"/>
      <c r="P174" s="443"/>
      <c r="Q174" s="443"/>
      <c r="R174" s="443"/>
      <c r="S174" s="443"/>
      <c r="T174" s="443"/>
      <c r="U174" s="443"/>
      <c r="V174" s="443"/>
      <c r="W174" s="443"/>
      <c r="X174" s="443"/>
      <c r="Y174" s="443"/>
      <c r="Z174" s="443"/>
    </row>
    <row r="175" spans="1:26" ht="15.6">
      <c r="A175" s="443"/>
      <c r="B175" s="443"/>
      <c r="C175" s="443"/>
      <c r="D175" s="443"/>
      <c r="E175" s="443"/>
      <c r="F175" s="443"/>
      <c r="G175" s="443"/>
      <c r="H175" s="443"/>
      <c r="I175" s="443"/>
      <c r="J175" s="443"/>
      <c r="K175" s="443"/>
      <c r="L175" s="443"/>
      <c r="M175" s="443"/>
      <c r="N175" s="443"/>
      <c r="O175" s="443"/>
      <c r="P175" s="443"/>
      <c r="Q175" s="443"/>
      <c r="R175" s="443"/>
      <c r="S175" s="443"/>
      <c r="T175" s="443"/>
      <c r="U175" s="443"/>
      <c r="V175" s="443"/>
      <c r="W175" s="443"/>
      <c r="X175" s="443"/>
      <c r="Y175" s="443"/>
      <c r="Z175" s="443"/>
    </row>
    <row r="176" spans="1:26" ht="15.6">
      <c r="A176" s="443"/>
      <c r="B176" s="443"/>
      <c r="C176" s="443"/>
      <c r="D176" s="443"/>
      <c r="E176" s="443"/>
      <c r="F176" s="443"/>
      <c r="G176" s="443"/>
      <c r="H176" s="443"/>
      <c r="I176" s="443"/>
      <c r="J176" s="443"/>
      <c r="K176" s="443"/>
      <c r="L176" s="443"/>
      <c r="M176" s="443"/>
      <c r="N176" s="443"/>
      <c r="O176" s="443"/>
      <c r="P176" s="443"/>
      <c r="Q176" s="443"/>
      <c r="R176" s="443"/>
      <c r="S176" s="443"/>
      <c r="T176" s="443"/>
      <c r="U176" s="443"/>
      <c r="V176" s="443"/>
      <c r="W176" s="443"/>
      <c r="X176" s="443"/>
      <c r="Y176" s="443"/>
      <c r="Z176" s="443"/>
    </row>
    <row r="177" spans="1:26" ht="15.6">
      <c r="A177" s="443"/>
      <c r="B177" s="443"/>
      <c r="C177" s="443"/>
      <c r="D177" s="443"/>
      <c r="E177" s="443"/>
      <c r="F177" s="443"/>
      <c r="G177" s="443"/>
      <c r="H177" s="443"/>
      <c r="I177" s="443"/>
      <c r="J177" s="443"/>
      <c r="K177" s="443"/>
      <c r="L177" s="443"/>
      <c r="M177" s="443"/>
      <c r="N177" s="443"/>
      <c r="O177" s="443"/>
      <c r="P177" s="443"/>
      <c r="Q177" s="443"/>
      <c r="R177" s="443"/>
      <c r="S177" s="443"/>
      <c r="T177" s="443"/>
      <c r="U177" s="443"/>
      <c r="V177" s="443"/>
      <c r="W177" s="443"/>
      <c r="X177" s="443"/>
      <c r="Y177" s="443"/>
      <c r="Z177" s="443"/>
    </row>
    <row r="178" spans="1:26" ht="15.6">
      <c r="A178" s="443"/>
      <c r="B178" s="443"/>
      <c r="C178" s="443"/>
      <c r="D178" s="443"/>
      <c r="E178" s="443"/>
      <c r="F178" s="443"/>
      <c r="G178" s="443"/>
      <c r="H178" s="443"/>
      <c r="I178" s="443"/>
      <c r="J178" s="443"/>
      <c r="K178" s="443"/>
      <c r="L178" s="443"/>
      <c r="M178" s="443"/>
      <c r="N178" s="443"/>
      <c r="O178" s="443"/>
      <c r="P178" s="443"/>
      <c r="Q178" s="443"/>
      <c r="R178" s="443"/>
      <c r="S178" s="443"/>
      <c r="T178" s="443"/>
      <c r="U178" s="443"/>
      <c r="V178" s="443"/>
      <c r="W178" s="443"/>
      <c r="X178" s="443"/>
      <c r="Y178" s="443"/>
      <c r="Z178" s="443"/>
    </row>
    <row r="179" spans="1:26" ht="15.6">
      <c r="A179" s="443"/>
      <c r="B179" s="443"/>
      <c r="C179" s="443"/>
      <c r="D179" s="443"/>
      <c r="E179" s="443"/>
      <c r="F179" s="443"/>
      <c r="G179" s="443"/>
      <c r="H179" s="443"/>
      <c r="I179" s="443"/>
      <c r="J179" s="443"/>
      <c r="K179" s="443"/>
      <c r="L179" s="443"/>
      <c r="M179" s="443"/>
      <c r="N179" s="443"/>
      <c r="O179" s="443"/>
      <c r="P179" s="443"/>
      <c r="Q179" s="443"/>
      <c r="R179" s="443"/>
      <c r="S179" s="443"/>
      <c r="T179" s="443"/>
      <c r="U179" s="443"/>
      <c r="V179" s="443"/>
      <c r="W179" s="443"/>
      <c r="X179" s="443"/>
      <c r="Y179" s="443"/>
      <c r="Z179" s="443"/>
    </row>
    <row r="180" spans="1:26" ht="15.6">
      <c r="A180" s="443"/>
      <c r="B180" s="443"/>
      <c r="C180" s="443"/>
      <c r="D180" s="443"/>
      <c r="E180" s="443"/>
      <c r="F180" s="443"/>
      <c r="G180" s="443"/>
      <c r="H180" s="443"/>
      <c r="I180" s="443"/>
      <c r="J180" s="443"/>
      <c r="K180" s="443"/>
      <c r="L180" s="443"/>
      <c r="M180" s="443"/>
      <c r="N180" s="443"/>
      <c r="O180" s="443"/>
      <c r="P180" s="443"/>
      <c r="Q180" s="443"/>
      <c r="R180" s="443"/>
      <c r="S180" s="443"/>
      <c r="T180" s="443"/>
      <c r="U180" s="443"/>
      <c r="V180" s="443"/>
      <c r="W180" s="443"/>
      <c r="X180" s="443"/>
      <c r="Y180" s="443"/>
      <c r="Z180" s="443"/>
    </row>
    <row r="181" spans="1:26" ht="15.6">
      <c r="A181" s="443"/>
      <c r="B181" s="443"/>
      <c r="C181" s="443"/>
      <c r="D181" s="443"/>
      <c r="E181" s="443"/>
      <c r="F181" s="443"/>
      <c r="G181" s="443"/>
      <c r="H181" s="443"/>
      <c r="I181" s="443"/>
      <c r="J181" s="443"/>
      <c r="K181" s="443"/>
      <c r="L181" s="443"/>
      <c r="M181" s="443"/>
      <c r="N181" s="443"/>
      <c r="O181" s="443"/>
      <c r="P181" s="443"/>
      <c r="Q181" s="443"/>
      <c r="R181" s="443"/>
      <c r="S181" s="443"/>
      <c r="T181" s="443"/>
      <c r="U181" s="443"/>
      <c r="V181" s="443"/>
      <c r="W181" s="443"/>
      <c r="X181" s="443"/>
      <c r="Y181" s="443"/>
      <c r="Z181" s="443"/>
    </row>
    <row r="182" spans="1:26" ht="15.6">
      <c r="A182" s="443"/>
      <c r="B182" s="443"/>
      <c r="C182" s="443"/>
      <c r="D182" s="443"/>
      <c r="E182" s="443"/>
      <c r="F182" s="443"/>
      <c r="G182" s="443"/>
      <c r="H182" s="443"/>
      <c r="I182" s="443"/>
      <c r="J182" s="443"/>
      <c r="K182" s="443"/>
      <c r="L182" s="443"/>
      <c r="M182" s="443"/>
      <c r="N182" s="443"/>
      <c r="O182" s="443"/>
      <c r="P182" s="443"/>
      <c r="Q182" s="443"/>
      <c r="R182" s="443"/>
      <c r="S182" s="443"/>
      <c r="T182" s="443"/>
      <c r="U182" s="443"/>
      <c r="V182" s="443"/>
      <c r="W182" s="443"/>
      <c r="X182" s="443"/>
      <c r="Y182" s="443"/>
      <c r="Z182" s="443"/>
    </row>
    <row r="183" spans="1:26" ht="15.6">
      <c r="A183" s="443"/>
      <c r="B183" s="443"/>
      <c r="C183" s="443"/>
      <c r="D183" s="443"/>
      <c r="E183" s="443"/>
      <c r="F183" s="443"/>
      <c r="G183" s="443"/>
      <c r="H183" s="443"/>
      <c r="I183" s="443"/>
      <c r="J183" s="443"/>
      <c r="K183" s="443"/>
      <c r="L183" s="443"/>
      <c r="M183" s="443"/>
      <c r="N183" s="443"/>
      <c r="O183" s="443"/>
      <c r="P183" s="443"/>
      <c r="Q183" s="443"/>
      <c r="R183" s="443"/>
      <c r="S183" s="443"/>
      <c r="T183" s="443"/>
      <c r="U183" s="443"/>
      <c r="V183" s="443"/>
      <c r="W183" s="443"/>
      <c r="X183" s="443"/>
      <c r="Y183" s="443"/>
      <c r="Z183" s="443"/>
    </row>
    <row r="184" spans="1:26" ht="15.6">
      <c r="A184" s="443"/>
      <c r="B184" s="443"/>
      <c r="C184" s="443"/>
      <c r="D184" s="443"/>
      <c r="E184" s="443"/>
      <c r="F184" s="443"/>
      <c r="G184" s="443"/>
      <c r="H184" s="443"/>
      <c r="I184" s="443"/>
      <c r="J184" s="443"/>
      <c r="K184" s="443"/>
      <c r="L184" s="443"/>
      <c r="M184" s="443"/>
      <c r="N184" s="443"/>
      <c r="O184" s="443"/>
      <c r="P184" s="443"/>
      <c r="Q184" s="443"/>
      <c r="R184" s="443"/>
      <c r="S184" s="443"/>
      <c r="T184" s="443"/>
      <c r="U184" s="443"/>
      <c r="V184" s="443"/>
      <c r="W184" s="443"/>
      <c r="X184" s="443"/>
      <c r="Y184" s="443"/>
      <c r="Z184" s="443"/>
    </row>
    <row r="185" spans="1:26" ht="15.6">
      <c r="A185" s="443"/>
      <c r="B185" s="443"/>
      <c r="C185" s="443"/>
      <c r="D185" s="443"/>
      <c r="E185" s="443"/>
      <c r="F185" s="443"/>
      <c r="G185" s="443"/>
      <c r="H185" s="443"/>
      <c r="I185" s="443"/>
      <c r="J185" s="443"/>
      <c r="K185" s="443"/>
      <c r="L185" s="443"/>
      <c r="M185" s="443"/>
      <c r="N185" s="443"/>
      <c r="O185" s="443"/>
      <c r="P185" s="443"/>
      <c r="Q185" s="443"/>
      <c r="R185" s="443"/>
      <c r="S185" s="443"/>
      <c r="T185" s="443"/>
      <c r="U185" s="443"/>
      <c r="V185" s="443"/>
      <c r="W185" s="443"/>
      <c r="X185" s="443"/>
      <c r="Y185" s="443"/>
      <c r="Z185" s="443"/>
    </row>
    <row r="186" spans="1:26" ht="15.6">
      <c r="A186" s="443"/>
      <c r="B186" s="443"/>
      <c r="C186" s="443"/>
      <c r="D186" s="443"/>
      <c r="E186" s="443"/>
      <c r="F186" s="443"/>
      <c r="G186" s="443"/>
      <c r="H186" s="443"/>
      <c r="I186" s="443"/>
      <c r="J186" s="443"/>
      <c r="K186" s="443"/>
      <c r="L186" s="443"/>
      <c r="M186" s="443"/>
      <c r="N186" s="443"/>
      <c r="O186" s="443"/>
      <c r="P186" s="443"/>
      <c r="Q186" s="443"/>
      <c r="R186" s="443"/>
      <c r="S186" s="443"/>
      <c r="T186" s="443"/>
      <c r="U186" s="443"/>
      <c r="V186" s="443"/>
      <c r="W186" s="443"/>
      <c r="X186" s="443"/>
      <c r="Y186" s="443"/>
      <c r="Z186" s="443"/>
    </row>
    <row r="187" spans="1:26" ht="15.6">
      <c r="A187" s="443"/>
      <c r="B187" s="443"/>
      <c r="C187" s="443"/>
      <c r="D187" s="443"/>
      <c r="E187" s="443"/>
      <c r="F187" s="443"/>
      <c r="G187" s="443"/>
      <c r="H187" s="443"/>
      <c r="I187" s="443"/>
      <c r="J187" s="443"/>
      <c r="K187" s="443"/>
      <c r="L187" s="443"/>
      <c r="M187" s="443"/>
      <c r="N187" s="443"/>
      <c r="O187" s="443"/>
      <c r="P187" s="443"/>
      <c r="Q187" s="443"/>
      <c r="R187" s="443"/>
      <c r="S187" s="443"/>
      <c r="T187" s="443"/>
      <c r="U187" s="443"/>
      <c r="V187" s="443"/>
      <c r="W187" s="443"/>
      <c r="X187" s="443"/>
      <c r="Y187" s="443"/>
      <c r="Z187" s="443"/>
    </row>
    <row r="188" spans="1:26" ht="15.6">
      <c r="A188" s="443"/>
      <c r="B188" s="443"/>
      <c r="C188" s="443"/>
      <c r="D188" s="443"/>
      <c r="E188" s="443"/>
      <c r="F188" s="443"/>
      <c r="G188" s="443"/>
      <c r="H188" s="443"/>
      <c r="I188" s="443"/>
      <c r="J188" s="443"/>
      <c r="K188" s="443"/>
      <c r="L188" s="443"/>
      <c r="M188" s="443"/>
      <c r="N188" s="443"/>
      <c r="O188" s="443"/>
      <c r="P188" s="443"/>
      <c r="Q188" s="443"/>
      <c r="R188" s="443"/>
      <c r="S188" s="443"/>
      <c r="T188" s="443"/>
      <c r="U188" s="443"/>
      <c r="V188" s="443"/>
      <c r="W188" s="443"/>
      <c r="X188" s="443"/>
      <c r="Y188" s="443"/>
      <c r="Z188" s="443"/>
    </row>
    <row r="189" spans="1:26" ht="15.6">
      <c r="A189" s="443"/>
      <c r="B189" s="443"/>
      <c r="C189" s="443"/>
      <c r="D189" s="443"/>
      <c r="E189" s="443"/>
      <c r="F189" s="443"/>
      <c r="G189" s="443"/>
      <c r="H189" s="443"/>
      <c r="I189" s="443"/>
      <c r="J189" s="443"/>
      <c r="K189" s="443"/>
      <c r="L189" s="443"/>
      <c r="M189" s="443"/>
      <c r="N189" s="443"/>
      <c r="O189" s="443"/>
      <c r="P189" s="443"/>
      <c r="Q189" s="443"/>
      <c r="R189" s="443"/>
      <c r="S189" s="443"/>
      <c r="T189" s="443"/>
      <c r="U189" s="443"/>
      <c r="V189" s="443"/>
      <c r="W189" s="443"/>
      <c r="X189" s="443"/>
      <c r="Y189" s="443"/>
      <c r="Z189" s="443"/>
    </row>
    <row r="190" spans="1:26" ht="15.6">
      <c r="A190" s="443"/>
      <c r="B190" s="443"/>
      <c r="C190" s="443"/>
      <c r="D190" s="443"/>
      <c r="E190" s="443"/>
      <c r="F190" s="443"/>
      <c r="G190" s="443"/>
      <c r="H190" s="443"/>
      <c r="I190" s="443"/>
      <c r="J190" s="443"/>
      <c r="K190" s="443"/>
      <c r="L190" s="443"/>
      <c r="M190" s="443"/>
      <c r="N190" s="443"/>
      <c r="O190" s="443"/>
      <c r="P190" s="443"/>
      <c r="Q190" s="443"/>
      <c r="R190" s="443"/>
      <c r="S190" s="443"/>
      <c r="T190" s="443"/>
      <c r="U190" s="443"/>
      <c r="V190" s="443"/>
      <c r="W190" s="443"/>
      <c r="X190" s="443"/>
      <c r="Y190" s="443"/>
      <c r="Z190" s="443"/>
    </row>
    <row r="191" spans="1:26" ht="15.6">
      <c r="A191" s="443"/>
      <c r="B191" s="443"/>
      <c r="C191" s="443"/>
      <c r="D191" s="443"/>
      <c r="E191" s="443"/>
      <c r="F191" s="443"/>
      <c r="G191" s="443"/>
      <c r="H191" s="443"/>
      <c r="I191" s="443"/>
      <c r="J191" s="443"/>
      <c r="K191" s="443"/>
      <c r="L191" s="443"/>
      <c r="M191" s="443"/>
      <c r="N191" s="443"/>
      <c r="O191" s="443"/>
      <c r="P191" s="443"/>
      <c r="Q191" s="443"/>
      <c r="R191" s="443"/>
      <c r="S191" s="443"/>
      <c r="T191" s="443"/>
      <c r="U191" s="443"/>
      <c r="V191" s="443"/>
      <c r="W191" s="443"/>
      <c r="X191" s="443"/>
      <c r="Y191" s="443"/>
      <c r="Z191" s="443"/>
    </row>
    <row r="192" spans="1:26" ht="15.6">
      <c r="A192" s="443"/>
      <c r="B192" s="443"/>
      <c r="C192" s="443"/>
      <c r="D192" s="443"/>
      <c r="E192" s="443"/>
      <c r="F192" s="443"/>
      <c r="G192" s="443"/>
      <c r="H192" s="443"/>
      <c r="I192" s="443"/>
      <c r="J192" s="443"/>
      <c r="K192" s="443"/>
      <c r="L192" s="443"/>
      <c r="M192" s="443"/>
      <c r="N192" s="443"/>
      <c r="O192" s="443"/>
      <c r="P192" s="443"/>
      <c r="Q192" s="443"/>
      <c r="R192" s="443"/>
      <c r="S192" s="443"/>
      <c r="T192" s="443"/>
      <c r="U192" s="443"/>
      <c r="V192" s="443"/>
      <c r="W192" s="443"/>
      <c r="X192" s="443"/>
      <c r="Y192" s="443"/>
      <c r="Z192" s="443"/>
    </row>
    <row r="193" spans="1:26" ht="15.6">
      <c r="A193" s="443"/>
      <c r="B193" s="443"/>
      <c r="C193" s="443"/>
      <c r="D193" s="443"/>
      <c r="E193" s="443"/>
      <c r="F193" s="443"/>
      <c r="G193" s="443"/>
      <c r="H193" s="443"/>
      <c r="I193" s="443"/>
      <c r="J193" s="443"/>
      <c r="K193" s="443"/>
      <c r="L193" s="443"/>
      <c r="M193" s="443"/>
      <c r="N193" s="443"/>
      <c r="O193" s="443"/>
      <c r="P193" s="443"/>
      <c r="Q193" s="443"/>
      <c r="R193" s="443"/>
      <c r="S193" s="443"/>
      <c r="T193" s="443"/>
      <c r="U193" s="443"/>
      <c r="V193" s="443"/>
      <c r="W193" s="443"/>
      <c r="X193" s="443"/>
      <c r="Y193" s="443"/>
      <c r="Z193" s="443"/>
    </row>
    <row r="194" spans="1:26" ht="15.6">
      <c r="A194" s="443"/>
      <c r="B194" s="443"/>
      <c r="C194" s="443"/>
      <c r="D194" s="443"/>
      <c r="E194" s="443"/>
      <c r="F194" s="443"/>
      <c r="G194" s="443"/>
      <c r="H194" s="443"/>
      <c r="I194" s="443"/>
      <c r="J194" s="443"/>
      <c r="K194" s="443"/>
      <c r="L194" s="443"/>
      <c r="M194" s="443"/>
      <c r="N194" s="443"/>
      <c r="O194" s="443"/>
      <c r="P194" s="443"/>
      <c r="Q194" s="443"/>
      <c r="R194" s="443"/>
      <c r="S194" s="443"/>
      <c r="T194" s="443"/>
      <c r="U194" s="443"/>
      <c r="V194" s="443"/>
      <c r="W194" s="443"/>
      <c r="X194" s="443"/>
      <c r="Y194" s="443"/>
      <c r="Z194" s="443"/>
    </row>
    <row r="195" spans="1:26" ht="15.6">
      <c r="A195" s="443"/>
      <c r="B195" s="443"/>
      <c r="C195" s="443"/>
      <c r="D195" s="443"/>
      <c r="E195" s="443"/>
      <c r="F195" s="443"/>
      <c r="G195" s="443"/>
      <c r="H195" s="443"/>
      <c r="I195" s="443"/>
      <c r="J195" s="443"/>
      <c r="K195" s="443"/>
      <c r="L195" s="443"/>
      <c r="M195" s="443"/>
      <c r="N195" s="443"/>
      <c r="O195" s="443"/>
      <c r="P195" s="443"/>
      <c r="Q195" s="443"/>
      <c r="R195" s="443"/>
      <c r="S195" s="443"/>
      <c r="T195" s="443"/>
      <c r="U195" s="443"/>
      <c r="V195" s="443"/>
      <c r="W195" s="443"/>
      <c r="X195" s="443"/>
      <c r="Y195" s="443"/>
      <c r="Z195" s="443"/>
    </row>
    <row r="196" spans="1:26" ht="15.6">
      <c r="A196" s="443"/>
      <c r="B196" s="443"/>
      <c r="C196" s="443"/>
      <c r="D196" s="443"/>
      <c r="E196" s="443"/>
      <c r="F196" s="443"/>
      <c r="G196" s="443"/>
      <c r="H196" s="443"/>
      <c r="I196" s="443"/>
      <c r="J196" s="443"/>
      <c r="K196" s="443"/>
      <c r="L196" s="443"/>
      <c r="M196" s="443"/>
      <c r="N196" s="443"/>
      <c r="O196" s="443"/>
      <c r="P196" s="443"/>
      <c r="Q196" s="443"/>
      <c r="R196" s="443"/>
      <c r="S196" s="443"/>
      <c r="T196" s="443"/>
      <c r="U196" s="443"/>
      <c r="V196" s="443"/>
      <c r="W196" s="443"/>
      <c r="X196" s="443"/>
      <c r="Y196" s="443"/>
      <c r="Z196" s="443"/>
    </row>
    <row r="197" spans="1:26" ht="15.6">
      <c r="A197" s="443"/>
      <c r="B197" s="443"/>
      <c r="C197" s="443"/>
      <c r="D197" s="443"/>
      <c r="E197" s="443"/>
      <c r="F197" s="443"/>
      <c r="G197" s="443"/>
      <c r="H197" s="443"/>
      <c r="I197" s="443"/>
      <c r="J197" s="443"/>
      <c r="K197" s="443"/>
      <c r="L197" s="443"/>
      <c r="M197" s="443"/>
      <c r="N197" s="443"/>
      <c r="O197" s="443"/>
      <c r="P197" s="443"/>
      <c r="Q197" s="443"/>
      <c r="R197" s="443"/>
      <c r="S197" s="443"/>
      <c r="T197" s="443"/>
      <c r="U197" s="443"/>
      <c r="V197" s="443"/>
      <c r="W197" s="443"/>
      <c r="X197" s="443"/>
      <c r="Y197" s="443"/>
      <c r="Z197" s="443"/>
    </row>
    <row r="198" spans="1:26" ht="15.6">
      <c r="A198" s="443"/>
      <c r="B198" s="443"/>
      <c r="C198" s="443"/>
      <c r="D198" s="443"/>
      <c r="E198" s="443"/>
      <c r="F198" s="443"/>
      <c r="G198" s="443"/>
      <c r="H198" s="443"/>
      <c r="I198" s="443"/>
      <c r="J198" s="443"/>
      <c r="K198" s="443"/>
      <c r="L198" s="443"/>
      <c r="M198" s="443"/>
      <c r="N198" s="443"/>
      <c r="O198" s="443"/>
      <c r="P198" s="443"/>
      <c r="Q198" s="443"/>
      <c r="R198" s="443"/>
      <c r="S198" s="443"/>
      <c r="T198" s="443"/>
      <c r="U198" s="443"/>
      <c r="V198" s="443"/>
      <c r="W198" s="443"/>
      <c r="X198" s="443"/>
      <c r="Y198" s="443"/>
      <c r="Z198" s="443"/>
    </row>
    <row r="199" spans="1:26" ht="15.6">
      <c r="A199" s="443"/>
      <c r="B199" s="443"/>
      <c r="C199" s="443"/>
      <c r="D199" s="443"/>
      <c r="E199" s="443"/>
      <c r="F199" s="443"/>
      <c r="G199" s="443"/>
      <c r="H199" s="443"/>
      <c r="I199" s="443"/>
      <c r="J199" s="443"/>
      <c r="K199" s="443"/>
      <c r="L199" s="443"/>
      <c r="M199" s="443"/>
      <c r="N199" s="443"/>
      <c r="O199" s="443"/>
      <c r="P199" s="443"/>
      <c r="Q199" s="443"/>
      <c r="R199" s="443"/>
      <c r="S199" s="443"/>
      <c r="T199" s="443"/>
      <c r="U199" s="443"/>
      <c r="V199" s="443"/>
      <c r="W199" s="443"/>
      <c r="X199" s="443"/>
      <c r="Y199" s="443"/>
      <c r="Z199" s="443"/>
    </row>
    <row r="200" spans="1:26" ht="15.6">
      <c r="A200" s="443"/>
      <c r="B200" s="443"/>
      <c r="C200" s="443"/>
      <c r="D200" s="443"/>
      <c r="E200" s="443"/>
      <c r="F200" s="443"/>
      <c r="G200" s="443"/>
      <c r="H200" s="443"/>
      <c r="I200" s="443"/>
      <c r="J200" s="443"/>
      <c r="K200" s="443"/>
      <c r="L200" s="443"/>
      <c r="M200" s="443"/>
      <c r="N200" s="443"/>
      <c r="O200" s="443"/>
      <c r="P200" s="443"/>
      <c r="Q200" s="443"/>
      <c r="R200" s="443"/>
      <c r="S200" s="443"/>
      <c r="T200" s="443"/>
      <c r="U200" s="443"/>
      <c r="V200" s="443"/>
      <c r="W200" s="443"/>
      <c r="X200" s="443"/>
      <c r="Y200" s="443"/>
      <c r="Z200" s="443"/>
    </row>
    <row r="201" spans="1:26" ht="15.6">
      <c r="A201" s="443"/>
      <c r="B201" s="443"/>
      <c r="C201" s="443"/>
      <c r="D201" s="443"/>
      <c r="E201" s="443"/>
      <c r="F201" s="443"/>
      <c r="G201" s="443"/>
      <c r="H201" s="443"/>
      <c r="I201" s="443"/>
      <c r="J201" s="443"/>
      <c r="K201" s="443"/>
      <c r="L201" s="443"/>
      <c r="M201" s="443"/>
      <c r="N201" s="443"/>
      <c r="O201" s="443"/>
      <c r="P201" s="443"/>
      <c r="Q201" s="443"/>
      <c r="R201" s="443"/>
      <c r="S201" s="443"/>
      <c r="T201" s="443"/>
      <c r="U201" s="443"/>
      <c r="V201" s="443"/>
      <c r="W201" s="443"/>
      <c r="X201" s="443"/>
      <c r="Y201" s="443"/>
      <c r="Z201" s="443"/>
    </row>
    <row r="202" spans="1:26" ht="15.6">
      <c r="A202" s="443"/>
      <c r="B202" s="443"/>
      <c r="C202" s="443"/>
      <c r="D202" s="443"/>
      <c r="E202" s="443"/>
      <c r="F202" s="443"/>
      <c r="G202" s="443"/>
      <c r="H202" s="443"/>
      <c r="I202" s="443"/>
      <c r="J202" s="443"/>
      <c r="K202" s="443"/>
      <c r="L202" s="443"/>
      <c r="M202" s="443"/>
      <c r="N202" s="443"/>
      <c r="O202" s="443"/>
      <c r="P202" s="443"/>
      <c r="Q202" s="443"/>
      <c r="R202" s="443"/>
      <c r="S202" s="443"/>
      <c r="T202" s="443"/>
      <c r="U202" s="443"/>
      <c r="V202" s="443"/>
      <c r="W202" s="443"/>
      <c r="X202" s="443"/>
      <c r="Y202" s="443"/>
      <c r="Z202" s="443"/>
    </row>
    <row r="203" spans="1:26" ht="15.6">
      <c r="A203" s="443"/>
      <c r="B203" s="443"/>
      <c r="C203" s="443"/>
      <c r="D203" s="443"/>
      <c r="E203" s="443"/>
      <c r="F203" s="443"/>
      <c r="G203" s="443"/>
      <c r="H203" s="443"/>
      <c r="I203" s="443"/>
      <c r="J203" s="443"/>
      <c r="K203" s="443"/>
      <c r="L203" s="443"/>
      <c r="M203" s="443"/>
      <c r="N203" s="443"/>
      <c r="O203" s="443"/>
      <c r="P203" s="443"/>
      <c r="Q203" s="443"/>
      <c r="R203" s="443"/>
      <c r="S203" s="443"/>
      <c r="T203" s="443"/>
      <c r="U203" s="443"/>
      <c r="V203" s="443"/>
      <c r="W203" s="443"/>
      <c r="X203" s="443"/>
      <c r="Y203" s="443"/>
      <c r="Z203" s="443"/>
    </row>
    <row r="204" spans="1:26" ht="15.6">
      <c r="A204" s="443"/>
      <c r="B204" s="443"/>
      <c r="C204" s="443"/>
      <c r="D204" s="443"/>
      <c r="E204" s="443"/>
      <c r="F204" s="443"/>
      <c r="G204" s="443"/>
      <c r="H204" s="443"/>
      <c r="I204" s="443"/>
      <c r="J204" s="443"/>
      <c r="K204" s="443"/>
      <c r="L204" s="443"/>
      <c r="M204" s="443"/>
      <c r="N204" s="443"/>
      <c r="O204" s="443"/>
      <c r="P204" s="443"/>
      <c r="Q204" s="443"/>
      <c r="R204" s="443"/>
      <c r="S204" s="443"/>
      <c r="T204" s="443"/>
      <c r="U204" s="443"/>
      <c r="V204" s="443"/>
      <c r="W204" s="443"/>
      <c r="X204" s="443"/>
      <c r="Y204" s="443"/>
      <c r="Z204" s="443"/>
    </row>
    <row r="205" spans="1:26" ht="15.6">
      <c r="A205" s="443"/>
      <c r="B205" s="443"/>
      <c r="C205" s="443"/>
      <c r="D205" s="443"/>
      <c r="E205" s="443"/>
      <c r="F205" s="443"/>
      <c r="G205" s="443"/>
      <c r="H205" s="443"/>
      <c r="I205" s="443"/>
      <c r="J205" s="443"/>
      <c r="K205" s="443"/>
      <c r="L205" s="443"/>
      <c r="M205" s="443"/>
      <c r="N205" s="443"/>
      <c r="O205" s="443"/>
      <c r="P205" s="443"/>
      <c r="Q205" s="443"/>
      <c r="R205" s="443"/>
      <c r="S205" s="443"/>
      <c r="T205" s="443"/>
      <c r="U205" s="443"/>
      <c r="V205" s="443"/>
      <c r="W205" s="443"/>
      <c r="X205" s="443"/>
      <c r="Y205" s="443"/>
      <c r="Z205" s="443"/>
    </row>
    <row r="206" spans="1:26" ht="15.6">
      <c r="A206" s="443"/>
      <c r="B206" s="443"/>
      <c r="C206" s="443"/>
      <c r="D206" s="443"/>
      <c r="E206" s="443"/>
      <c r="F206" s="443"/>
      <c r="G206" s="443"/>
      <c r="H206" s="443"/>
      <c r="I206" s="443"/>
      <c r="J206" s="443"/>
      <c r="K206" s="443"/>
      <c r="L206" s="443"/>
      <c r="M206" s="443"/>
      <c r="N206" s="443"/>
      <c r="O206" s="443"/>
      <c r="P206" s="443"/>
      <c r="Q206" s="443"/>
      <c r="R206" s="443"/>
      <c r="S206" s="443"/>
      <c r="T206" s="443"/>
      <c r="U206" s="443"/>
      <c r="V206" s="443"/>
      <c r="W206" s="443"/>
      <c r="X206" s="443"/>
      <c r="Y206" s="443"/>
      <c r="Z206" s="443"/>
    </row>
    <row r="207" spans="1:26" ht="15.6">
      <c r="A207" s="443"/>
      <c r="B207" s="443"/>
      <c r="C207" s="443"/>
      <c r="D207" s="443"/>
      <c r="E207" s="443"/>
      <c r="F207" s="443"/>
      <c r="G207" s="443"/>
      <c r="H207" s="443"/>
      <c r="I207" s="443"/>
      <c r="J207" s="443"/>
      <c r="K207" s="443"/>
      <c r="L207" s="443"/>
      <c r="M207" s="443"/>
      <c r="N207" s="443"/>
      <c r="O207" s="443"/>
      <c r="P207" s="443"/>
      <c r="Q207" s="443"/>
      <c r="R207" s="443"/>
      <c r="S207" s="443"/>
      <c r="T207" s="443"/>
      <c r="U207" s="443"/>
      <c r="V207" s="443"/>
      <c r="W207" s="443"/>
      <c r="X207" s="443"/>
      <c r="Y207" s="443"/>
      <c r="Z207" s="443"/>
    </row>
    <row r="208" spans="1:26" ht="15.6">
      <c r="A208" s="443"/>
      <c r="B208" s="443"/>
      <c r="C208" s="443"/>
      <c r="D208" s="443"/>
      <c r="E208" s="443"/>
      <c r="F208" s="443"/>
      <c r="G208" s="443"/>
      <c r="H208" s="443"/>
      <c r="I208" s="443"/>
      <c r="J208" s="443"/>
      <c r="K208" s="443"/>
      <c r="L208" s="443"/>
      <c r="M208" s="443"/>
      <c r="N208" s="443"/>
      <c r="O208" s="443"/>
      <c r="P208" s="443"/>
      <c r="Q208" s="443"/>
      <c r="R208" s="443"/>
      <c r="S208" s="443"/>
      <c r="T208" s="443"/>
      <c r="U208" s="443"/>
      <c r="V208" s="443"/>
      <c r="W208" s="443"/>
      <c r="X208" s="443"/>
      <c r="Y208" s="443"/>
      <c r="Z208" s="443"/>
    </row>
    <row r="209" spans="1:26" ht="15.6">
      <c r="A209" s="443"/>
      <c r="B209" s="443"/>
      <c r="C209" s="443"/>
      <c r="D209" s="443"/>
      <c r="E209" s="443"/>
      <c r="F209" s="443"/>
      <c r="G209" s="443"/>
      <c r="H209" s="443"/>
      <c r="I209" s="443"/>
      <c r="J209" s="443"/>
      <c r="K209" s="443"/>
      <c r="L209" s="443"/>
      <c r="M209" s="443"/>
      <c r="N209" s="443"/>
      <c r="O209" s="443"/>
      <c r="P209" s="443"/>
      <c r="Q209" s="443"/>
      <c r="R209" s="443"/>
      <c r="S209" s="443"/>
      <c r="T209" s="443"/>
      <c r="U209" s="443"/>
      <c r="V209" s="443"/>
      <c r="W209" s="443"/>
      <c r="X209" s="443"/>
      <c r="Y209" s="443"/>
      <c r="Z209" s="443"/>
    </row>
    <row r="210" spans="1:26" ht="15.6">
      <c r="A210" s="443"/>
      <c r="B210" s="443"/>
      <c r="C210" s="443"/>
      <c r="D210" s="443"/>
      <c r="E210" s="443"/>
      <c r="F210" s="443"/>
      <c r="G210" s="443"/>
      <c r="H210" s="443"/>
      <c r="I210" s="443"/>
      <c r="J210" s="443"/>
      <c r="K210" s="443"/>
      <c r="L210" s="443"/>
      <c r="M210" s="443"/>
      <c r="N210" s="443"/>
      <c r="O210" s="443"/>
      <c r="P210" s="443"/>
      <c r="Q210" s="443"/>
      <c r="R210" s="443"/>
      <c r="S210" s="443"/>
      <c r="T210" s="443"/>
      <c r="U210" s="443"/>
      <c r="V210" s="443"/>
      <c r="W210" s="443"/>
      <c r="X210" s="443"/>
      <c r="Y210" s="443"/>
      <c r="Z210" s="443"/>
    </row>
    <row r="211" spans="1:26" ht="15.6">
      <c r="A211" s="443"/>
      <c r="B211" s="443"/>
      <c r="C211" s="443"/>
      <c r="D211" s="443"/>
      <c r="E211" s="443"/>
      <c r="F211" s="443"/>
      <c r="G211" s="443"/>
      <c r="H211" s="443"/>
      <c r="I211" s="443"/>
      <c r="J211" s="443"/>
      <c r="K211" s="443"/>
      <c r="L211" s="443"/>
      <c r="M211" s="443"/>
      <c r="N211" s="443"/>
      <c r="O211" s="443"/>
      <c r="P211" s="443"/>
      <c r="Q211" s="443"/>
      <c r="R211" s="443"/>
      <c r="S211" s="443"/>
      <c r="T211" s="443"/>
      <c r="U211" s="443"/>
      <c r="V211" s="443"/>
      <c r="W211" s="443"/>
      <c r="X211" s="443"/>
      <c r="Y211" s="443"/>
      <c r="Z211" s="443"/>
    </row>
    <row r="212" spans="1:26" ht="15.6">
      <c r="A212" s="443"/>
      <c r="B212" s="443"/>
      <c r="C212" s="443"/>
      <c r="D212" s="443"/>
      <c r="E212" s="443"/>
      <c r="F212" s="443"/>
      <c r="G212" s="443"/>
      <c r="H212" s="443"/>
      <c r="I212" s="443"/>
      <c r="J212" s="443"/>
      <c r="K212" s="443"/>
      <c r="L212" s="443"/>
      <c r="M212" s="443"/>
      <c r="N212" s="443"/>
      <c r="O212" s="443"/>
      <c r="P212" s="443"/>
      <c r="Q212" s="443"/>
      <c r="R212" s="443"/>
      <c r="S212" s="443"/>
      <c r="T212" s="443"/>
      <c r="U212" s="443"/>
      <c r="V212" s="443"/>
      <c r="W212" s="443"/>
      <c r="X212" s="443"/>
      <c r="Y212" s="443"/>
      <c r="Z212" s="443"/>
    </row>
    <row r="213" spans="1:26" ht="15.6">
      <c r="A213" s="443"/>
      <c r="B213" s="443"/>
      <c r="C213" s="443"/>
      <c r="D213" s="443"/>
      <c r="E213" s="443"/>
      <c r="F213" s="443"/>
      <c r="G213" s="443"/>
      <c r="H213" s="443"/>
      <c r="I213" s="443"/>
      <c r="J213" s="443"/>
      <c r="K213" s="443"/>
      <c r="L213" s="443"/>
      <c r="M213" s="443"/>
      <c r="N213" s="443"/>
      <c r="O213" s="443"/>
      <c r="P213" s="443"/>
      <c r="Q213" s="443"/>
      <c r="R213" s="443"/>
      <c r="S213" s="443"/>
      <c r="T213" s="443"/>
      <c r="U213" s="443"/>
      <c r="V213" s="443"/>
      <c r="W213" s="443"/>
      <c r="X213" s="443"/>
      <c r="Y213" s="443"/>
      <c r="Z213" s="443"/>
    </row>
    <row r="214" spans="1:26" ht="15.6">
      <c r="A214" s="443"/>
      <c r="B214" s="443"/>
      <c r="C214" s="443"/>
      <c r="D214" s="443"/>
      <c r="E214" s="443"/>
      <c r="F214" s="443"/>
      <c r="G214" s="443"/>
      <c r="H214" s="443"/>
      <c r="I214" s="443"/>
      <c r="J214" s="443"/>
      <c r="K214" s="443"/>
      <c r="L214" s="443"/>
      <c r="M214" s="443"/>
      <c r="N214" s="443"/>
      <c r="O214" s="443"/>
      <c r="P214" s="443"/>
      <c r="Q214" s="443"/>
      <c r="R214" s="443"/>
      <c r="S214" s="443"/>
      <c r="T214" s="443"/>
      <c r="U214" s="443"/>
      <c r="V214" s="443"/>
      <c r="W214" s="443"/>
      <c r="X214" s="443"/>
      <c r="Y214" s="443"/>
      <c r="Z214" s="443"/>
    </row>
    <row r="215" spans="1:26" ht="15.6">
      <c r="A215" s="443"/>
      <c r="B215" s="443"/>
      <c r="C215" s="443"/>
      <c r="D215" s="443"/>
      <c r="E215" s="443"/>
      <c r="F215" s="443"/>
      <c r="G215" s="443"/>
      <c r="H215" s="443"/>
      <c r="I215" s="443"/>
      <c r="J215" s="443"/>
      <c r="K215" s="443"/>
      <c r="L215" s="443"/>
      <c r="M215" s="443"/>
      <c r="N215" s="443"/>
      <c r="O215" s="443"/>
      <c r="P215" s="443"/>
      <c r="Q215" s="443"/>
      <c r="R215" s="443"/>
      <c r="S215" s="443"/>
      <c r="T215" s="443"/>
      <c r="U215" s="443"/>
      <c r="V215" s="443"/>
      <c r="W215" s="443"/>
      <c r="X215" s="443"/>
      <c r="Y215" s="443"/>
      <c r="Z215" s="443"/>
    </row>
    <row r="216" spans="1:26" ht="15.6">
      <c r="A216" s="443"/>
      <c r="B216" s="443"/>
      <c r="C216" s="443"/>
      <c r="D216" s="443"/>
      <c r="E216" s="443"/>
      <c r="F216" s="443"/>
      <c r="G216" s="443"/>
      <c r="H216" s="443"/>
      <c r="I216" s="443"/>
      <c r="J216" s="443"/>
      <c r="K216" s="443"/>
      <c r="L216" s="443"/>
      <c r="M216" s="443"/>
      <c r="N216" s="443"/>
      <c r="O216" s="443"/>
      <c r="P216" s="443"/>
      <c r="Q216" s="443"/>
      <c r="R216" s="443"/>
      <c r="S216" s="443"/>
      <c r="T216" s="443"/>
      <c r="U216" s="443"/>
      <c r="V216" s="443"/>
      <c r="W216" s="443"/>
      <c r="X216" s="443"/>
      <c r="Y216" s="443"/>
      <c r="Z216" s="443"/>
    </row>
    <row r="217" spans="1:26" ht="15.6">
      <c r="A217" s="443"/>
      <c r="B217" s="443"/>
      <c r="C217" s="443"/>
      <c r="D217" s="443"/>
      <c r="E217" s="443"/>
      <c r="F217" s="443"/>
      <c r="G217" s="443"/>
      <c r="H217" s="443"/>
      <c r="I217" s="443"/>
      <c r="J217" s="443"/>
      <c r="K217" s="443"/>
      <c r="L217" s="443"/>
      <c r="M217" s="443"/>
      <c r="N217" s="443"/>
      <c r="O217" s="443"/>
      <c r="P217" s="443"/>
      <c r="Q217" s="443"/>
      <c r="R217" s="443"/>
      <c r="S217" s="443"/>
      <c r="T217" s="443"/>
      <c r="U217" s="443"/>
      <c r="V217" s="443"/>
      <c r="W217" s="443"/>
      <c r="X217" s="443"/>
      <c r="Y217" s="443"/>
      <c r="Z217" s="443"/>
    </row>
    <row r="218" spans="1:26" ht="15.6">
      <c r="A218" s="443"/>
      <c r="B218" s="443"/>
      <c r="C218" s="443"/>
      <c r="D218" s="443"/>
      <c r="E218" s="443"/>
      <c r="F218" s="443"/>
      <c r="G218" s="443"/>
      <c r="H218" s="443"/>
      <c r="I218" s="443"/>
      <c r="J218" s="443"/>
      <c r="K218" s="443"/>
      <c r="L218" s="443"/>
      <c r="M218" s="443"/>
      <c r="N218" s="443"/>
      <c r="O218" s="443"/>
      <c r="P218" s="443"/>
      <c r="Q218" s="443"/>
      <c r="R218" s="443"/>
      <c r="S218" s="443"/>
      <c r="T218" s="443"/>
      <c r="U218" s="443"/>
      <c r="V218" s="443"/>
      <c r="W218" s="443"/>
      <c r="X218" s="443"/>
      <c r="Y218" s="443"/>
      <c r="Z218" s="443"/>
    </row>
    <row r="219" spans="1:26" ht="15.6">
      <c r="A219" s="443"/>
      <c r="B219" s="443"/>
      <c r="C219" s="443"/>
      <c r="D219" s="443"/>
      <c r="E219" s="443"/>
      <c r="F219" s="443"/>
      <c r="G219" s="443"/>
      <c r="H219" s="443"/>
      <c r="I219" s="443"/>
      <c r="J219" s="443"/>
      <c r="K219" s="443"/>
      <c r="L219" s="443"/>
      <c r="M219" s="443"/>
      <c r="N219" s="443"/>
      <c r="O219" s="443"/>
      <c r="P219" s="443"/>
      <c r="Q219" s="443"/>
      <c r="R219" s="443"/>
      <c r="S219" s="443"/>
      <c r="T219" s="443"/>
      <c r="U219" s="443"/>
      <c r="V219" s="443"/>
      <c r="W219" s="443"/>
      <c r="X219" s="443"/>
      <c r="Y219" s="443"/>
      <c r="Z219" s="443"/>
    </row>
    <row r="220" spans="1:26" ht="15.6">
      <c r="A220" s="443"/>
      <c r="B220" s="443"/>
      <c r="C220" s="443"/>
      <c r="D220" s="443"/>
      <c r="E220" s="443"/>
      <c r="F220" s="443"/>
      <c r="G220" s="443"/>
      <c r="H220" s="443"/>
      <c r="I220" s="443"/>
      <c r="J220" s="443"/>
      <c r="K220" s="443"/>
      <c r="L220" s="443"/>
      <c r="M220" s="443"/>
      <c r="N220" s="443"/>
      <c r="O220" s="443"/>
      <c r="P220" s="443"/>
      <c r="Q220" s="443"/>
      <c r="R220" s="443"/>
      <c r="S220" s="443"/>
      <c r="T220" s="443"/>
      <c r="U220" s="443"/>
      <c r="V220" s="443"/>
      <c r="W220" s="443"/>
      <c r="X220" s="443"/>
      <c r="Y220" s="443"/>
      <c r="Z220" s="443"/>
    </row>
    <row r="221" spans="1:26" ht="15.6">
      <c r="A221" s="443"/>
      <c r="B221" s="443"/>
      <c r="C221" s="443"/>
      <c r="D221" s="443"/>
      <c r="E221" s="443"/>
      <c r="F221" s="443"/>
      <c r="G221" s="443"/>
      <c r="H221" s="443"/>
      <c r="I221" s="443"/>
      <c r="J221" s="443"/>
      <c r="K221" s="443"/>
      <c r="L221" s="443"/>
      <c r="M221" s="443"/>
      <c r="N221" s="443"/>
      <c r="O221" s="443"/>
      <c r="P221" s="443"/>
      <c r="Q221" s="443"/>
      <c r="R221" s="443"/>
      <c r="S221" s="443"/>
      <c r="T221" s="443"/>
      <c r="U221" s="443"/>
      <c r="V221" s="443"/>
      <c r="W221" s="443"/>
      <c r="X221" s="443"/>
      <c r="Y221" s="443"/>
      <c r="Z221" s="443"/>
    </row>
    <row r="222" spans="1:26" ht="15.6">
      <c r="A222" s="443"/>
      <c r="B222" s="443"/>
      <c r="C222" s="443"/>
      <c r="D222" s="443"/>
      <c r="E222" s="443"/>
      <c r="F222" s="443"/>
      <c r="G222" s="443"/>
      <c r="H222" s="443"/>
      <c r="I222" s="443"/>
      <c r="J222" s="443"/>
      <c r="K222" s="443"/>
      <c r="L222" s="443"/>
      <c r="M222" s="443"/>
      <c r="N222" s="443"/>
      <c r="O222" s="443"/>
      <c r="P222" s="443"/>
      <c r="Q222" s="443"/>
      <c r="R222" s="443"/>
      <c r="S222" s="443"/>
      <c r="T222" s="443"/>
      <c r="U222" s="443"/>
      <c r="V222" s="443"/>
      <c r="W222" s="443"/>
      <c r="X222" s="443"/>
      <c r="Y222" s="443"/>
      <c r="Z222" s="443"/>
    </row>
    <row r="223" spans="1:26" ht="15.6">
      <c r="A223" s="443"/>
      <c r="B223" s="443"/>
      <c r="C223" s="443"/>
      <c r="D223" s="443"/>
      <c r="E223" s="443"/>
      <c r="F223" s="443"/>
      <c r="G223" s="443"/>
      <c r="H223" s="443"/>
      <c r="I223" s="443"/>
      <c r="J223" s="443"/>
      <c r="K223" s="443"/>
      <c r="L223" s="443"/>
      <c r="M223" s="443"/>
      <c r="N223" s="443"/>
      <c r="O223" s="443"/>
      <c r="P223" s="443"/>
      <c r="Q223" s="443"/>
      <c r="R223" s="443"/>
      <c r="S223" s="443"/>
      <c r="T223" s="443"/>
      <c r="U223" s="443"/>
      <c r="V223" s="443"/>
      <c r="W223" s="443"/>
      <c r="X223" s="443"/>
      <c r="Y223" s="443"/>
      <c r="Z223" s="443"/>
    </row>
    <row r="224" spans="1:26" ht="15.6">
      <c r="A224" s="443"/>
      <c r="B224" s="443"/>
      <c r="C224" s="443"/>
      <c r="D224" s="443"/>
      <c r="E224" s="443"/>
      <c r="F224" s="443"/>
      <c r="G224" s="443"/>
      <c r="H224" s="443"/>
      <c r="I224" s="443"/>
      <c r="J224" s="443"/>
      <c r="K224" s="443"/>
      <c r="L224" s="443"/>
      <c r="M224" s="443"/>
      <c r="N224" s="443"/>
      <c r="O224" s="443"/>
      <c r="P224" s="443"/>
      <c r="Q224" s="443"/>
      <c r="R224" s="443"/>
      <c r="S224" s="443"/>
      <c r="T224" s="443"/>
      <c r="U224" s="443"/>
      <c r="V224" s="443"/>
      <c r="W224" s="443"/>
      <c r="X224" s="443"/>
      <c r="Y224" s="443"/>
      <c r="Z224" s="443"/>
    </row>
    <row r="225" spans="1:26" ht="15.6">
      <c r="A225" s="443"/>
      <c r="B225" s="443"/>
      <c r="C225" s="443"/>
      <c r="D225" s="443"/>
      <c r="E225" s="443"/>
      <c r="F225" s="443"/>
      <c r="G225" s="443"/>
      <c r="H225" s="443"/>
      <c r="I225" s="443"/>
      <c r="J225" s="443"/>
      <c r="K225" s="443"/>
      <c r="L225" s="443"/>
      <c r="M225" s="443"/>
      <c r="N225" s="443"/>
      <c r="O225" s="443"/>
      <c r="P225" s="443"/>
      <c r="Q225" s="443"/>
      <c r="R225" s="443"/>
      <c r="S225" s="443"/>
      <c r="T225" s="443"/>
      <c r="U225" s="443"/>
      <c r="V225" s="443"/>
      <c r="W225" s="443"/>
      <c r="X225" s="443"/>
      <c r="Y225" s="443"/>
      <c r="Z225" s="443"/>
    </row>
    <row r="226" spans="1:26" ht="15.6">
      <c r="A226" s="443"/>
      <c r="B226" s="443"/>
      <c r="C226" s="443"/>
      <c r="D226" s="443"/>
      <c r="E226" s="443"/>
      <c r="F226" s="443"/>
      <c r="G226" s="443"/>
      <c r="H226" s="443"/>
      <c r="I226" s="443"/>
      <c r="J226" s="443"/>
      <c r="K226" s="443"/>
      <c r="L226" s="443"/>
      <c r="M226" s="443"/>
      <c r="N226" s="443"/>
      <c r="O226" s="443"/>
      <c r="P226" s="443"/>
      <c r="Q226" s="443"/>
      <c r="R226" s="443"/>
      <c r="S226" s="443"/>
      <c r="T226" s="443"/>
      <c r="U226" s="443"/>
      <c r="V226" s="443"/>
      <c r="W226" s="443"/>
      <c r="X226" s="443"/>
      <c r="Y226" s="443"/>
      <c r="Z226" s="443"/>
    </row>
    <row r="227" spans="1:26" ht="15.6">
      <c r="A227" s="443"/>
      <c r="B227" s="443"/>
      <c r="C227" s="443"/>
      <c r="D227" s="443"/>
      <c r="E227" s="443"/>
      <c r="F227" s="443"/>
      <c r="G227" s="443"/>
      <c r="H227" s="443"/>
      <c r="I227" s="443"/>
      <c r="J227" s="443"/>
      <c r="K227" s="443"/>
      <c r="L227" s="443"/>
      <c r="M227" s="443"/>
      <c r="N227" s="443"/>
      <c r="O227" s="443"/>
      <c r="P227" s="443"/>
      <c r="Q227" s="443"/>
      <c r="R227" s="443"/>
      <c r="S227" s="443"/>
      <c r="T227" s="443"/>
      <c r="U227" s="443"/>
      <c r="V227" s="443"/>
      <c r="W227" s="443"/>
      <c r="X227" s="443"/>
      <c r="Y227" s="443"/>
      <c r="Z227" s="443"/>
    </row>
    <row r="228" spans="1:26" ht="15.6">
      <c r="A228" s="443"/>
      <c r="B228" s="443"/>
      <c r="C228" s="443"/>
      <c r="D228" s="443"/>
      <c r="E228" s="443"/>
      <c r="F228" s="443"/>
      <c r="G228" s="443"/>
      <c r="H228" s="443"/>
      <c r="I228" s="443"/>
      <c r="J228" s="443"/>
      <c r="K228" s="443"/>
      <c r="L228" s="443"/>
      <c r="M228" s="443"/>
      <c r="N228" s="443"/>
      <c r="O228" s="443"/>
      <c r="P228" s="443"/>
      <c r="Q228" s="443"/>
      <c r="R228" s="443"/>
      <c r="S228" s="443"/>
      <c r="T228" s="443"/>
      <c r="U228" s="443"/>
      <c r="V228" s="443"/>
      <c r="W228" s="443"/>
      <c r="X228" s="443"/>
      <c r="Y228" s="443"/>
      <c r="Z228" s="443"/>
    </row>
    <row r="229" spans="1:26" ht="15.6">
      <c r="A229" s="443"/>
      <c r="B229" s="443"/>
      <c r="C229" s="443"/>
      <c r="D229" s="443"/>
      <c r="E229" s="443"/>
      <c r="F229" s="443"/>
      <c r="G229" s="443"/>
      <c r="H229" s="443"/>
      <c r="I229" s="443"/>
      <c r="J229" s="443"/>
      <c r="K229" s="443"/>
      <c r="L229" s="443"/>
      <c r="M229" s="443"/>
      <c r="N229" s="443"/>
      <c r="O229" s="443"/>
      <c r="P229" s="443"/>
      <c r="Q229" s="443"/>
      <c r="R229" s="443"/>
      <c r="S229" s="443"/>
      <c r="T229" s="443"/>
      <c r="U229" s="443"/>
      <c r="V229" s="443"/>
      <c r="W229" s="443"/>
      <c r="X229" s="443"/>
      <c r="Y229" s="443"/>
      <c r="Z229" s="443"/>
    </row>
    <row r="230" spans="1:26" ht="15.6">
      <c r="A230" s="443"/>
      <c r="B230" s="443"/>
      <c r="C230" s="443"/>
      <c r="D230" s="443"/>
      <c r="E230" s="443"/>
      <c r="F230" s="443"/>
      <c r="G230" s="443"/>
      <c r="H230" s="443"/>
      <c r="I230" s="443"/>
      <c r="J230" s="443"/>
      <c r="K230" s="443"/>
      <c r="L230" s="443"/>
      <c r="M230" s="443"/>
      <c r="N230" s="443"/>
      <c r="O230" s="443"/>
      <c r="P230" s="443"/>
      <c r="Q230" s="443"/>
      <c r="R230" s="443"/>
      <c r="S230" s="443"/>
      <c r="T230" s="443"/>
      <c r="U230" s="443"/>
      <c r="V230" s="443"/>
      <c r="W230" s="443"/>
      <c r="X230" s="443"/>
      <c r="Y230" s="443"/>
      <c r="Z230" s="443"/>
    </row>
    <row r="231" spans="1:26" ht="15.6">
      <c r="A231" s="443"/>
      <c r="B231" s="443"/>
      <c r="C231" s="443"/>
      <c r="D231" s="443"/>
      <c r="E231" s="443"/>
      <c r="F231" s="443"/>
      <c r="G231" s="443"/>
      <c r="H231" s="443"/>
      <c r="I231" s="443"/>
      <c r="J231" s="443"/>
      <c r="K231" s="443"/>
      <c r="L231" s="443"/>
      <c r="M231" s="443"/>
      <c r="N231" s="443"/>
      <c r="O231" s="443"/>
      <c r="P231" s="443"/>
      <c r="Q231" s="443"/>
      <c r="R231" s="443"/>
      <c r="S231" s="443"/>
      <c r="T231" s="443"/>
      <c r="U231" s="443"/>
      <c r="V231" s="443"/>
      <c r="W231" s="443"/>
      <c r="X231" s="443"/>
      <c r="Y231" s="443"/>
      <c r="Z231" s="443"/>
    </row>
    <row r="232" spans="1:26" ht="15.6">
      <c r="A232" s="443"/>
      <c r="B232" s="443"/>
      <c r="C232" s="443"/>
      <c r="D232" s="443"/>
      <c r="E232" s="443"/>
      <c r="F232" s="443"/>
      <c r="G232" s="443"/>
      <c r="H232" s="443"/>
      <c r="I232" s="443"/>
      <c r="J232" s="443"/>
      <c r="K232" s="443"/>
      <c r="L232" s="443"/>
      <c r="M232" s="443"/>
      <c r="N232" s="443"/>
      <c r="O232" s="443"/>
      <c r="P232" s="443"/>
      <c r="Q232" s="443"/>
      <c r="R232" s="443"/>
      <c r="S232" s="443"/>
      <c r="T232" s="443"/>
      <c r="U232" s="443"/>
      <c r="V232" s="443"/>
      <c r="W232" s="443"/>
      <c r="X232" s="443"/>
      <c r="Y232" s="443"/>
      <c r="Z232" s="443"/>
    </row>
    <row r="233" spans="1:26" ht="15.6">
      <c r="A233" s="443"/>
      <c r="B233" s="443"/>
      <c r="C233" s="443"/>
      <c r="D233" s="443"/>
      <c r="E233" s="443"/>
      <c r="F233" s="443"/>
      <c r="G233" s="443"/>
      <c r="H233" s="443"/>
      <c r="I233" s="443"/>
      <c r="J233" s="443"/>
      <c r="K233" s="443"/>
      <c r="L233" s="443"/>
      <c r="M233" s="443"/>
      <c r="N233" s="443"/>
      <c r="O233" s="443"/>
      <c r="P233" s="443"/>
      <c r="Q233" s="443"/>
      <c r="R233" s="443"/>
      <c r="S233" s="443"/>
      <c r="T233" s="443"/>
      <c r="U233" s="443"/>
      <c r="V233" s="443"/>
      <c r="W233" s="443"/>
      <c r="X233" s="443"/>
      <c r="Y233" s="443"/>
      <c r="Z233" s="443"/>
    </row>
    <row r="234" spans="1:26" ht="15.6">
      <c r="A234" s="443"/>
      <c r="B234" s="443"/>
      <c r="C234" s="443"/>
      <c r="D234" s="443"/>
      <c r="E234" s="443"/>
      <c r="F234" s="443"/>
      <c r="G234" s="443"/>
      <c r="H234" s="443"/>
      <c r="I234" s="443"/>
      <c r="J234" s="443"/>
      <c r="K234" s="443"/>
      <c r="L234" s="443"/>
      <c r="M234" s="443"/>
      <c r="N234" s="443"/>
      <c r="O234" s="443"/>
      <c r="P234" s="443"/>
      <c r="Q234" s="443"/>
      <c r="R234" s="443"/>
      <c r="S234" s="443"/>
      <c r="T234" s="443"/>
      <c r="U234" s="443"/>
      <c r="V234" s="443"/>
      <c r="W234" s="443"/>
      <c r="X234" s="443"/>
      <c r="Y234" s="443"/>
      <c r="Z234" s="443"/>
    </row>
    <row r="235" spans="1:26" ht="15.6">
      <c r="A235" s="443"/>
      <c r="B235" s="443"/>
      <c r="C235" s="443"/>
      <c r="D235" s="443"/>
      <c r="E235" s="443"/>
      <c r="F235" s="443"/>
      <c r="G235" s="443"/>
      <c r="H235" s="443"/>
      <c r="I235" s="443"/>
      <c r="J235" s="443"/>
      <c r="K235" s="443"/>
      <c r="L235" s="443"/>
      <c r="M235" s="443"/>
      <c r="N235" s="443"/>
      <c r="O235" s="443"/>
      <c r="P235" s="443"/>
      <c r="Q235" s="443"/>
      <c r="R235" s="443"/>
      <c r="S235" s="443"/>
      <c r="T235" s="443"/>
      <c r="U235" s="443"/>
      <c r="V235" s="443"/>
      <c r="W235" s="443"/>
      <c r="X235" s="443"/>
      <c r="Y235" s="443"/>
      <c r="Z235" s="443"/>
    </row>
    <row r="236" spans="1:26" ht="15.6">
      <c r="A236" s="443"/>
      <c r="B236" s="443"/>
      <c r="C236" s="443"/>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row>
    <row r="237" spans="1:26" ht="15.6">
      <c r="A237" s="443"/>
      <c r="B237" s="443"/>
      <c r="C237" s="443"/>
      <c r="D237" s="443"/>
      <c r="E237" s="443"/>
      <c r="F237" s="443"/>
      <c r="G237" s="443"/>
      <c r="H237" s="443"/>
      <c r="I237" s="443"/>
      <c r="J237" s="443"/>
      <c r="K237" s="443"/>
      <c r="L237" s="443"/>
      <c r="M237" s="443"/>
      <c r="N237" s="443"/>
      <c r="O237" s="443"/>
      <c r="P237" s="443"/>
      <c r="Q237" s="443"/>
      <c r="R237" s="443"/>
      <c r="S237" s="443"/>
      <c r="T237" s="443"/>
      <c r="U237" s="443"/>
      <c r="V237" s="443"/>
      <c r="W237" s="443"/>
      <c r="X237" s="443"/>
      <c r="Y237" s="443"/>
      <c r="Z237" s="443"/>
    </row>
    <row r="238" spans="1:26" ht="15.6">
      <c r="A238" s="443"/>
      <c r="B238" s="443"/>
      <c r="C238" s="443"/>
      <c r="D238" s="443"/>
      <c r="E238" s="443"/>
      <c r="F238" s="443"/>
      <c r="G238" s="443"/>
      <c r="H238" s="443"/>
      <c r="I238" s="443"/>
      <c r="J238" s="443"/>
      <c r="K238" s="443"/>
      <c r="L238" s="443"/>
      <c r="M238" s="443"/>
      <c r="N238" s="443"/>
      <c r="O238" s="443"/>
      <c r="P238" s="443"/>
      <c r="Q238" s="443"/>
      <c r="R238" s="443"/>
      <c r="S238" s="443"/>
      <c r="T238" s="443"/>
      <c r="U238" s="443"/>
      <c r="V238" s="443"/>
      <c r="W238" s="443"/>
      <c r="X238" s="443"/>
      <c r="Y238" s="443"/>
      <c r="Z238" s="443"/>
    </row>
    <row r="239" spans="1:26" ht="15.6">
      <c r="A239" s="443"/>
      <c r="B239" s="443"/>
      <c r="C239" s="443"/>
      <c r="D239" s="443"/>
      <c r="E239" s="443"/>
      <c r="F239" s="443"/>
      <c r="G239" s="443"/>
      <c r="H239" s="443"/>
      <c r="I239" s="443"/>
      <c r="J239" s="443"/>
      <c r="K239" s="443"/>
      <c r="L239" s="443"/>
      <c r="M239" s="443"/>
      <c r="N239" s="443"/>
      <c r="O239" s="443"/>
      <c r="P239" s="443"/>
      <c r="Q239" s="443"/>
      <c r="R239" s="443"/>
      <c r="S239" s="443"/>
      <c r="T239" s="443"/>
      <c r="U239" s="443"/>
      <c r="V239" s="443"/>
      <c r="W239" s="443"/>
      <c r="X239" s="443"/>
      <c r="Y239" s="443"/>
      <c r="Z239" s="443"/>
    </row>
    <row r="240" spans="1:26" ht="15.6">
      <c r="A240" s="443"/>
      <c r="B240" s="443"/>
      <c r="C240" s="443"/>
      <c r="D240" s="443"/>
      <c r="E240" s="443"/>
      <c r="F240" s="443"/>
      <c r="G240" s="443"/>
      <c r="H240" s="443"/>
      <c r="I240" s="443"/>
      <c r="J240" s="443"/>
      <c r="K240" s="443"/>
      <c r="L240" s="443"/>
      <c r="M240" s="443"/>
      <c r="N240" s="443"/>
      <c r="O240" s="443"/>
      <c r="P240" s="443"/>
      <c r="Q240" s="443"/>
      <c r="R240" s="443"/>
      <c r="S240" s="443"/>
      <c r="T240" s="443"/>
      <c r="U240" s="443"/>
      <c r="V240" s="443"/>
      <c r="W240" s="443"/>
      <c r="X240" s="443"/>
      <c r="Y240" s="443"/>
      <c r="Z240" s="443"/>
    </row>
    <row r="241" spans="1:26" ht="15.6">
      <c r="A241" s="443"/>
      <c r="B241" s="443"/>
      <c r="C241" s="443"/>
      <c r="D241" s="443"/>
      <c r="E241" s="443"/>
      <c r="F241" s="443"/>
      <c r="G241" s="443"/>
      <c r="H241" s="443"/>
      <c r="I241" s="443"/>
      <c r="J241" s="443"/>
      <c r="K241" s="443"/>
      <c r="L241" s="443"/>
      <c r="M241" s="443"/>
      <c r="N241" s="443"/>
      <c r="O241" s="443"/>
      <c r="P241" s="443"/>
      <c r="Q241" s="443"/>
      <c r="R241" s="443"/>
      <c r="S241" s="443"/>
      <c r="T241" s="443"/>
      <c r="U241" s="443"/>
      <c r="V241" s="443"/>
      <c r="W241" s="443"/>
      <c r="X241" s="443"/>
      <c r="Y241" s="443"/>
      <c r="Z241" s="443"/>
    </row>
    <row r="242" spans="1:26" ht="15.6">
      <c r="A242" s="443"/>
      <c r="B242" s="443"/>
      <c r="C242" s="443"/>
      <c r="D242" s="443"/>
      <c r="E242" s="443"/>
      <c r="F242" s="443"/>
      <c r="G242" s="443"/>
      <c r="H242" s="443"/>
      <c r="I242" s="443"/>
      <c r="J242" s="443"/>
      <c r="K242" s="443"/>
      <c r="L242" s="443"/>
      <c r="M242" s="443"/>
      <c r="N242" s="443"/>
      <c r="O242" s="443"/>
      <c r="P242" s="443"/>
      <c r="Q242" s="443"/>
      <c r="R242" s="443"/>
      <c r="S242" s="443"/>
      <c r="T242" s="443"/>
      <c r="U242" s="443"/>
      <c r="V242" s="443"/>
      <c r="W242" s="443"/>
      <c r="X242" s="443"/>
      <c r="Y242" s="443"/>
      <c r="Z242" s="443"/>
    </row>
    <row r="243" spans="1:26" ht="15.6">
      <c r="A243" s="443"/>
      <c r="B243" s="443"/>
      <c r="C243" s="443"/>
      <c r="D243" s="443"/>
      <c r="E243" s="443"/>
      <c r="F243" s="443"/>
      <c r="G243" s="443"/>
      <c r="H243" s="443"/>
      <c r="I243" s="443"/>
      <c r="J243" s="443"/>
      <c r="K243" s="443"/>
      <c r="L243" s="443"/>
      <c r="M243" s="443"/>
      <c r="N243" s="443"/>
      <c r="O243" s="443"/>
      <c r="P243" s="443"/>
      <c r="Q243" s="443"/>
      <c r="R243" s="443"/>
      <c r="S243" s="443"/>
      <c r="T243" s="443"/>
      <c r="U243" s="443"/>
      <c r="V243" s="443"/>
      <c r="W243" s="443"/>
      <c r="X243" s="443"/>
      <c r="Y243" s="443"/>
      <c r="Z243" s="443"/>
    </row>
    <row r="244" spans="1:26" ht="15.6">
      <c r="A244" s="443"/>
      <c r="B244" s="443"/>
      <c r="C244" s="443"/>
      <c r="D244" s="443"/>
      <c r="E244" s="443"/>
      <c r="F244" s="443"/>
      <c r="G244" s="443"/>
      <c r="H244" s="443"/>
      <c r="I244" s="443"/>
      <c r="J244" s="443"/>
      <c r="K244" s="443"/>
      <c r="L244" s="443"/>
      <c r="M244" s="443"/>
      <c r="N244" s="443"/>
      <c r="O244" s="443"/>
      <c r="P244" s="443"/>
      <c r="Q244" s="443"/>
      <c r="R244" s="443"/>
      <c r="S244" s="443"/>
      <c r="T244" s="443"/>
      <c r="U244" s="443"/>
      <c r="V244" s="443"/>
      <c r="W244" s="443"/>
      <c r="X244" s="443"/>
      <c r="Y244" s="443"/>
      <c r="Z244" s="443"/>
    </row>
    <row r="245" spans="1:26" ht="15.6">
      <c r="A245" s="443"/>
      <c r="B245" s="443"/>
      <c r="C245" s="443"/>
      <c r="D245" s="443"/>
      <c r="E245" s="443"/>
      <c r="F245" s="443"/>
      <c r="G245" s="443"/>
      <c r="H245" s="443"/>
      <c r="I245" s="443"/>
      <c r="J245" s="443"/>
      <c r="K245" s="443"/>
      <c r="L245" s="443"/>
      <c r="M245" s="443"/>
      <c r="N245" s="443"/>
      <c r="O245" s="443"/>
      <c r="P245" s="443"/>
      <c r="Q245" s="443"/>
      <c r="R245" s="443"/>
      <c r="S245" s="443"/>
      <c r="T245" s="443"/>
      <c r="U245" s="443"/>
      <c r="V245" s="443"/>
      <c r="W245" s="443"/>
      <c r="X245" s="443"/>
      <c r="Y245" s="443"/>
      <c r="Z245" s="443"/>
    </row>
    <row r="246" spans="1:26" ht="15.6">
      <c r="A246" s="443"/>
      <c r="B246" s="443"/>
      <c r="C246" s="443"/>
      <c r="D246" s="443"/>
      <c r="E246" s="443"/>
      <c r="F246" s="443"/>
      <c r="G246" s="443"/>
      <c r="H246" s="443"/>
      <c r="I246" s="443"/>
      <c r="J246" s="443"/>
      <c r="K246" s="443"/>
      <c r="L246" s="443"/>
      <c r="M246" s="443"/>
      <c r="N246" s="443"/>
      <c r="O246" s="443"/>
      <c r="P246" s="443"/>
      <c r="Q246" s="443"/>
      <c r="R246" s="443"/>
      <c r="S246" s="443"/>
      <c r="T246" s="443"/>
      <c r="U246" s="443"/>
      <c r="V246" s="443"/>
      <c r="W246" s="443"/>
      <c r="X246" s="443"/>
      <c r="Y246" s="443"/>
      <c r="Z246" s="443"/>
    </row>
    <row r="247" spans="1:26" ht="15.6">
      <c r="A247" s="443"/>
      <c r="B247" s="443"/>
      <c r="C247" s="443"/>
      <c r="D247" s="443"/>
      <c r="E247" s="443"/>
      <c r="F247" s="443"/>
      <c r="G247" s="443"/>
      <c r="H247" s="443"/>
      <c r="I247" s="443"/>
      <c r="J247" s="443"/>
      <c r="K247" s="443"/>
      <c r="L247" s="443"/>
      <c r="M247" s="443"/>
      <c r="N247" s="443"/>
      <c r="O247" s="443"/>
      <c r="P247" s="443"/>
      <c r="Q247" s="443"/>
      <c r="R247" s="443"/>
      <c r="S247" s="443"/>
      <c r="T247" s="443"/>
      <c r="U247" s="443"/>
      <c r="V247" s="443"/>
      <c r="W247" s="443"/>
      <c r="X247" s="443"/>
      <c r="Y247" s="443"/>
      <c r="Z247" s="443"/>
    </row>
    <row r="248" spans="1:26" ht="15.6">
      <c r="A248" s="443"/>
      <c r="B248" s="443"/>
      <c r="C248" s="443"/>
      <c r="D248" s="443"/>
      <c r="E248" s="443"/>
      <c r="F248" s="443"/>
      <c r="G248" s="443"/>
      <c r="H248" s="443"/>
      <c r="I248" s="443"/>
      <c r="J248" s="443"/>
      <c r="K248" s="443"/>
      <c r="L248" s="443"/>
      <c r="M248" s="443"/>
      <c r="N248" s="443"/>
      <c r="O248" s="443"/>
      <c r="P248" s="443"/>
      <c r="Q248" s="443"/>
      <c r="R248" s="443"/>
      <c r="S248" s="443"/>
      <c r="T248" s="443"/>
      <c r="U248" s="443"/>
      <c r="V248" s="443"/>
      <c r="W248" s="443"/>
      <c r="X248" s="443"/>
      <c r="Y248" s="443"/>
      <c r="Z248" s="443"/>
    </row>
    <row r="249" spans="1:26" ht="15.6">
      <c r="A249" s="443"/>
      <c r="B249" s="443"/>
      <c r="C249" s="443"/>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row>
    <row r="250" spans="1:26" ht="15.6">
      <c r="A250" s="443"/>
      <c r="B250" s="443"/>
      <c r="C250" s="443"/>
      <c r="D250" s="443"/>
      <c r="E250" s="443"/>
      <c r="F250" s="443"/>
      <c r="G250" s="443"/>
      <c r="H250" s="443"/>
      <c r="I250" s="443"/>
      <c r="J250" s="443"/>
      <c r="K250" s="443"/>
      <c r="L250" s="443"/>
      <c r="M250" s="443"/>
      <c r="N250" s="443"/>
      <c r="O250" s="443"/>
      <c r="P250" s="443"/>
      <c r="Q250" s="443"/>
      <c r="R250" s="443"/>
      <c r="S250" s="443"/>
      <c r="T250" s="443"/>
      <c r="U250" s="443"/>
      <c r="V250" s="443"/>
      <c r="W250" s="443"/>
      <c r="X250" s="443"/>
      <c r="Y250" s="443"/>
      <c r="Z250" s="443"/>
    </row>
    <row r="251" spans="1:26" ht="15.6">
      <c r="A251" s="443"/>
      <c r="B251" s="443"/>
      <c r="C251" s="443"/>
      <c r="D251" s="443"/>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row>
    <row r="252" spans="1:26" ht="15.6">
      <c r="A252" s="443"/>
      <c r="B252" s="443"/>
      <c r="C252" s="443"/>
      <c r="D252" s="443"/>
      <c r="E252" s="443"/>
      <c r="F252" s="443"/>
      <c r="G252" s="443"/>
      <c r="H252" s="443"/>
      <c r="I252" s="443"/>
      <c r="J252" s="443"/>
      <c r="K252" s="443"/>
      <c r="L252" s="443"/>
      <c r="M252" s="443"/>
      <c r="N252" s="443"/>
      <c r="O252" s="443"/>
      <c r="P252" s="443"/>
      <c r="Q252" s="443"/>
      <c r="R252" s="443"/>
      <c r="S252" s="443"/>
      <c r="T252" s="443"/>
      <c r="U252" s="443"/>
      <c r="V252" s="443"/>
      <c r="W252" s="443"/>
      <c r="X252" s="443"/>
      <c r="Y252" s="443"/>
      <c r="Z252" s="443"/>
    </row>
    <row r="253" spans="1:26" ht="15.6">
      <c r="A253" s="443"/>
      <c r="B253" s="443"/>
      <c r="C253" s="443"/>
      <c r="D253" s="443"/>
      <c r="E253" s="443"/>
      <c r="F253" s="443"/>
      <c r="G253" s="443"/>
      <c r="H253" s="443"/>
      <c r="I253" s="443"/>
      <c r="J253" s="443"/>
      <c r="K253" s="443"/>
      <c r="L253" s="443"/>
      <c r="M253" s="443"/>
      <c r="N253" s="443"/>
      <c r="O253" s="443"/>
      <c r="P253" s="443"/>
      <c r="Q253" s="443"/>
      <c r="R253" s="443"/>
      <c r="S253" s="443"/>
      <c r="T253" s="443"/>
      <c r="U253" s="443"/>
      <c r="V253" s="443"/>
      <c r="W253" s="443"/>
      <c r="X253" s="443"/>
      <c r="Y253" s="443"/>
      <c r="Z253" s="443"/>
    </row>
    <row r="254" spans="1:26" ht="15.6">
      <c r="A254" s="443"/>
      <c r="B254" s="443"/>
      <c r="C254" s="443"/>
      <c r="D254" s="443"/>
      <c r="E254" s="443"/>
      <c r="F254" s="443"/>
      <c r="G254" s="443"/>
      <c r="H254" s="443"/>
      <c r="I254" s="443"/>
      <c r="J254" s="443"/>
      <c r="K254" s="443"/>
      <c r="L254" s="443"/>
      <c r="M254" s="443"/>
      <c r="N254" s="443"/>
      <c r="O254" s="443"/>
      <c r="P254" s="443"/>
      <c r="Q254" s="443"/>
      <c r="R254" s="443"/>
      <c r="S254" s="443"/>
      <c r="T254" s="443"/>
      <c r="U254" s="443"/>
      <c r="V254" s="443"/>
      <c r="W254" s="443"/>
      <c r="X254" s="443"/>
      <c r="Y254" s="443"/>
      <c r="Z254" s="443"/>
    </row>
    <row r="255" spans="1:26" ht="15.6">
      <c r="A255" s="443"/>
      <c r="B255" s="443"/>
      <c r="C255" s="443"/>
      <c r="D255" s="443"/>
      <c r="E255" s="443"/>
      <c r="F255" s="443"/>
      <c r="G255" s="443"/>
      <c r="H255" s="443"/>
      <c r="I255" s="443"/>
      <c r="J255" s="443"/>
      <c r="K255" s="443"/>
      <c r="L255" s="443"/>
      <c r="M255" s="443"/>
      <c r="N255" s="443"/>
      <c r="O255" s="443"/>
      <c r="P255" s="443"/>
      <c r="Q255" s="443"/>
      <c r="R255" s="443"/>
      <c r="S255" s="443"/>
      <c r="T255" s="443"/>
      <c r="U255" s="443"/>
      <c r="V255" s="443"/>
      <c r="W255" s="443"/>
      <c r="X255" s="443"/>
      <c r="Y255" s="443"/>
      <c r="Z255" s="443"/>
    </row>
    <row r="256" spans="1:26" ht="15.6">
      <c r="A256" s="443"/>
      <c r="B256" s="443"/>
      <c r="C256" s="443"/>
      <c r="D256" s="443"/>
      <c r="E256" s="443"/>
      <c r="F256" s="443"/>
      <c r="G256" s="443"/>
      <c r="H256" s="443"/>
      <c r="I256" s="443"/>
      <c r="J256" s="443"/>
      <c r="K256" s="443"/>
      <c r="L256" s="443"/>
      <c r="M256" s="443"/>
      <c r="N256" s="443"/>
      <c r="O256" s="443"/>
      <c r="P256" s="443"/>
      <c r="Q256" s="443"/>
      <c r="R256" s="443"/>
      <c r="S256" s="443"/>
      <c r="T256" s="443"/>
      <c r="U256" s="443"/>
      <c r="V256" s="443"/>
      <c r="W256" s="443"/>
      <c r="X256" s="443"/>
      <c r="Y256" s="443"/>
      <c r="Z256" s="443"/>
    </row>
    <row r="257" spans="1:26" ht="15.6">
      <c r="A257" s="443"/>
      <c r="B257" s="443"/>
      <c r="C257" s="443"/>
      <c r="D257" s="443"/>
      <c r="E257" s="443"/>
      <c r="F257" s="443"/>
      <c r="G257" s="443"/>
      <c r="H257" s="443"/>
      <c r="I257" s="443"/>
      <c r="J257" s="443"/>
      <c r="K257" s="443"/>
      <c r="L257" s="443"/>
      <c r="M257" s="443"/>
      <c r="N257" s="443"/>
      <c r="O257" s="443"/>
      <c r="P257" s="443"/>
      <c r="Q257" s="443"/>
      <c r="R257" s="443"/>
      <c r="S257" s="443"/>
      <c r="T257" s="443"/>
      <c r="U257" s="443"/>
      <c r="V257" s="443"/>
      <c r="W257" s="443"/>
      <c r="X257" s="443"/>
      <c r="Y257" s="443"/>
      <c r="Z257" s="443"/>
    </row>
    <row r="258" spans="1:26" ht="15.6">
      <c r="A258" s="443"/>
      <c r="B258" s="443"/>
      <c r="C258" s="443"/>
      <c r="D258" s="443"/>
      <c r="E258" s="443"/>
      <c r="F258" s="443"/>
      <c r="G258" s="443"/>
      <c r="H258" s="443"/>
      <c r="I258" s="443"/>
      <c r="J258" s="443"/>
      <c r="K258" s="443"/>
      <c r="L258" s="443"/>
      <c r="M258" s="443"/>
      <c r="N258" s="443"/>
      <c r="O258" s="443"/>
      <c r="P258" s="443"/>
      <c r="Q258" s="443"/>
      <c r="R258" s="443"/>
      <c r="S258" s="443"/>
      <c r="T258" s="443"/>
      <c r="U258" s="443"/>
      <c r="V258" s="443"/>
      <c r="W258" s="443"/>
      <c r="X258" s="443"/>
      <c r="Y258" s="443"/>
      <c r="Z258" s="443"/>
    </row>
    <row r="259" spans="1:26" ht="15.6">
      <c r="A259" s="443"/>
      <c r="B259" s="443"/>
      <c r="C259" s="443"/>
      <c r="D259" s="443"/>
      <c r="E259" s="443"/>
      <c r="F259" s="443"/>
      <c r="G259" s="443"/>
      <c r="H259" s="443"/>
      <c r="I259" s="443"/>
      <c r="J259" s="443"/>
      <c r="K259" s="443"/>
      <c r="L259" s="443"/>
      <c r="M259" s="443"/>
      <c r="N259" s="443"/>
      <c r="O259" s="443"/>
      <c r="P259" s="443"/>
      <c r="Q259" s="443"/>
      <c r="R259" s="443"/>
      <c r="S259" s="443"/>
      <c r="T259" s="443"/>
      <c r="U259" s="443"/>
      <c r="V259" s="443"/>
      <c r="W259" s="443"/>
      <c r="X259" s="443"/>
      <c r="Y259" s="443"/>
      <c r="Z259" s="443"/>
    </row>
    <row r="260" spans="1:26" ht="15.6">
      <c r="A260" s="443"/>
      <c r="B260" s="443"/>
      <c r="C260" s="443"/>
      <c r="D260" s="443"/>
      <c r="E260" s="443"/>
      <c r="F260" s="443"/>
      <c r="G260" s="443"/>
      <c r="H260" s="443"/>
      <c r="I260" s="443"/>
      <c r="J260" s="443"/>
      <c r="K260" s="443"/>
      <c r="L260" s="443"/>
      <c r="M260" s="443"/>
      <c r="N260" s="443"/>
      <c r="O260" s="443"/>
      <c r="P260" s="443"/>
      <c r="Q260" s="443"/>
      <c r="R260" s="443"/>
      <c r="S260" s="443"/>
      <c r="T260" s="443"/>
      <c r="U260" s="443"/>
      <c r="V260" s="443"/>
      <c r="W260" s="443"/>
      <c r="X260" s="443"/>
      <c r="Y260" s="443"/>
      <c r="Z260" s="443"/>
    </row>
    <row r="261" spans="1:26" ht="15.6">
      <c r="A261" s="443"/>
      <c r="B261" s="443"/>
      <c r="C261" s="443"/>
      <c r="D261" s="443"/>
      <c r="E261" s="443"/>
      <c r="F261" s="443"/>
      <c r="G261" s="443"/>
      <c r="H261" s="443"/>
      <c r="I261" s="443"/>
      <c r="J261" s="443"/>
      <c r="K261" s="443"/>
      <c r="L261" s="443"/>
      <c r="M261" s="443"/>
      <c r="N261" s="443"/>
      <c r="O261" s="443"/>
      <c r="P261" s="443"/>
      <c r="Q261" s="443"/>
      <c r="R261" s="443"/>
      <c r="S261" s="443"/>
      <c r="T261" s="443"/>
      <c r="U261" s="443"/>
      <c r="V261" s="443"/>
      <c r="W261" s="443"/>
      <c r="X261" s="443"/>
      <c r="Y261" s="443"/>
      <c r="Z261" s="443"/>
    </row>
    <row r="262" spans="1:26" ht="15.6">
      <c r="A262" s="443"/>
      <c r="B262" s="443"/>
      <c r="C262" s="443"/>
      <c r="D262" s="443"/>
      <c r="E262" s="443"/>
      <c r="F262" s="443"/>
      <c r="G262" s="443"/>
      <c r="H262" s="443"/>
      <c r="I262" s="443"/>
      <c r="J262" s="443"/>
      <c r="K262" s="443"/>
      <c r="L262" s="443"/>
      <c r="M262" s="443"/>
      <c r="N262" s="443"/>
      <c r="O262" s="443"/>
      <c r="P262" s="443"/>
      <c r="Q262" s="443"/>
      <c r="R262" s="443"/>
      <c r="S262" s="443"/>
      <c r="T262" s="443"/>
      <c r="U262" s="443"/>
      <c r="V262" s="443"/>
      <c r="W262" s="443"/>
      <c r="X262" s="443"/>
      <c r="Y262" s="443"/>
      <c r="Z262" s="443"/>
    </row>
    <row r="263" spans="1:26" ht="15.6">
      <c r="A263" s="443"/>
      <c r="B263" s="443"/>
      <c r="C263" s="443"/>
      <c r="D263" s="443"/>
      <c r="E263" s="443"/>
      <c r="F263" s="443"/>
      <c r="G263" s="443"/>
      <c r="H263" s="443"/>
      <c r="I263" s="443"/>
      <c r="J263" s="443"/>
      <c r="K263" s="443"/>
      <c r="L263" s="443"/>
      <c r="M263" s="443"/>
      <c r="N263" s="443"/>
      <c r="O263" s="443"/>
      <c r="P263" s="443"/>
      <c r="Q263" s="443"/>
      <c r="R263" s="443"/>
      <c r="S263" s="443"/>
      <c r="T263" s="443"/>
      <c r="U263" s="443"/>
      <c r="V263" s="443"/>
      <c r="W263" s="443"/>
      <c r="X263" s="443"/>
      <c r="Y263" s="443"/>
      <c r="Z263" s="443"/>
    </row>
    <row r="264" spans="1:26" ht="15.6">
      <c r="A264" s="443"/>
      <c r="B264" s="443"/>
      <c r="C264" s="443"/>
      <c r="D264" s="443"/>
      <c r="E264" s="443"/>
      <c r="F264" s="443"/>
      <c r="G264" s="443"/>
      <c r="H264" s="443"/>
      <c r="I264" s="443"/>
      <c r="J264" s="443"/>
      <c r="K264" s="443"/>
      <c r="L264" s="443"/>
      <c r="M264" s="443"/>
      <c r="N264" s="443"/>
      <c r="O264" s="443"/>
      <c r="P264" s="443"/>
      <c r="Q264" s="443"/>
      <c r="R264" s="443"/>
      <c r="S264" s="443"/>
      <c r="T264" s="443"/>
      <c r="U264" s="443"/>
      <c r="V264" s="443"/>
      <c r="W264" s="443"/>
      <c r="X264" s="443"/>
      <c r="Y264" s="443"/>
      <c r="Z264" s="443"/>
    </row>
    <row r="265" spans="1:26" ht="15.6">
      <c r="A265" s="443"/>
      <c r="B265" s="443"/>
      <c r="C265" s="443"/>
      <c r="D265" s="443"/>
      <c r="E265" s="443"/>
      <c r="F265" s="443"/>
      <c r="G265" s="443"/>
      <c r="H265" s="443"/>
      <c r="I265" s="443"/>
      <c r="J265" s="443"/>
      <c r="K265" s="443"/>
      <c r="L265" s="443"/>
      <c r="M265" s="443"/>
      <c r="N265" s="443"/>
      <c r="O265" s="443"/>
      <c r="P265" s="443"/>
      <c r="Q265" s="443"/>
      <c r="R265" s="443"/>
      <c r="S265" s="443"/>
      <c r="T265" s="443"/>
      <c r="U265" s="443"/>
      <c r="V265" s="443"/>
      <c r="W265" s="443"/>
      <c r="X265" s="443"/>
      <c r="Y265" s="443"/>
      <c r="Z265" s="443"/>
    </row>
    <row r="266" spans="1:26" ht="15.6">
      <c r="A266" s="443"/>
      <c r="B266" s="443"/>
      <c r="C266" s="443"/>
      <c r="D266" s="443"/>
      <c r="E266" s="443"/>
      <c r="F266" s="443"/>
      <c r="G266" s="443"/>
      <c r="H266" s="443"/>
      <c r="I266" s="443"/>
      <c r="J266" s="443"/>
      <c r="K266" s="443"/>
      <c r="L266" s="443"/>
      <c r="M266" s="443"/>
      <c r="N266" s="443"/>
      <c r="O266" s="443"/>
      <c r="P266" s="443"/>
      <c r="Q266" s="443"/>
      <c r="R266" s="443"/>
      <c r="S266" s="443"/>
      <c r="T266" s="443"/>
      <c r="U266" s="443"/>
      <c r="V266" s="443"/>
      <c r="W266" s="443"/>
      <c r="X266" s="443"/>
      <c r="Y266" s="443"/>
      <c r="Z266" s="443"/>
    </row>
    <row r="267" spans="1:26" ht="15.6">
      <c r="A267" s="443"/>
      <c r="B267" s="443"/>
      <c r="C267" s="443"/>
      <c r="D267" s="443"/>
      <c r="E267" s="443"/>
      <c r="F267" s="443"/>
      <c r="G267" s="443"/>
      <c r="H267" s="443"/>
      <c r="I267" s="443"/>
      <c r="J267" s="443"/>
      <c r="K267" s="443"/>
      <c r="L267" s="443"/>
      <c r="M267" s="443"/>
      <c r="N267" s="443"/>
      <c r="O267" s="443"/>
      <c r="P267" s="443"/>
      <c r="Q267" s="443"/>
      <c r="R267" s="443"/>
      <c r="S267" s="443"/>
      <c r="T267" s="443"/>
      <c r="U267" s="443"/>
      <c r="V267" s="443"/>
      <c r="W267" s="443"/>
      <c r="X267" s="443"/>
      <c r="Y267" s="443"/>
      <c r="Z267" s="443"/>
    </row>
    <row r="268" spans="1:26" ht="15.6">
      <c r="A268" s="443"/>
      <c r="B268" s="443"/>
      <c r="C268" s="443"/>
      <c r="D268" s="443"/>
      <c r="E268" s="443"/>
      <c r="F268" s="443"/>
      <c r="G268" s="443"/>
      <c r="H268" s="443"/>
      <c r="I268" s="443"/>
      <c r="J268" s="443"/>
      <c r="K268" s="443"/>
      <c r="L268" s="443"/>
      <c r="M268" s="443"/>
      <c r="N268" s="443"/>
      <c r="O268" s="443"/>
      <c r="P268" s="443"/>
      <c r="Q268" s="443"/>
      <c r="R268" s="443"/>
      <c r="S268" s="443"/>
      <c r="T268" s="443"/>
      <c r="U268" s="443"/>
      <c r="V268" s="443"/>
      <c r="W268" s="443"/>
      <c r="X268" s="443"/>
      <c r="Y268" s="443"/>
      <c r="Z268" s="443"/>
    </row>
    <row r="269" spans="1:26" ht="15.6">
      <c r="A269" s="443"/>
      <c r="B269" s="443"/>
      <c r="C269" s="443"/>
      <c r="D269" s="443"/>
      <c r="E269" s="443"/>
      <c r="F269" s="443"/>
      <c r="G269" s="443"/>
      <c r="H269" s="443"/>
      <c r="I269" s="443"/>
      <c r="J269" s="443"/>
      <c r="K269" s="443"/>
      <c r="L269" s="443"/>
      <c r="M269" s="443"/>
      <c r="N269" s="443"/>
      <c r="O269" s="443"/>
      <c r="P269" s="443"/>
      <c r="Q269" s="443"/>
      <c r="R269" s="443"/>
      <c r="S269" s="443"/>
      <c r="T269" s="443"/>
      <c r="U269" s="443"/>
      <c r="V269" s="443"/>
      <c r="W269" s="443"/>
      <c r="X269" s="443"/>
      <c r="Y269" s="443"/>
      <c r="Z269" s="443"/>
    </row>
    <row r="270" spans="1:26" ht="15.6">
      <c r="A270" s="443"/>
      <c r="B270" s="443"/>
      <c r="C270" s="443"/>
      <c r="D270" s="443"/>
      <c r="E270" s="443"/>
      <c r="F270" s="443"/>
      <c r="G270" s="443"/>
      <c r="H270" s="443"/>
      <c r="I270" s="443"/>
      <c r="J270" s="443"/>
      <c r="K270" s="443"/>
      <c r="L270" s="443"/>
      <c r="M270" s="443"/>
      <c r="N270" s="443"/>
      <c r="O270" s="443"/>
      <c r="P270" s="443"/>
      <c r="Q270" s="443"/>
      <c r="R270" s="443"/>
      <c r="S270" s="443"/>
      <c r="T270" s="443"/>
      <c r="U270" s="443"/>
      <c r="V270" s="443"/>
      <c r="W270" s="443"/>
      <c r="X270" s="443"/>
      <c r="Y270" s="443"/>
      <c r="Z270" s="443"/>
    </row>
    <row r="271" spans="1:26" ht="15.6">
      <c r="A271" s="443"/>
      <c r="B271" s="443"/>
      <c r="C271" s="443"/>
      <c r="D271" s="443"/>
      <c r="E271" s="443"/>
      <c r="F271" s="443"/>
      <c r="G271" s="443"/>
      <c r="H271" s="443"/>
      <c r="I271" s="443"/>
      <c r="J271" s="443"/>
      <c r="K271" s="443"/>
      <c r="L271" s="443"/>
      <c r="M271" s="443"/>
      <c r="N271" s="443"/>
      <c r="O271" s="443"/>
      <c r="P271" s="443"/>
      <c r="Q271" s="443"/>
      <c r="R271" s="443"/>
      <c r="S271" s="443"/>
      <c r="T271" s="443"/>
      <c r="U271" s="443"/>
      <c r="V271" s="443"/>
      <c r="W271" s="443"/>
      <c r="X271" s="443"/>
      <c r="Y271" s="443"/>
      <c r="Z271" s="443"/>
    </row>
    <row r="272" spans="1:26" ht="15.6">
      <c r="A272" s="443"/>
      <c r="B272" s="443"/>
      <c r="C272" s="443"/>
      <c r="D272" s="443"/>
      <c r="E272" s="443"/>
      <c r="F272" s="443"/>
      <c r="G272" s="443"/>
      <c r="H272" s="443"/>
      <c r="I272" s="443"/>
      <c r="J272" s="443"/>
      <c r="K272" s="443"/>
      <c r="L272" s="443"/>
      <c r="M272" s="443"/>
      <c r="N272" s="443"/>
      <c r="O272" s="443"/>
      <c r="P272" s="443"/>
      <c r="Q272" s="443"/>
      <c r="R272" s="443"/>
      <c r="S272" s="443"/>
      <c r="T272" s="443"/>
      <c r="U272" s="443"/>
      <c r="V272" s="443"/>
      <c r="W272" s="443"/>
      <c r="X272" s="443"/>
      <c r="Y272" s="443"/>
      <c r="Z272" s="443"/>
    </row>
    <row r="273" spans="1:26" ht="15.6">
      <c r="A273" s="443"/>
      <c r="B273" s="443"/>
      <c r="C273" s="443"/>
      <c r="D273" s="443"/>
      <c r="E273" s="443"/>
      <c r="F273" s="443"/>
      <c r="G273" s="443"/>
      <c r="H273" s="443"/>
      <c r="I273" s="443"/>
      <c r="J273" s="443"/>
      <c r="K273" s="443"/>
      <c r="L273" s="443"/>
      <c r="M273" s="443"/>
      <c r="N273" s="443"/>
      <c r="O273" s="443"/>
      <c r="P273" s="443"/>
      <c r="Q273" s="443"/>
      <c r="R273" s="443"/>
      <c r="S273" s="443"/>
      <c r="T273" s="443"/>
      <c r="U273" s="443"/>
      <c r="V273" s="443"/>
      <c r="W273" s="443"/>
      <c r="X273" s="443"/>
      <c r="Y273" s="443"/>
      <c r="Z273" s="443"/>
    </row>
    <row r="274" spans="1:26" ht="15.6">
      <c r="A274" s="443"/>
      <c r="B274" s="443"/>
      <c r="C274" s="443"/>
      <c r="D274" s="443"/>
      <c r="E274" s="443"/>
      <c r="F274" s="443"/>
      <c r="G274" s="443"/>
      <c r="H274" s="443"/>
      <c r="I274" s="443"/>
      <c r="J274" s="443"/>
      <c r="K274" s="443"/>
      <c r="L274" s="443"/>
      <c r="M274" s="443"/>
      <c r="N274" s="443"/>
      <c r="O274" s="443"/>
      <c r="P274" s="443"/>
      <c r="Q274" s="443"/>
      <c r="R274" s="443"/>
      <c r="S274" s="443"/>
      <c r="T274" s="443"/>
      <c r="U274" s="443"/>
      <c r="V274" s="443"/>
      <c r="W274" s="443"/>
      <c r="X274" s="443"/>
      <c r="Y274" s="443"/>
      <c r="Z274" s="443"/>
    </row>
    <row r="275" spans="1:26" ht="15.6">
      <c r="A275" s="443"/>
      <c r="B275" s="443"/>
      <c r="C275" s="443"/>
      <c r="D275" s="443"/>
      <c r="E275" s="443"/>
      <c r="F275" s="443"/>
      <c r="G275" s="443"/>
      <c r="H275" s="443"/>
      <c r="I275" s="443"/>
      <c r="J275" s="443"/>
      <c r="K275" s="443"/>
      <c r="L275" s="443"/>
      <c r="M275" s="443"/>
      <c r="N275" s="443"/>
      <c r="O275" s="443"/>
      <c r="P275" s="443"/>
      <c r="Q275" s="443"/>
      <c r="R275" s="443"/>
      <c r="S275" s="443"/>
      <c r="T275" s="443"/>
      <c r="U275" s="443"/>
      <c r="V275" s="443"/>
      <c r="W275" s="443"/>
      <c r="X275" s="443"/>
      <c r="Y275" s="443"/>
      <c r="Z275" s="443"/>
    </row>
    <row r="276" spans="1:26" ht="15.6">
      <c r="A276" s="443"/>
      <c r="B276" s="443"/>
      <c r="C276" s="443"/>
      <c r="D276" s="443"/>
      <c r="E276" s="443"/>
      <c r="F276" s="443"/>
      <c r="G276" s="443"/>
      <c r="H276" s="443"/>
      <c r="I276" s="443"/>
      <c r="J276" s="443"/>
      <c r="K276" s="443"/>
      <c r="L276" s="443"/>
      <c r="M276" s="443"/>
      <c r="N276" s="443"/>
      <c r="O276" s="443"/>
      <c r="P276" s="443"/>
      <c r="Q276" s="443"/>
      <c r="R276" s="443"/>
      <c r="S276" s="443"/>
      <c r="T276" s="443"/>
      <c r="U276" s="443"/>
      <c r="V276" s="443"/>
      <c r="W276" s="443"/>
      <c r="X276" s="443"/>
      <c r="Y276" s="443"/>
      <c r="Z276" s="443"/>
    </row>
    <row r="277" spans="1:26" ht="15.6">
      <c r="A277" s="443"/>
      <c r="B277" s="443"/>
      <c r="C277" s="443"/>
      <c r="D277" s="443"/>
      <c r="E277" s="443"/>
      <c r="F277" s="443"/>
      <c r="G277" s="443"/>
      <c r="H277" s="443"/>
      <c r="I277" s="443"/>
      <c r="J277" s="443"/>
      <c r="K277" s="443"/>
      <c r="L277" s="443"/>
      <c r="M277" s="443"/>
      <c r="N277" s="443"/>
      <c r="O277" s="443"/>
      <c r="P277" s="443"/>
      <c r="Q277" s="443"/>
      <c r="R277" s="443"/>
      <c r="S277" s="443"/>
      <c r="T277" s="443"/>
      <c r="U277" s="443"/>
      <c r="V277" s="443"/>
      <c r="W277" s="443"/>
      <c r="X277" s="443"/>
      <c r="Y277" s="443"/>
      <c r="Z277" s="443"/>
    </row>
    <row r="278" spans="1:26" ht="15.6">
      <c r="A278" s="443"/>
      <c r="B278" s="443"/>
      <c r="C278" s="443"/>
      <c r="D278" s="443"/>
      <c r="E278" s="443"/>
      <c r="F278" s="443"/>
      <c r="G278" s="443"/>
      <c r="H278" s="443"/>
      <c r="I278" s="443"/>
      <c r="J278" s="443"/>
      <c r="K278" s="443"/>
      <c r="L278" s="443"/>
      <c r="M278" s="443"/>
      <c r="N278" s="443"/>
      <c r="O278" s="443"/>
      <c r="P278" s="443"/>
      <c r="Q278" s="443"/>
      <c r="R278" s="443"/>
      <c r="S278" s="443"/>
      <c r="T278" s="443"/>
      <c r="U278" s="443"/>
      <c r="V278" s="443"/>
      <c r="W278" s="443"/>
      <c r="X278" s="443"/>
      <c r="Y278" s="443"/>
      <c r="Z278" s="443"/>
    </row>
    <row r="279" spans="1:26" ht="15.6">
      <c r="A279" s="443"/>
      <c r="B279" s="443"/>
      <c r="C279" s="443"/>
      <c r="D279" s="443"/>
      <c r="E279" s="443"/>
      <c r="F279" s="443"/>
      <c r="G279" s="443"/>
      <c r="H279" s="443"/>
      <c r="I279" s="443"/>
      <c r="J279" s="443"/>
      <c r="K279" s="443"/>
      <c r="L279" s="443"/>
      <c r="M279" s="443"/>
      <c r="N279" s="443"/>
      <c r="O279" s="443"/>
      <c r="P279" s="443"/>
      <c r="Q279" s="443"/>
      <c r="R279" s="443"/>
      <c r="S279" s="443"/>
      <c r="T279" s="443"/>
      <c r="U279" s="443"/>
      <c r="V279" s="443"/>
      <c r="W279" s="443"/>
      <c r="X279" s="443"/>
      <c r="Y279" s="443"/>
      <c r="Z279" s="443"/>
    </row>
    <row r="280" spans="1:26" ht="15.6">
      <c r="A280" s="443"/>
      <c r="B280" s="443"/>
      <c r="C280" s="443"/>
      <c r="D280" s="443"/>
      <c r="E280" s="443"/>
      <c r="F280" s="443"/>
      <c r="G280" s="443"/>
      <c r="H280" s="443"/>
      <c r="I280" s="443"/>
      <c r="J280" s="443"/>
      <c r="K280" s="443"/>
      <c r="L280" s="443"/>
      <c r="M280" s="443"/>
      <c r="N280" s="443"/>
      <c r="O280" s="443"/>
      <c r="P280" s="443"/>
      <c r="Q280" s="443"/>
      <c r="R280" s="443"/>
      <c r="S280" s="443"/>
      <c r="T280" s="443"/>
      <c r="U280" s="443"/>
      <c r="V280" s="443"/>
      <c r="W280" s="443"/>
      <c r="X280" s="443"/>
      <c r="Y280" s="443"/>
      <c r="Z280" s="443"/>
    </row>
    <row r="281" spans="1:26" ht="15.6">
      <c r="A281" s="443"/>
      <c r="B281" s="443"/>
      <c r="C281" s="443"/>
      <c r="D281" s="443"/>
      <c r="E281" s="443"/>
      <c r="F281" s="443"/>
      <c r="G281" s="443"/>
      <c r="H281" s="443"/>
      <c r="I281" s="443"/>
      <c r="J281" s="443"/>
      <c r="K281" s="443"/>
      <c r="L281" s="443"/>
      <c r="M281" s="443"/>
      <c r="N281" s="443"/>
      <c r="O281" s="443"/>
      <c r="P281" s="443"/>
      <c r="Q281" s="443"/>
      <c r="R281" s="443"/>
      <c r="S281" s="443"/>
      <c r="T281" s="443"/>
      <c r="U281" s="443"/>
      <c r="V281" s="443"/>
      <c r="W281" s="443"/>
      <c r="X281" s="443"/>
      <c r="Y281" s="443"/>
      <c r="Z281" s="443"/>
    </row>
    <row r="282" spans="1:26" ht="15.6">
      <c r="A282" s="443"/>
      <c r="B282" s="443"/>
      <c r="C282" s="443"/>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row>
    <row r="283" spans="1:26" ht="15.6">
      <c r="A283" s="443"/>
      <c r="B283" s="443"/>
      <c r="C283" s="443"/>
      <c r="D283" s="443"/>
      <c r="E283" s="443"/>
      <c r="F283" s="443"/>
      <c r="G283" s="443"/>
      <c r="H283" s="443"/>
      <c r="I283" s="443"/>
      <c r="J283" s="443"/>
      <c r="K283" s="443"/>
      <c r="L283" s="443"/>
      <c r="M283" s="443"/>
      <c r="N283" s="443"/>
      <c r="O283" s="443"/>
      <c r="P283" s="443"/>
      <c r="Q283" s="443"/>
      <c r="R283" s="443"/>
      <c r="S283" s="443"/>
      <c r="T283" s="443"/>
      <c r="U283" s="443"/>
      <c r="V283" s="443"/>
      <c r="W283" s="443"/>
      <c r="X283" s="443"/>
      <c r="Y283" s="443"/>
      <c r="Z283" s="443"/>
    </row>
    <row r="284" spans="1:26" ht="15.6">
      <c r="A284" s="443"/>
      <c r="B284" s="443"/>
      <c r="C284" s="443"/>
      <c r="D284" s="443"/>
      <c r="E284" s="443"/>
      <c r="F284" s="443"/>
      <c r="G284" s="443"/>
      <c r="H284" s="443"/>
      <c r="I284" s="443"/>
      <c r="J284" s="443"/>
      <c r="K284" s="443"/>
      <c r="L284" s="443"/>
      <c r="M284" s="443"/>
      <c r="N284" s="443"/>
      <c r="O284" s="443"/>
      <c r="P284" s="443"/>
      <c r="Q284" s="443"/>
      <c r="R284" s="443"/>
      <c r="S284" s="443"/>
      <c r="T284" s="443"/>
      <c r="U284" s="443"/>
      <c r="V284" s="443"/>
      <c r="W284" s="443"/>
      <c r="X284" s="443"/>
      <c r="Y284" s="443"/>
      <c r="Z284" s="443"/>
    </row>
    <row r="285" spans="1:26" ht="15.6">
      <c r="A285" s="443"/>
      <c r="B285" s="443"/>
      <c r="C285" s="443"/>
      <c r="D285" s="443"/>
      <c r="E285" s="443"/>
      <c r="F285" s="443"/>
      <c r="G285" s="443"/>
      <c r="H285" s="443"/>
      <c r="I285" s="443"/>
      <c r="J285" s="443"/>
      <c r="K285" s="443"/>
      <c r="L285" s="443"/>
      <c r="M285" s="443"/>
      <c r="N285" s="443"/>
      <c r="O285" s="443"/>
      <c r="P285" s="443"/>
      <c r="Q285" s="443"/>
      <c r="R285" s="443"/>
      <c r="S285" s="443"/>
      <c r="T285" s="443"/>
      <c r="U285" s="443"/>
      <c r="V285" s="443"/>
      <c r="W285" s="443"/>
      <c r="X285" s="443"/>
      <c r="Y285" s="443"/>
      <c r="Z285" s="443"/>
    </row>
    <row r="286" spans="1:26" ht="15.6">
      <c r="A286" s="443"/>
      <c r="B286" s="443"/>
      <c r="C286" s="443"/>
      <c r="D286" s="443"/>
      <c r="E286" s="443"/>
      <c r="F286" s="443"/>
      <c r="G286" s="443"/>
      <c r="H286" s="443"/>
      <c r="I286" s="443"/>
      <c r="J286" s="443"/>
      <c r="K286" s="443"/>
      <c r="L286" s="443"/>
      <c r="M286" s="443"/>
      <c r="N286" s="443"/>
      <c r="O286" s="443"/>
      <c r="P286" s="443"/>
      <c r="Q286" s="443"/>
      <c r="R286" s="443"/>
      <c r="S286" s="443"/>
      <c r="T286" s="443"/>
      <c r="U286" s="443"/>
      <c r="V286" s="443"/>
      <c r="W286" s="443"/>
      <c r="X286" s="443"/>
      <c r="Y286" s="443"/>
      <c r="Z286" s="443"/>
    </row>
    <row r="287" spans="1:26" ht="15.6">
      <c r="A287" s="443"/>
      <c r="B287" s="443"/>
      <c r="C287" s="443"/>
      <c r="D287" s="443"/>
      <c r="E287" s="443"/>
      <c r="F287" s="443"/>
      <c r="G287" s="443"/>
      <c r="H287" s="443"/>
      <c r="I287" s="443"/>
      <c r="J287" s="443"/>
      <c r="K287" s="443"/>
      <c r="L287" s="443"/>
      <c r="M287" s="443"/>
      <c r="N287" s="443"/>
      <c r="O287" s="443"/>
      <c r="P287" s="443"/>
      <c r="Q287" s="443"/>
      <c r="R287" s="443"/>
      <c r="S287" s="443"/>
      <c r="T287" s="443"/>
      <c r="U287" s="443"/>
      <c r="V287" s="443"/>
      <c r="W287" s="443"/>
      <c r="X287" s="443"/>
      <c r="Y287" s="443"/>
      <c r="Z287" s="443"/>
    </row>
    <row r="288" spans="1:26" ht="15.6">
      <c r="A288" s="443"/>
      <c r="B288" s="443"/>
      <c r="C288" s="443"/>
      <c r="D288" s="443"/>
      <c r="E288" s="443"/>
      <c r="F288" s="443"/>
      <c r="G288" s="443"/>
      <c r="H288" s="443"/>
      <c r="I288" s="443"/>
      <c r="J288" s="443"/>
      <c r="K288" s="443"/>
      <c r="L288" s="443"/>
      <c r="M288" s="443"/>
      <c r="N288" s="443"/>
      <c r="O288" s="443"/>
      <c r="P288" s="443"/>
      <c r="Q288" s="443"/>
      <c r="R288" s="443"/>
      <c r="S288" s="443"/>
      <c r="T288" s="443"/>
      <c r="U288" s="443"/>
      <c r="V288" s="443"/>
      <c r="W288" s="443"/>
      <c r="X288" s="443"/>
      <c r="Y288" s="443"/>
      <c r="Z288" s="443"/>
    </row>
    <row r="289" spans="1:26" ht="15.6">
      <c r="A289" s="443"/>
      <c r="B289" s="443"/>
      <c r="C289" s="443"/>
      <c r="D289" s="443"/>
      <c r="E289" s="443"/>
      <c r="F289" s="443"/>
      <c r="G289" s="443"/>
      <c r="H289" s="443"/>
      <c r="I289" s="443"/>
      <c r="J289" s="443"/>
      <c r="K289" s="443"/>
      <c r="L289" s="443"/>
      <c r="M289" s="443"/>
      <c r="N289" s="443"/>
      <c r="O289" s="443"/>
      <c r="P289" s="443"/>
      <c r="Q289" s="443"/>
      <c r="R289" s="443"/>
      <c r="S289" s="443"/>
      <c r="T289" s="443"/>
      <c r="U289" s="443"/>
      <c r="V289" s="443"/>
      <c r="W289" s="443"/>
      <c r="X289" s="443"/>
      <c r="Y289" s="443"/>
      <c r="Z289" s="443"/>
    </row>
    <row r="290" spans="1:26" ht="15.6">
      <c r="A290" s="443"/>
      <c r="B290" s="443"/>
      <c r="C290" s="443"/>
      <c r="D290" s="443"/>
      <c r="E290" s="443"/>
      <c r="F290" s="443"/>
      <c r="G290" s="443"/>
      <c r="H290" s="443"/>
      <c r="I290" s="443"/>
      <c r="J290" s="443"/>
      <c r="K290" s="443"/>
      <c r="L290" s="443"/>
      <c r="M290" s="443"/>
      <c r="N290" s="443"/>
      <c r="O290" s="443"/>
      <c r="P290" s="443"/>
      <c r="Q290" s="443"/>
      <c r="R290" s="443"/>
      <c r="S290" s="443"/>
      <c r="T290" s="443"/>
      <c r="U290" s="443"/>
      <c r="V290" s="443"/>
      <c r="W290" s="443"/>
      <c r="X290" s="443"/>
      <c r="Y290" s="443"/>
      <c r="Z290" s="443"/>
    </row>
    <row r="291" spans="1:26" ht="15.6">
      <c r="A291" s="443"/>
      <c r="B291" s="443"/>
      <c r="C291" s="443"/>
      <c r="D291" s="443"/>
      <c r="E291" s="443"/>
      <c r="F291" s="443"/>
      <c r="G291" s="443"/>
      <c r="H291" s="443"/>
      <c r="I291" s="443"/>
      <c r="J291" s="443"/>
      <c r="K291" s="443"/>
      <c r="L291" s="443"/>
      <c r="M291" s="443"/>
      <c r="N291" s="443"/>
      <c r="O291" s="443"/>
      <c r="P291" s="443"/>
      <c r="Q291" s="443"/>
      <c r="R291" s="443"/>
      <c r="S291" s="443"/>
      <c r="T291" s="443"/>
      <c r="U291" s="443"/>
      <c r="V291" s="443"/>
      <c r="W291" s="443"/>
      <c r="X291" s="443"/>
      <c r="Y291" s="443"/>
      <c r="Z291" s="443"/>
    </row>
    <row r="292" spans="1:26" ht="15.6">
      <c r="A292" s="443"/>
      <c r="B292" s="443"/>
      <c r="C292" s="443"/>
      <c r="D292" s="443"/>
      <c r="E292" s="443"/>
      <c r="F292" s="443"/>
      <c r="G292" s="443"/>
      <c r="H292" s="443"/>
      <c r="I292" s="443"/>
      <c r="J292" s="443"/>
      <c r="K292" s="443"/>
      <c r="L292" s="443"/>
      <c r="M292" s="443"/>
      <c r="N292" s="443"/>
      <c r="O292" s="443"/>
      <c r="P292" s="443"/>
      <c r="Q292" s="443"/>
      <c r="R292" s="443"/>
      <c r="S292" s="443"/>
      <c r="T292" s="443"/>
      <c r="U292" s="443"/>
      <c r="V292" s="443"/>
      <c r="W292" s="443"/>
      <c r="X292" s="443"/>
      <c r="Y292" s="443"/>
      <c r="Z292" s="443"/>
    </row>
    <row r="293" spans="1:26" ht="15.6">
      <c r="A293" s="443"/>
      <c r="B293" s="443"/>
      <c r="C293" s="443"/>
      <c r="D293" s="443"/>
      <c r="E293" s="443"/>
      <c r="F293" s="443"/>
      <c r="G293" s="443"/>
      <c r="H293" s="443"/>
      <c r="I293" s="443"/>
      <c r="J293" s="443"/>
      <c r="K293" s="443"/>
      <c r="L293" s="443"/>
      <c r="M293" s="443"/>
      <c r="N293" s="443"/>
      <c r="O293" s="443"/>
      <c r="P293" s="443"/>
      <c r="Q293" s="443"/>
      <c r="R293" s="443"/>
      <c r="S293" s="443"/>
      <c r="T293" s="443"/>
      <c r="U293" s="443"/>
      <c r="V293" s="443"/>
      <c r="W293" s="443"/>
      <c r="X293" s="443"/>
      <c r="Y293" s="443"/>
      <c r="Z293" s="443"/>
    </row>
    <row r="294" spans="1:26" ht="15.6">
      <c r="A294" s="443"/>
      <c r="B294" s="443"/>
      <c r="C294" s="443"/>
      <c r="D294" s="443"/>
      <c r="E294" s="443"/>
      <c r="F294" s="443"/>
      <c r="G294" s="443"/>
      <c r="H294" s="443"/>
      <c r="I294" s="443"/>
      <c r="J294" s="443"/>
      <c r="K294" s="443"/>
      <c r="L294" s="443"/>
      <c r="M294" s="443"/>
      <c r="N294" s="443"/>
      <c r="O294" s="443"/>
      <c r="P294" s="443"/>
      <c r="Q294" s="443"/>
      <c r="R294" s="443"/>
      <c r="S294" s="443"/>
      <c r="T294" s="443"/>
      <c r="U294" s="443"/>
      <c r="V294" s="443"/>
      <c r="W294" s="443"/>
      <c r="X294" s="443"/>
      <c r="Y294" s="443"/>
      <c r="Z294" s="443"/>
    </row>
    <row r="295" spans="1:26" ht="15.6">
      <c r="A295" s="443"/>
      <c r="B295" s="443"/>
      <c r="C295" s="443"/>
      <c r="D295" s="443"/>
      <c r="E295" s="443"/>
      <c r="F295" s="443"/>
      <c r="G295" s="443"/>
      <c r="H295" s="443"/>
      <c r="I295" s="443"/>
      <c r="J295" s="443"/>
      <c r="K295" s="443"/>
      <c r="L295" s="443"/>
      <c r="M295" s="443"/>
      <c r="N295" s="443"/>
      <c r="O295" s="443"/>
      <c r="P295" s="443"/>
      <c r="Q295" s="443"/>
      <c r="R295" s="443"/>
      <c r="S295" s="443"/>
      <c r="T295" s="443"/>
      <c r="U295" s="443"/>
      <c r="V295" s="443"/>
      <c r="W295" s="443"/>
      <c r="X295" s="443"/>
      <c r="Y295" s="443"/>
      <c r="Z295" s="443"/>
    </row>
    <row r="296" spans="1:26" ht="15.6">
      <c r="A296" s="443"/>
      <c r="B296" s="443"/>
      <c r="C296" s="443"/>
      <c r="D296" s="443"/>
      <c r="E296" s="443"/>
      <c r="F296" s="443"/>
      <c r="G296" s="443"/>
      <c r="H296" s="443"/>
      <c r="I296" s="443"/>
      <c r="J296" s="443"/>
      <c r="K296" s="443"/>
      <c r="L296" s="443"/>
      <c r="M296" s="443"/>
      <c r="N296" s="443"/>
      <c r="O296" s="443"/>
      <c r="P296" s="443"/>
      <c r="Q296" s="443"/>
      <c r="R296" s="443"/>
      <c r="S296" s="443"/>
      <c r="T296" s="443"/>
      <c r="U296" s="443"/>
      <c r="V296" s="443"/>
      <c r="W296" s="443"/>
      <c r="X296" s="443"/>
      <c r="Y296" s="443"/>
      <c r="Z296" s="443"/>
    </row>
    <row r="297" spans="1:26" ht="15.6">
      <c r="A297" s="443"/>
      <c r="B297" s="443"/>
      <c r="C297" s="443"/>
      <c r="D297" s="443"/>
      <c r="E297" s="443"/>
      <c r="F297" s="443"/>
      <c r="G297" s="443"/>
      <c r="H297" s="443"/>
      <c r="I297" s="443"/>
      <c r="J297" s="443"/>
      <c r="K297" s="443"/>
      <c r="L297" s="443"/>
      <c r="M297" s="443"/>
      <c r="N297" s="443"/>
      <c r="O297" s="443"/>
      <c r="P297" s="443"/>
      <c r="Q297" s="443"/>
      <c r="R297" s="443"/>
      <c r="S297" s="443"/>
      <c r="T297" s="443"/>
      <c r="U297" s="443"/>
      <c r="V297" s="443"/>
      <c r="W297" s="443"/>
      <c r="X297" s="443"/>
      <c r="Y297" s="443"/>
      <c r="Z297" s="443"/>
    </row>
    <row r="298" spans="1:26" ht="15.6">
      <c r="A298" s="443"/>
      <c r="B298" s="443"/>
      <c r="C298" s="443"/>
      <c r="D298" s="443"/>
      <c r="E298" s="443"/>
      <c r="F298" s="443"/>
      <c r="G298" s="443"/>
      <c r="H298" s="443"/>
      <c r="I298" s="443"/>
      <c r="J298" s="443"/>
      <c r="K298" s="443"/>
      <c r="L298" s="443"/>
      <c r="M298" s="443"/>
      <c r="N298" s="443"/>
      <c r="O298" s="443"/>
      <c r="P298" s="443"/>
      <c r="Q298" s="443"/>
      <c r="R298" s="443"/>
      <c r="S298" s="443"/>
      <c r="T298" s="443"/>
      <c r="U298" s="443"/>
      <c r="V298" s="443"/>
      <c r="W298" s="443"/>
      <c r="X298" s="443"/>
      <c r="Y298" s="443"/>
      <c r="Z298" s="443"/>
    </row>
    <row r="299" spans="1:26" ht="15.6">
      <c r="A299" s="443"/>
      <c r="B299" s="443"/>
      <c r="C299" s="443"/>
      <c r="D299" s="443"/>
      <c r="E299" s="443"/>
      <c r="F299" s="443"/>
      <c r="G299" s="443"/>
      <c r="H299" s="443"/>
      <c r="I299" s="443"/>
      <c r="J299" s="443"/>
      <c r="K299" s="443"/>
      <c r="L299" s="443"/>
      <c r="M299" s="443"/>
      <c r="N299" s="443"/>
      <c r="O299" s="443"/>
      <c r="P299" s="443"/>
      <c r="Q299" s="443"/>
      <c r="R299" s="443"/>
      <c r="S299" s="443"/>
      <c r="T299" s="443"/>
      <c r="U299" s="443"/>
      <c r="V299" s="443"/>
      <c r="W299" s="443"/>
      <c r="X299" s="443"/>
      <c r="Y299" s="443"/>
      <c r="Z299" s="443"/>
    </row>
    <row r="300" spans="1:26" ht="15.6">
      <c r="A300" s="443"/>
      <c r="B300" s="443"/>
      <c r="C300" s="443"/>
      <c r="D300" s="443"/>
      <c r="E300" s="443"/>
      <c r="F300" s="443"/>
      <c r="G300" s="443"/>
      <c r="H300" s="443"/>
      <c r="I300" s="443"/>
      <c r="J300" s="443"/>
      <c r="K300" s="443"/>
      <c r="L300" s="443"/>
      <c r="M300" s="443"/>
      <c r="N300" s="443"/>
      <c r="O300" s="443"/>
      <c r="P300" s="443"/>
      <c r="Q300" s="443"/>
      <c r="R300" s="443"/>
      <c r="S300" s="443"/>
      <c r="T300" s="443"/>
      <c r="U300" s="443"/>
      <c r="V300" s="443"/>
      <c r="W300" s="443"/>
      <c r="X300" s="443"/>
      <c r="Y300" s="443"/>
      <c r="Z300" s="443"/>
    </row>
    <row r="301" spans="1:26" ht="15.6">
      <c r="A301" s="443"/>
      <c r="B301" s="443"/>
      <c r="C301" s="443"/>
      <c r="D301" s="443"/>
      <c r="E301" s="443"/>
      <c r="F301" s="443"/>
      <c r="G301" s="443"/>
      <c r="H301" s="443"/>
      <c r="I301" s="443"/>
      <c r="J301" s="443"/>
      <c r="K301" s="443"/>
      <c r="L301" s="443"/>
      <c r="M301" s="443"/>
      <c r="N301" s="443"/>
      <c r="O301" s="443"/>
      <c r="P301" s="443"/>
      <c r="Q301" s="443"/>
      <c r="R301" s="443"/>
      <c r="S301" s="443"/>
      <c r="T301" s="443"/>
      <c r="U301" s="443"/>
      <c r="V301" s="443"/>
      <c r="W301" s="443"/>
      <c r="X301" s="443"/>
      <c r="Y301" s="443"/>
      <c r="Z301" s="443"/>
    </row>
    <row r="302" spans="1:26" ht="15.6">
      <c r="A302" s="443"/>
      <c r="B302" s="443"/>
      <c r="C302" s="443"/>
      <c r="D302" s="443"/>
      <c r="E302" s="443"/>
      <c r="F302" s="443"/>
      <c r="G302" s="443"/>
      <c r="H302" s="443"/>
      <c r="I302" s="443"/>
      <c r="J302" s="443"/>
      <c r="K302" s="443"/>
      <c r="L302" s="443"/>
      <c r="M302" s="443"/>
      <c r="N302" s="443"/>
      <c r="O302" s="443"/>
      <c r="P302" s="443"/>
      <c r="Q302" s="443"/>
      <c r="R302" s="443"/>
      <c r="S302" s="443"/>
      <c r="T302" s="443"/>
      <c r="U302" s="443"/>
      <c r="V302" s="443"/>
      <c r="W302" s="443"/>
      <c r="X302" s="443"/>
      <c r="Y302" s="443"/>
      <c r="Z302" s="443"/>
    </row>
    <row r="303" spans="1:26" ht="15.6">
      <c r="A303" s="443"/>
      <c r="B303" s="443"/>
      <c r="C303" s="443"/>
      <c r="D303" s="443"/>
      <c r="E303" s="443"/>
      <c r="F303" s="443"/>
      <c r="G303" s="443"/>
      <c r="H303" s="443"/>
      <c r="I303" s="443"/>
      <c r="J303" s="443"/>
      <c r="K303" s="443"/>
      <c r="L303" s="443"/>
      <c r="M303" s="443"/>
      <c r="N303" s="443"/>
      <c r="O303" s="443"/>
      <c r="P303" s="443"/>
      <c r="Q303" s="443"/>
      <c r="R303" s="443"/>
      <c r="S303" s="443"/>
      <c r="T303" s="443"/>
      <c r="U303" s="443"/>
      <c r="V303" s="443"/>
      <c r="W303" s="443"/>
      <c r="X303" s="443"/>
      <c r="Y303" s="443"/>
      <c r="Z303" s="443"/>
    </row>
    <row r="304" spans="1:26" ht="15.6">
      <c r="A304" s="443"/>
      <c r="B304" s="443"/>
      <c r="C304" s="443"/>
      <c r="D304" s="443"/>
      <c r="E304" s="443"/>
      <c r="F304" s="443"/>
      <c r="G304" s="443"/>
      <c r="H304" s="443"/>
      <c r="I304" s="443"/>
      <c r="J304" s="443"/>
      <c r="K304" s="443"/>
      <c r="L304" s="443"/>
      <c r="M304" s="443"/>
      <c r="N304" s="443"/>
      <c r="O304" s="443"/>
      <c r="P304" s="443"/>
      <c r="Q304" s="443"/>
      <c r="R304" s="443"/>
      <c r="S304" s="443"/>
      <c r="T304" s="443"/>
      <c r="U304" s="443"/>
      <c r="V304" s="443"/>
      <c r="W304" s="443"/>
      <c r="X304" s="443"/>
      <c r="Y304" s="443"/>
      <c r="Z304" s="443"/>
    </row>
    <row r="305" spans="1:26" ht="15.6">
      <c r="A305" s="443"/>
      <c r="B305" s="443"/>
      <c r="C305" s="443"/>
      <c r="D305" s="443"/>
      <c r="E305" s="443"/>
      <c r="F305" s="443"/>
      <c r="G305" s="443"/>
      <c r="H305" s="443"/>
      <c r="I305" s="443"/>
      <c r="J305" s="443"/>
      <c r="K305" s="443"/>
      <c r="L305" s="443"/>
      <c r="M305" s="443"/>
      <c r="N305" s="443"/>
      <c r="O305" s="443"/>
      <c r="P305" s="443"/>
      <c r="Q305" s="443"/>
      <c r="R305" s="443"/>
      <c r="S305" s="443"/>
      <c r="T305" s="443"/>
      <c r="U305" s="443"/>
      <c r="V305" s="443"/>
      <c r="W305" s="443"/>
      <c r="X305" s="443"/>
      <c r="Y305" s="443"/>
      <c r="Z305" s="443"/>
    </row>
    <row r="306" spans="1:26" ht="15.6">
      <c r="A306" s="443"/>
      <c r="B306" s="443"/>
      <c r="C306" s="443"/>
      <c r="D306" s="443"/>
      <c r="E306" s="443"/>
      <c r="F306" s="443"/>
      <c r="G306" s="443"/>
      <c r="H306" s="443"/>
      <c r="I306" s="443"/>
      <c r="J306" s="443"/>
      <c r="K306" s="443"/>
      <c r="L306" s="443"/>
      <c r="M306" s="443"/>
      <c r="N306" s="443"/>
      <c r="O306" s="443"/>
      <c r="P306" s="443"/>
      <c r="Q306" s="443"/>
      <c r="R306" s="443"/>
      <c r="S306" s="443"/>
      <c r="T306" s="443"/>
      <c r="U306" s="443"/>
      <c r="V306" s="443"/>
      <c r="W306" s="443"/>
      <c r="X306" s="443"/>
      <c r="Y306" s="443"/>
      <c r="Z306" s="443"/>
    </row>
    <row r="307" spans="1:26" ht="15.6">
      <c r="A307" s="443"/>
      <c r="B307" s="443"/>
      <c r="C307" s="443"/>
      <c r="D307" s="443"/>
      <c r="E307" s="443"/>
      <c r="F307" s="443"/>
      <c r="G307" s="443"/>
      <c r="H307" s="443"/>
      <c r="I307" s="443"/>
      <c r="J307" s="443"/>
      <c r="K307" s="443"/>
      <c r="L307" s="443"/>
      <c r="M307" s="443"/>
      <c r="N307" s="443"/>
      <c r="O307" s="443"/>
      <c r="P307" s="443"/>
      <c r="Q307" s="443"/>
      <c r="R307" s="443"/>
      <c r="S307" s="443"/>
      <c r="T307" s="443"/>
      <c r="U307" s="443"/>
      <c r="V307" s="443"/>
      <c r="W307" s="443"/>
      <c r="X307" s="443"/>
      <c r="Y307" s="443"/>
      <c r="Z307" s="443"/>
    </row>
    <row r="308" spans="1:26" ht="15.6">
      <c r="A308" s="443"/>
      <c r="B308" s="443"/>
      <c r="C308" s="443"/>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row>
    <row r="309" spans="1:26" ht="15.6">
      <c r="A309" s="443"/>
      <c r="B309" s="443"/>
      <c r="C309" s="443"/>
      <c r="D309" s="443"/>
      <c r="E309" s="443"/>
      <c r="F309" s="443"/>
      <c r="G309" s="443"/>
      <c r="H309" s="443"/>
      <c r="I309" s="443"/>
      <c r="J309" s="443"/>
      <c r="K309" s="443"/>
      <c r="L309" s="443"/>
      <c r="M309" s="443"/>
      <c r="N309" s="443"/>
      <c r="O309" s="443"/>
      <c r="P309" s="443"/>
      <c r="Q309" s="443"/>
      <c r="R309" s="443"/>
      <c r="S309" s="443"/>
      <c r="T309" s="443"/>
      <c r="U309" s="443"/>
      <c r="V309" s="443"/>
      <c r="W309" s="443"/>
      <c r="X309" s="443"/>
      <c r="Y309" s="443"/>
      <c r="Z309" s="443"/>
    </row>
    <row r="310" spans="1:26" ht="15.6">
      <c r="A310" s="443"/>
      <c r="B310" s="443"/>
      <c r="C310" s="443"/>
      <c r="D310" s="443"/>
      <c r="E310" s="443"/>
      <c r="F310" s="443"/>
      <c r="G310" s="443"/>
      <c r="H310" s="443"/>
      <c r="I310" s="443"/>
      <c r="J310" s="443"/>
      <c r="K310" s="443"/>
      <c r="L310" s="443"/>
      <c r="M310" s="443"/>
      <c r="N310" s="443"/>
      <c r="O310" s="443"/>
      <c r="P310" s="443"/>
      <c r="Q310" s="443"/>
      <c r="R310" s="443"/>
      <c r="S310" s="443"/>
      <c r="T310" s="443"/>
      <c r="U310" s="443"/>
      <c r="V310" s="443"/>
      <c r="W310" s="443"/>
      <c r="X310" s="443"/>
      <c r="Y310" s="443"/>
      <c r="Z310" s="443"/>
    </row>
    <row r="311" spans="1:26" ht="15.6">
      <c r="A311" s="443"/>
      <c r="B311" s="443"/>
      <c r="C311" s="443"/>
      <c r="D311" s="443"/>
      <c r="E311" s="443"/>
      <c r="F311" s="443"/>
      <c r="G311" s="443"/>
      <c r="H311" s="443"/>
      <c r="I311" s="443"/>
      <c r="J311" s="443"/>
      <c r="K311" s="443"/>
      <c r="L311" s="443"/>
      <c r="M311" s="443"/>
      <c r="N311" s="443"/>
      <c r="O311" s="443"/>
      <c r="P311" s="443"/>
      <c r="Q311" s="443"/>
      <c r="R311" s="443"/>
      <c r="S311" s="443"/>
      <c r="T311" s="443"/>
      <c r="U311" s="443"/>
      <c r="V311" s="443"/>
      <c r="W311" s="443"/>
      <c r="X311" s="443"/>
      <c r="Y311" s="443"/>
      <c r="Z311" s="443"/>
    </row>
    <row r="312" spans="1:26" ht="15.6">
      <c r="A312" s="443"/>
      <c r="B312" s="443"/>
      <c r="C312" s="443"/>
      <c r="D312" s="443"/>
      <c r="E312" s="443"/>
      <c r="F312" s="443"/>
      <c r="G312" s="443"/>
      <c r="H312" s="443"/>
      <c r="I312" s="443"/>
      <c r="J312" s="443"/>
      <c r="K312" s="443"/>
      <c r="L312" s="443"/>
      <c r="M312" s="443"/>
      <c r="N312" s="443"/>
      <c r="O312" s="443"/>
      <c r="P312" s="443"/>
      <c r="Q312" s="443"/>
      <c r="R312" s="443"/>
      <c r="S312" s="443"/>
      <c r="T312" s="443"/>
      <c r="U312" s="443"/>
      <c r="V312" s="443"/>
      <c r="W312" s="443"/>
      <c r="X312" s="443"/>
      <c r="Y312" s="443"/>
      <c r="Z312" s="443"/>
    </row>
    <row r="313" spans="1:26" ht="15.6">
      <c r="A313" s="443"/>
      <c r="B313" s="443"/>
      <c r="C313" s="443"/>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row>
    <row r="314" spans="1:26" ht="15.6">
      <c r="A314" s="443"/>
      <c r="B314" s="443"/>
      <c r="C314" s="443"/>
      <c r="D314" s="443"/>
      <c r="E314" s="443"/>
      <c r="F314" s="443"/>
      <c r="G314" s="443"/>
      <c r="H314" s="443"/>
      <c r="I314" s="443"/>
      <c r="J314" s="443"/>
      <c r="K314" s="443"/>
      <c r="L314" s="443"/>
      <c r="M314" s="443"/>
      <c r="N314" s="443"/>
      <c r="O314" s="443"/>
      <c r="P314" s="443"/>
      <c r="Q314" s="443"/>
      <c r="R314" s="443"/>
      <c r="S314" s="443"/>
      <c r="T314" s="443"/>
      <c r="U314" s="443"/>
      <c r="V314" s="443"/>
      <c r="W314" s="443"/>
      <c r="X314" s="443"/>
      <c r="Y314" s="443"/>
      <c r="Z314" s="443"/>
    </row>
    <row r="315" spans="1:26" ht="15.6">
      <c r="A315" s="443"/>
      <c r="B315" s="443"/>
      <c r="C315" s="443"/>
      <c r="D315" s="443"/>
      <c r="E315" s="443"/>
      <c r="F315" s="443"/>
      <c r="G315" s="443"/>
      <c r="H315" s="443"/>
      <c r="I315" s="443"/>
      <c r="J315" s="443"/>
      <c r="K315" s="443"/>
      <c r="L315" s="443"/>
      <c r="M315" s="443"/>
      <c r="N315" s="443"/>
      <c r="O315" s="443"/>
      <c r="P315" s="443"/>
      <c r="Q315" s="443"/>
      <c r="R315" s="443"/>
      <c r="S315" s="443"/>
      <c r="T315" s="443"/>
      <c r="U315" s="443"/>
      <c r="V315" s="443"/>
      <c r="W315" s="443"/>
      <c r="X315" s="443"/>
      <c r="Y315" s="443"/>
      <c r="Z315" s="443"/>
    </row>
    <row r="316" spans="1:26" ht="15.6">
      <c r="A316" s="443"/>
      <c r="B316" s="443"/>
      <c r="C316" s="443"/>
      <c r="D316" s="443"/>
      <c r="E316" s="443"/>
      <c r="F316" s="443"/>
      <c r="G316" s="443"/>
      <c r="H316" s="443"/>
      <c r="I316" s="443"/>
      <c r="J316" s="443"/>
      <c r="K316" s="443"/>
      <c r="L316" s="443"/>
      <c r="M316" s="443"/>
      <c r="N316" s="443"/>
      <c r="O316" s="443"/>
      <c r="P316" s="443"/>
      <c r="Q316" s="443"/>
      <c r="R316" s="443"/>
      <c r="S316" s="443"/>
      <c r="T316" s="443"/>
      <c r="U316" s="443"/>
      <c r="V316" s="443"/>
      <c r="W316" s="443"/>
      <c r="X316" s="443"/>
      <c r="Y316" s="443"/>
      <c r="Z316" s="443"/>
    </row>
    <row r="317" spans="1:26" ht="15.6">
      <c r="A317" s="443"/>
      <c r="B317" s="443"/>
      <c r="C317" s="443"/>
      <c r="D317" s="443"/>
      <c r="E317" s="443"/>
      <c r="F317" s="443"/>
      <c r="G317" s="443"/>
      <c r="H317" s="443"/>
      <c r="I317" s="443"/>
      <c r="J317" s="443"/>
      <c r="K317" s="443"/>
      <c r="L317" s="443"/>
      <c r="M317" s="443"/>
      <c r="N317" s="443"/>
      <c r="O317" s="443"/>
      <c r="P317" s="443"/>
      <c r="Q317" s="443"/>
      <c r="R317" s="443"/>
      <c r="S317" s="443"/>
      <c r="T317" s="443"/>
      <c r="U317" s="443"/>
      <c r="V317" s="443"/>
      <c r="W317" s="443"/>
      <c r="X317" s="443"/>
      <c r="Y317" s="443"/>
      <c r="Z317" s="443"/>
    </row>
    <row r="318" spans="1:26" ht="15.6">
      <c r="A318" s="443"/>
      <c r="B318" s="443"/>
      <c r="C318" s="443"/>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row>
    <row r="319" spans="1:26" ht="15.6">
      <c r="A319" s="443"/>
      <c r="B319" s="443"/>
      <c r="C319" s="443"/>
      <c r="D319" s="443"/>
      <c r="E319" s="443"/>
      <c r="F319" s="443"/>
      <c r="G319" s="443"/>
      <c r="H319" s="443"/>
      <c r="I319" s="443"/>
      <c r="J319" s="443"/>
      <c r="K319" s="443"/>
      <c r="L319" s="443"/>
      <c r="M319" s="443"/>
      <c r="N319" s="443"/>
      <c r="O319" s="443"/>
      <c r="P319" s="443"/>
      <c r="Q319" s="443"/>
      <c r="R319" s="443"/>
      <c r="S319" s="443"/>
      <c r="T319" s="443"/>
      <c r="U319" s="443"/>
      <c r="V319" s="443"/>
      <c r="W319" s="443"/>
      <c r="X319" s="443"/>
      <c r="Y319" s="443"/>
      <c r="Z319" s="443"/>
    </row>
    <row r="320" spans="1:26" ht="15.6">
      <c r="A320" s="443"/>
      <c r="B320" s="443"/>
      <c r="C320" s="443"/>
      <c r="D320" s="443"/>
      <c r="E320" s="443"/>
      <c r="F320" s="443"/>
      <c r="G320" s="443"/>
      <c r="H320" s="443"/>
      <c r="I320" s="443"/>
      <c r="J320" s="443"/>
      <c r="K320" s="443"/>
      <c r="L320" s="443"/>
      <c r="M320" s="443"/>
      <c r="N320" s="443"/>
      <c r="O320" s="443"/>
      <c r="P320" s="443"/>
      <c r="Q320" s="443"/>
      <c r="R320" s="443"/>
      <c r="S320" s="443"/>
      <c r="T320" s="443"/>
      <c r="U320" s="443"/>
      <c r="V320" s="443"/>
      <c r="W320" s="443"/>
      <c r="X320" s="443"/>
      <c r="Y320" s="443"/>
      <c r="Z320" s="443"/>
    </row>
    <row r="321" spans="1:26" ht="15.6">
      <c r="A321" s="443"/>
      <c r="B321" s="443"/>
      <c r="C321" s="443"/>
      <c r="D321" s="443"/>
      <c r="E321" s="443"/>
      <c r="F321" s="443"/>
      <c r="G321" s="443"/>
      <c r="H321" s="443"/>
      <c r="I321" s="443"/>
      <c r="J321" s="443"/>
      <c r="K321" s="443"/>
      <c r="L321" s="443"/>
      <c r="M321" s="443"/>
      <c r="N321" s="443"/>
      <c r="O321" s="443"/>
      <c r="P321" s="443"/>
      <c r="Q321" s="443"/>
      <c r="R321" s="443"/>
      <c r="S321" s="443"/>
      <c r="T321" s="443"/>
      <c r="U321" s="443"/>
      <c r="V321" s="443"/>
      <c r="W321" s="443"/>
      <c r="X321" s="443"/>
      <c r="Y321" s="443"/>
      <c r="Z321" s="443"/>
    </row>
    <row r="322" spans="1:26" ht="15.6">
      <c r="A322" s="443"/>
      <c r="B322" s="443"/>
      <c r="C322" s="443"/>
      <c r="D322" s="443"/>
      <c r="E322" s="443"/>
      <c r="F322" s="443"/>
      <c r="G322" s="443"/>
      <c r="H322" s="443"/>
      <c r="I322" s="443"/>
      <c r="J322" s="443"/>
      <c r="K322" s="443"/>
      <c r="L322" s="443"/>
      <c r="M322" s="443"/>
      <c r="N322" s="443"/>
      <c r="O322" s="443"/>
      <c r="P322" s="443"/>
      <c r="Q322" s="443"/>
      <c r="R322" s="443"/>
      <c r="S322" s="443"/>
      <c r="T322" s="443"/>
      <c r="U322" s="443"/>
      <c r="V322" s="443"/>
      <c r="W322" s="443"/>
      <c r="X322" s="443"/>
      <c r="Y322" s="443"/>
      <c r="Z322" s="443"/>
    </row>
    <row r="323" spans="1:26" ht="15.6">
      <c r="A323" s="443"/>
      <c r="B323" s="443"/>
      <c r="C323" s="443"/>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row>
    <row r="324" spans="1:26" ht="15.6">
      <c r="A324" s="443"/>
      <c r="B324" s="443"/>
      <c r="C324" s="443"/>
      <c r="D324" s="443"/>
      <c r="E324" s="443"/>
      <c r="F324" s="443"/>
      <c r="G324" s="443"/>
      <c r="H324" s="443"/>
      <c r="I324" s="443"/>
      <c r="J324" s="443"/>
      <c r="K324" s="443"/>
      <c r="L324" s="443"/>
      <c r="M324" s="443"/>
      <c r="N324" s="443"/>
      <c r="O324" s="443"/>
      <c r="P324" s="443"/>
      <c r="Q324" s="443"/>
      <c r="R324" s="443"/>
      <c r="S324" s="443"/>
      <c r="T324" s="443"/>
      <c r="U324" s="443"/>
      <c r="V324" s="443"/>
      <c r="W324" s="443"/>
      <c r="X324" s="443"/>
      <c r="Y324" s="443"/>
      <c r="Z324" s="443"/>
    </row>
    <row r="325" spans="1:26" ht="15.6">
      <c r="A325" s="443"/>
      <c r="B325" s="443"/>
      <c r="C325" s="443"/>
      <c r="D325" s="443"/>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row>
    <row r="326" spans="1:26" ht="15.6">
      <c r="A326" s="443"/>
      <c r="B326" s="443"/>
      <c r="C326" s="443"/>
      <c r="D326" s="443"/>
      <c r="E326" s="443"/>
      <c r="F326" s="443"/>
      <c r="G326" s="443"/>
      <c r="H326" s="443"/>
      <c r="I326" s="443"/>
      <c r="J326" s="443"/>
      <c r="K326" s="443"/>
      <c r="L326" s="443"/>
      <c r="M326" s="443"/>
      <c r="N326" s="443"/>
      <c r="O326" s="443"/>
      <c r="P326" s="443"/>
      <c r="Q326" s="443"/>
      <c r="R326" s="443"/>
      <c r="S326" s="443"/>
      <c r="T326" s="443"/>
      <c r="U326" s="443"/>
      <c r="V326" s="443"/>
      <c r="W326" s="443"/>
      <c r="X326" s="443"/>
      <c r="Y326" s="443"/>
      <c r="Z326" s="443"/>
    </row>
    <row r="327" spans="1:26" ht="15.6">
      <c r="A327" s="443"/>
      <c r="B327" s="443"/>
      <c r="C327" s="443"/>
      <c r="D327" s="443"/>
      <c r="E327" s="443"/>
      <c r="F327" s="443"/>
      <c r="G327" s="443"/>
      <c r="H327" s="443"/>
      <c r="I327" s="443"/>
      <c r="J327" s="443"/>
      <c r="K327" s="443"/>
      <c r="L327" s="443"/>
      <c r="M327" s="443"/>
      <c r="N327" s="443"/>
      <c r="O327" s="443"/>
      <c r="P327" s="443"/>
      <c r="Q327" s="443"/>
      <c r="R327" s="443"/>
      <c r="S327" s="443"/>
      <c r="T327" s="443"/>
      <c r="U327" s="443"/>
      <c r="V327" s="443"/>
      <c r="W327" s="443"/>
      <c r="X327" s="443"/>
      <c r="Y327" s="443"/>
      <c r="Z327" s="443"/>
    </row>
    <row r="328" spans="1:26" ht="15.6">
      <c r="A328" s="443"/>
      <c r="B328" s="443"/>
      <c r="C328" s="443"/>
      <c r="D328" s="443"/>
      <c r="E328" s="443"/>
      <c r="F328" s="443"/>
      <c r="G328" s="443"/>
      <c r="H328" s="443"/>
      <c r="I328" s="443"/>
      <c r="J328" s="443"/>
      <c r="K328" s="443"/>
      <c r="L328" s="443"/>
      <c r="M328" s="443"/>
      <c r="N328" s="443"/>
      <c r="O328" s="443"/>
      <c r="P328" s="443"/>
      <c r="Q328" s="443"/>
      <c r="R328" s="443"/>
      <c r="S328" s="443"/>
      <c r="T328" s="443"/>
      <c r="U328" s="443"/>
      <c r="V328" s="443"/>
      <c r="W328" s="443"/>
      <c r="X328" s="443"/>
      <c r="Y328" s="443"/>
      <c r="Z328" s="443"/>
    </row>
    <row r="329" spans="1:26" ht="15.6">
      <c r="A329" s="443"/>
      <c r="B329" s="443"/>
      <c r="C329" s="443"/>
      <c r="D329" s="443"/>
      <c r="E329" s="443"/>
      <c r="F329" s="443"/>
      <c r="G329" s="443"/>
      <c r="H329" s="443"/>
      <c r="I329" s="443"/>
      <c r="J329" s="443"/>
      <c r="K329" s="443"/>
      <c r="L329" s="443"/>
      <c r="M329" s="443"/>
      <c r="N329" s="443"/>
      <c r="O329" s="443"/>
      <c r="P329" s="443"/>
      <c r="Q329" s="443"/>
      <c r="R329" s="443"/>
      <c r="S329" s="443"/>
      <c r="T329" s="443"/>
      <c r="U329" s="443"/>
      <c r="V329" s="443"/>
      <c r="W329" s="443"/>
      <c r="X329" s="443"/>
      <c r="Y329" s="443"/>
      <c r="Z329" s="443"/>
    </row>
    <row r="330" spans="1:26" ht="15.6">
      <c r="A330" s="443"/>
      <c r="B330" s="443"/>
      <c r="C330" s="443"/>
      <c r="D330" s="443"/>
      <c r="E330" s="443"/>
      <c r="F330" s="443"/>
      <c r="G330" s="443"/>
      <c r="H330" s="443"/>
      <c r="I330" s="443"/>
      <c r="J330" s="443"/>
      <c r="K330" s="443"/>
      <c r="L330" s="443"/>
      <c r="M330" s="443"/>
      <c r="N330" s="443"/>
      <c r="O330" s="443"/>
      <c r="P330" s="443"/>
      <c r="Q330" s="443"/>
      <c r="R330" s="443"/>
      <c r="S330" s="443"/>
      <c r="T330" s="443"/>
      <c r="U330" s="443"/>
      <c r="V330" s="443"/>
      <c r="W330" s="443"/>
      <c r="X330" s="443"/>
      <c r="Y330" s="443"/>
      <c r="Z330" s="443"/>
    </row>
    <row r="331" spans="1:26" ht="15.6">
      <c r="A331" s="443"/>
      <c r="B331" s="443"/>
      <c r="C331" s="443"/>
      <c r="D331" s="443"/>
      <c r="E331" s="443"/>
      <c r="F331" s="443"/>
      <c r="G331" s="443"/>
      <c r="H331" s="443"/>
      <c r="I331" s="443"/>
      <c r="J331" s="443"/>
      <c r="K331" s="443"/>
      <c r="L331" s="443"/>
      <c r="M331" s="443"/>
      <c r="N331" s="443"/>
      <c r="O331" s="443"/>
      <c r="P331" s="443"/>
      <c r="Q331" s="443"/>
      <c r="R331" s="443"/>
      <c r="S331" s="443"/>
      <c r="T331" s="443"/>
      <c r="U331" s="443"/>
      <c r="V331" s="443"/>
      <c r="W331" s="443"/>
      <c r="X331" s="443"/>
      <c r="Y331" s="443"/>
      <c r="Z331" s="443"/>
    </row>
    <row r="332" spans="1:26" ht="15.6">
      <c r="A332" s="443"/>
      <c r="B332" s="443"/>
      <c r="C332" s="443"/>
      <c r="D332" s="443"/>
      <c r="E332" s="443"/>
      <c r="F332" s="443"/>
      <c r="G332" s="443"/>
      <c r="H332" s="443"/>
      <c r="I332" s="443"/>
      <c r="J332" s="443"/>
      <c r="K332" s="443"/>
      <c r="L332" s="443"/>
      <c r="M332" s="443"/>
      <c r="N332" s="443"/>
      <c r="O332" s="443"/>
      <c r="P332" s="443"/>
      <c r="Q332" s="443"/>
      <c r="R332" s="443"/>
      <c r="S332" s="443"/>
      <c r="T332" s="443"/>
      <c r="U332" s="443"/>
      <c r="V332" s="443"/>
      <c r="W332" s="443"/>
      <c r="X332" s="443"/>
      <c r="Y332" s="443"/>
      <c r="Z332" s="443"/>
    </row>
    <row r="333" spans="1:26" ht="15.6">
      <c r="A333" s="443"/>
      <c r="B333" s="443"/>
      <c r="C333" s="443"/>
      <c r="D333" s="443"/>
      <c r="E333" s="443"/>
      <c r="F333" s="443"/>
      <c r="G333" s="443"/>
      <c r="H333" s="443"/>
      <c r="I333" s="443"/>
      <c r="J333" s="443"/>
      <c r="K333" s="443"/>
      <c r="L333" s="443"/>
      <c r="M333" s="443"/>
      <c r="N333" s="443"/>
      <c r="O333" s="443"/>
      <c r="P333" s="443"/>
      <c r="Q333" s="443"/>
      <c r="R333" s="443"/>
      <c r="S333" s="443"/>
      <c r="T333" s="443"/>
      <c r="U333" s="443"/>
      <c r="V333" s="443"/>
      <c r="W333" s="443"/>
      <c r="X333" s="443"/>
      <c r="Y333" s="443"/>
      <c r="Z333" s="443"/>
    </row>
    <row r="334" spans="1:26" ht="15.6">
      <c r="A334" s="443"/>
      <c r="B334" s="443"/>
      <c r="C334" s="443"/>
      <c r="D334" s="443"/>
      <c r="E334" s="443"/>
      <c r="F334" s="443"/>
      <c r="G334" s="443"/>
      <c r="H334" s="443"/>
      <c r="I334" s="443"/>
      <c r="J334" s="443"/>
      <c r="K334" s="443"/>
      <c r="L334" s="443"/>
      <c r="M334" s="443"/>
      <c r="N334" s="443"/>
      <c r="O334" s="443"/>
      <c r="P334" s="443"/>
      <c r="Q334" s="443"/>
      <c r="R334" s="443"/>
      <c r="S334" s="443"/>
      <c r="T334" s="443"/>
      <c r="U334" s="443"/>
      <c r="V334" s="443"/>
      <c r="W334" s="443"/>
      <c r="X334" s="443"/>
      <c r="Y334" s="443"/>
      <c r="Z334" s="443"/>
    </row>
    <row r="335" spans="1:26" ht="15.6">
      <c r="A335" s="443"/>
      <c r="B335" s="443"/>
      <c r="C335" s="443"/>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row>
    <row r="336" spans="1:26" ht="15.6">
      <c r="A336" s="443"/>
      <c r="B336" s="443"/>
      <c r="C336" s="443"/>
      <c r="D336" s="443"/>
      <c r="E336" s="443"/>
      <c r="F336" s="443"/>
      <c r="G336" s="443"/>
      <c r="H336" s="443"/>
      <c r="I336" s="443"/>
      <c r="J336" s="443"/>
      <c r="K336" s="443"/>
      <c r="L336" s="443"/>
      <c r="M336" s="443"/>
      <c r="N336" s="443"/>
      <c r="O336" s="443"/>
      <c r="P336" s="443"/>
      <c r="Q336" s="443"/>
      <c r="R336" s="443"/>
      <c r="S336" s="443"/>
      <c r="T336" s="443"/>
      <c r="U336" s="443"/>
      <c r="V336" s="443"/>
      <c r="W336" s="443"/>
      <c r="X336" s="443"/>
      <c r="Y336" s="443"/>
      <c r="Z336" s="443"/>
    </row>
    <row r="337" spans="1:26" ht="15.6">
      <c r="A337" s="443"/>
      <c r="B337" s="443"/>
      <c r="C337" s="443"/>
      <c r="D337" s="443"/>
      <c r="E337" s="443"/>
      <c r="F337" s="443"/>
      <c r="G337" s="443"/>
      <c r="H337" s="443"/>
      <c r="I337" s="443"/>
      <c r="J337" s="443"/>
      <c r="K337" s="443"/>
      <c r="L337" s="443"/>
      <c r="M337" s="443"/>
      <c r="N337" s="443"/>
      <c r="O337" s="443"/>
      <c r="P337" s="443"/>
      <c r="Q337" s="443"/>
      <c r="R337" s="443"/>
      <c r="S337" s="443"/>
      <c r="T337" s="443"/>
      <c r="U337" s="443"/>
      <c r="V337" s="443"/>
      <c r="W337" s="443"/>
      <c r="X337" s="443"/>
      <c r="Y337" s="443"/>
      <c r="Z337" s="443"/>
    </row>
    <row r="338" spans="1:26" ht="15.6">
      <c r="A338" s="443"/>
      <c r="B338" s="443"/>
      <c r="C338" s="443"/>
      <c r="D338" s="443"/>
      <c r="E338" s="443"/>
      <c r="F338" s="443"/>
      <c r="G338" s="443"/>
      <c r="H338" s="443"/>
      <c r="I338" s="443"/>
      <c r="J338" s="443"/>
      <c r="K338" s="443"/>
      <c r="L338" s="443"/>
      <c r="M338" s="443"/>
      <c r="N338" s="443"/>
      <c r="O338" s="443"/>
      <c r="P338" s="443"/>
      <c r="Q338" s="443"/>
      <c r="R338" s="443"/>
      <c r="S338" s="443"/>
      <c r="T338" s="443"/>
      <c r="U338" s="443"/>
      <c r="V338" s="443"/>
      <c r="W338" s="443"/>
      <c r="X338" s="443"/>
      <c r="Y338" s="443"/>
      <c r="Z338" s="443"/>
    </row>
    <row r="339" spans="1:26" ht="15.6">
      <c r="A339" s="443"/>
      <c r="B339" s="443"/>
      <c r="C339" s="443"/>
      <c r="D339" s="443"/>
      <c r="E339" s="443"/>
      <c r="F339" s="443"/>
      <c r="G339" s="443"/>
      <c r="H339" s="443"/>
      <c r="I339" s="443"/>
      <c r="J339" s="443"/>
      <c r="K339" s="443"/>
      <c r="L339" s="443"/>
      <c r="M339" s="443"/>
      <c r="N339" s="443"/>
      <c r="O339" s="443"/>
      <c r="P339" s="443"/>
      <c r="Q339" s="443"/>
      <c r="R339" s="443"/>
      <c r="S339" s="443"/>
      <c r="T339" s="443"/>
      <c r="U339" s="443"/>
      <c r="V339" s="443"/>
      <c r="W339" s="443"/>
      <c r="X339" s="443"/>
      <c r="Y339" s="443"/>
      <c r="Z339" s="443"/>
    </row>
    <row r="340" spans="1:26" ht="15.6">
      <c r="A340" s="443"/>
      <c r="B340" s="443"/>
      <c r="C340" s="443"/>
      <c r="D340" s="443"/>
      <c r="E340" s="443"/>
      <c r="F340" s="443"/>
      <c r="G340" s="443"/>
      <c r="H340" s="443"/>
      <c r="I340" s="443"/>
      <c r="J340" s="443"/>
      <c r="K340" s="443"/>
      <c r="L340" s="443"/>
      <c r="M340" s="443"/>
      <c r="N340" s="443"/>
      <c r="O340" s="443"/>
      <c r="P340" s="443"/>
      <c r="Q340" s="443"/>
      <c r="R340" s="443"/>
      <c r="S340" s="443"/>
      <c r="T340" s="443"/>
      <c r="U340" s="443"/>
      <c r="V340" s="443"/>
      <c r="W340" s="443"/>
      <c r="X340" s="443"/>
      <c r="Y340" s="443"/>
      <c r="Z340" s="443"/>
    </row>
    <row r="341" spans="1:26" ht="15.6">
      <c r="A341" s="443"/>
      <c r="B341" s="443"/>
      <c r="C341" s="443"/>
      <c r="D341" s="443"/>
      <c r="E341" s="443"/>
      <c r="F341" s="443"/>
      <c r="G341" s="443"/>
      <c r="H341" s="443"/>
      <c r="I341" s="443"/>
      <c r="J341" s="443"/>
      <c r="K341" s="443"/>
      <c r="L341" s="443"/>
      <c r="M341" s="443"/>
      <c r="N341" s="443"/>
      <c r="O341" s="443"/>
      <c r="P341" s="443"/>
      <c r="Q341" s="443"/>
      <c r="R341" s="443"/>
      <c r="S341" s="443"/>
      <c r="T341" s="443"/>
      <c r="U341" s="443"/>
      <c r="V341" s="443"/>
      <c r="W341" s="443"/>
      <c r="X341" s="443"/>
      <c r="Y341" s="443"/>
      <c r="Z341" s="443"/>
    </row>
    <row r="342" spans="1:26" ht="15.6">
      <c r="A342" s="443"/>
      <c r="B342" s="443"/>
      <c r="C342" s="443"/>
      <c r="D342" s="443"/>
      <c r="E342" s="443"/>
      <c r="F342" s="443"/>
      <c r="G342" s="443"/>
      <c r="H342" s="443"/>
      <c r="I342" s="443"/>
      <c r="J342" s="443"/>
      <c r="K342" s="443"/>
      <c r="L342" s="443"/>
      <c r="M342" s="443"/>
      <c r="N342" s="443"/>
      <c r="O342" s="443"/>
      <c r="P342" s="443"/>
      <c r="Q342" s="443"/>
      <c r="R342" s="443"/>
      <c r="S342" s="443"/>
      <c r="T342" s="443"/>
      <c r="U342" s="443"/>
      <c r="V342" s="443"/>
      <c r="W342" s="443"/>
      <c r="X342" s="443"/>
      <c r="Y342" s="443"/>
      <c r="Z342" s="443"/>
    </row>
    <row r="343" spans="1:26" ht="15.6">
      <c r="A343" s="443"/>
      <c r="B343" s="443"/>
      <c r="C343" s="443"/>
      <c r="D343" s="443"/>
      <c r="E343" s="443"/>
      <c r="F343" s="443"/>
      <c r="G343" s="443"/>
      <c r="H343" s="443"/>
      <c r="I343" s="443"/>
      <c r="J343" s="443"/>
      <c r="K343" s="443"/>
      <c r="L343" s="443"/>
      <c r="M343" s="443"/>
      <c r="N343" s="443"/>
      <c r="O343" s="443"/>
      <c r="P343" s="443"/>
      <c r="Q343" s="443"/>
      <c r="R343" s="443"/>
      <c r="S343" s="443"/>
      <c r="T343" s="443"/>
      <c r="U343" s="443"/>
      <c r="V343" s="443"/>
      <c r="W343" s="443"/>
      <c r="X343" s="443"/>
      <c r="Y343" s="443"/>
      <c r="Z343" s="443"/>
    </row>
    <row r="344" spans="1:26" ht="15.6">
      <c r="A344" s="443"/>
      <c r="B344" s="443"/>
      <c r="C344" s="443"/>
      <c r="D344" s="443"/>
      <c r="E344" s="443"/>
      <c r="F344" s="443"/>
      <c r="G344" s="443"/>
      <c r="H344" s="443"/>
      <c r="I344" s="443"/>
      <c r="J344" s="443"/>
      <c r="K344" s="443"/>
      <c r="L344" s="443"/>
      <c r="M344" s="443"/>
      <c r="N344" s="443"/>
      <c r="O344" s="443"/>
      <c r="P344" s="443"/>
      <c r="Q344" s="443"/>
      <c r="R344" s="443"/>
      <c r="S344" s="443"/>
      <c r="T344" s="443"/>
      <c r="U344" s="443"/>
      <c r="V344" s="443"/>
      <c r="W344" s="443"/>
      <c r="X344" s="443"/>
      <c r="Y344" s="443"/>
      <c r="Z344" s="443"/>
    </row>
    <row r="345" spans="1:26" ht="15.6">
      <c r="A345" s="443"/>
      <c r="B345" s="443"/>
      <c r="C345" s="443"/>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row>
    <row r="346" spans="1:26" ht="15.6">
      <c r="A346" s="443"/>
      <c r="B346" s="443"/>
      <c r="C346" s="443"/>
      <c r="D346" s="443"/>
      <c r="E346" s="443"/>
      <c r="F346" s="443"/>
      <c r="G346" s="443"/>
      <c r="H346" s="443"/>
      <c r="I346" s="443"/>
      <c r="J346" s="443"/>
      <c r="K346" s="443"/>
      <c r="L346" s="443"/>
      <c r="M346" s="443"/>
      <c r="N346" s="443"/>
      <c r="O346" s="443"/>
      <c r="P346" s="443"/>
      <c r="Q346" s="443"/>
      <c r="R346" s="443"/>
      <c r="S346" s="443"/>
      <c r="T346" s="443"/>
      <c r="U346" s="443"/>
      <c r="V346" s="443"/>
      <c r="W346" s="443"/>
      <c r="X346" s="443"/>
      <c r="Y346" s="443"/>
      <c r="Z346" s="443"/>
    </row>
    <row r="347" spans="1:26" ht="15.6">
      <c r="A347" s="443"/>
      <c r="B347" s="443"/>
      <c r="C347" s="443"/>
      <c r="D347" s="443"/>
      <c r="E347" s="443"/>
      <c r="F347" s="443"/>
      <c r="G347" s="443"/>
      <c r="H347" s="443"/>
      <c r="I347" s="443"/>
      <c r="J347" s="443"/>
      <c r="K347" s="443"/>
      <c r="L347" s="443"/>
      <c r="M347" s="443"/>
      <c r="N347" s="443"/>
      <c r="O347" s="443"/>
      <c r="P347" s="443"/>
      <c r="Q347" s="443"/>
      <c r="R347" s="443"/>
      <c r="S347" s="443"/>
      <c r="T347" s="443"/>
      <c r="U347" s="443"/>
      <c r="V347" s="443"/>
      <c r="W347" s="443"/>
      <c r="X347" s="443"/>
      <c r="Y347" s="443"/>
      <c r="Z347" s="443"/>
    </row>
    <row r="348" spans="1:26" ht="15.6">
      <c r="A348" s="443"/>
      <c r="B348" s="443"/>
      <c r="C348" s="443"/>
      <c r="D348" s="443"/>
      <c r="E348" s="443"/>
      <c r="F348" s="443"/>
      <c r="G348" s="443"/>
      <c r="H348" s="443"/>
      <c r="I348" s="443"/>
      <c r="J348" s="443"/>
      <c r="K348" s="443"/>
      <c r="L348" s="443"/>
      <c r="M348" s="443"/>
      <c r="N348" s="443"/>
      <c r="O348" s="443"/>
      <c r="P348" s="443"/>
      <c r="Q348" s="443"/>
      <c r="R348" s="443"/>
      <c r="S348" s="443"/>
      <c r="T348" s="443"/>
      <c r="U348" s="443"/>
      <c r="V348" s="443"/>
      <c r="W348" s="443"/>
      <c r="X348" s="443"/>
      <c r="Y348" s="443"/>
      <c r="Z348" s="443"/>
    </row>
    <row r="349" spans="1:26" ht="15.6">
      <c r="A349" s="443"/>
      <c r="B349" s="443"/>
      <c r="C349" s="443"/>
      <c r="D349" s="443"/>
      <c r="E349" s="443"/>
      <c r="F349" s="443"/>
      <c r="G349" s="443"/>
      <c r="H349" s="443"/>
      <c r="I349" s="443"/>
      <c r="J349" s="443"/>
      <c r="K349" s="443"/>
      <c r="L349" s="443"/>
      <c r="M349" s="443"/>
      <c r="N349" s="443"/>
      <c r="O349" s="443"/>
      <c r="P349" s="443"/>
      <c r="Q349" s="443"/>
      <c r="R349" s="443"/>
      <c r="S349" s="443"/>
      <c r="T349" s="443"/>
      <c r="U349" s="443"/>
      <c r="V349" s="443"/>
      <c r="W349" s="443"/>
      <c r="X349" s="443"/>
      <c r="Y349" s="443"/>
      <c r="Z349" s="443"/>
    </row>
    <row r="350" spans="1:26" ht="15.6">
      <c r="A350" s="443"/>
      <c r="B350" s="443"/>
      <c r="C350" s="443"/>
      <c r="D350" s="443"/>
      <c r="E350" s="443"/>
      <c r="F350" s="443"/>
      <c r="G350" s="443"/>
      <c r="H350" s="443"/>
      <c r="I350" s="443"/>
      <c r="J350" s="443"/>
      <c r="K350" s="443"/>
      <c r="L350" s="443"/>
      <c r="M350" s="443"/>
      <c r="N350" s="443"/>
      <c r="O350" s="443"/>
      <c r="P350" s="443"/>
      <c r="Q350" s="443"/>
      <c r="R350" s="443"/>
      <c r="S350" s="443"/>
      <c r="T350" s="443"/>
      <c r="U350" s="443"/>
      <c r="V350" s="443"/>
      <c r="W350" s="443"/>
      <c r="X350" s="443"/>
      <c r="Y350" s="443"/>
      <c r="Z350" s="443"/>
    </row>
    <row r="351" spans="1:26" ht="15.6">
      <c r="A351" s="443"/>
      <c r="B351" s="443"/>
      <c r="C351" s="443"/>
      <c r="D351" s="443"/>
      <c r="E351" s="443"/>
      <c r="F351" s="443"/>
      <c r="G351" s="443"/>
      <c r="H351" s="443"/>
      <c r="I351" s="443"/>
      <c r="J351" s="443"/>
      <c r="K351" s="443"/>
      <c r="L351" s="443"/>
      <c r="M351" s="443"/>
      <c r="N351" s="443"/>
      <c r="O351" s="443"/>
      <c r="P351" s="443"/>
      <c r="Q351" s="443"/>
      <c r="R351" s="443"/>
      <c r="S351" s="443"/>
      <c r="T351" s="443"/>
      <c r="U351" s="443"/>
      <c r="V351" s="443"/>
      <c r="W351" s="443"/>
      <c r="X351" s="443"/>
      <c r="Y351" s="443"/>
      <c r="Z351" s="443"/>
    </row>
    <row r="352" spans="1:26" ht="15.6">
      <c r="A352" s="443"/>
      <c r="B352" s="443"/>
      <c r="C352" s="443"/>
      <c r="D352" s="443"/>
      <c r="E352" s="443"/>
      <c r="F352" s="443"/>
      <c r="G352" s="443"/>
      <c r="H352" s="443"/>
      <c r="I352" s="443"/>
      <c r="J352" s="443"/>
      <c r="K352" s="443"/>
      <c r="L352" s="443"/>
      <c r="M352" s="443"/>
      <c r="N352" s="443"/>
      <c r="O352" s="443"/>
      <c r="P352" s="443"/>
      <c r="Q352" s="443"/>
      <c r="R352" s="443"/>
      <c r="S352" s="443"/>
      <c r="T352" s="443"/>
      <c r="U352" s="443"/>
      <c r="V352" s="443"/>
      <c r="W352" s="443"/>
      <c r="X352" s="443"/>
      <c r="Y352" s="443"/>
      <c r="Z352" s="443"/>
    </row>
    <row r="353" spans="1:26" ht="15.6">
      <c r="A353" s="443"/>
      <c r="B353" s="443"/>
      <c r="C353" s="443"/>
      <c r="D353" s="443"/>
      <c r="E353" s="443"/>
      <c r="F353" s="443"/>
      <c r="G353" s="443"/>
      <c r="H353" s="443"/>
      <c r="I353" s="443"/>
      <c r="J353" s="443"/>
      <c r="K353" s="443"/>
      <c r="L353" s="443"/>
      <c r="M353" s="443"/>
      <c r="N353" s="443"/>
      <c r="O353" s="443"/>
      <c r="P353" s="443"/>
      <c r="Q353" s="443"/>
      <c r="R353" s="443"/>
      <c r="S353" s="443"/>
      <c r="T353" s="443"/>
      <c r="U353" s="443"/>
      <c r="V353" s="443"/>
      <c r="W353" s="443"/>
      <c r="X353" s="443"/>
      <c r="Y353" s="443"/>
      <c r="Z353" s="443"/>
    </row>
    <row r="354" spans="1:26" ht="15.6">
      <c r="A354" s="443"/>
      <c r="B354" s="443"/>
      <c r="C354" s="443"/>
      <c r="D354" s="443"/>
      <c r="E354" s="443"/>
      <c r="F354" s="443"/>
      <c r="G354" s="443"/>
      <c r="H354" s="443"/>
      <c r="I354" s="443"/>
      <c r="J354" s="443"/>
      <c r="K354" s="443"/>
      <c r="L354" s="443"/>
      <c r="M354" s="443"/>
      <c r="N354" s="443"/>
      <c r="O354" s="443"/>
      <c r="P354" s="443"/>
      <c r="Q354" s="443"/>
      <c r="R354" s="443"/>
      <c r="S354" s="443"/>
      <c r="T354" s="443"/>
      <c r="U354" s="443"/>
      <c r="V354" s="443"/>
      <c r="W354" s="443"/>
      <c r="X354" s="443"/>
      <c r="Y354" s="443"/>
      <c r="Z354" s="443"/>
    </row>
    <row r="355" spans="1:26" ht="15.6">
      <c r="A355" s="443"/>
      <c r="B355" s="443"/>
      <c r="C355" s="443"/>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row>
    <row r="356" spans="1:26" ht="15.6">
      <c r="A356" s="443"/>
      <c r="B356" s="443"/>
      <c r="C356" s="443"/>
      <c r="D356" s="443"/>
      <c r="E356" s="443"/>
      <c r="F356" s="443"/>
      <c r="G356" s="443"/>
      <c r="H356" s="443"/>
      <c r="I356" s="443"/>
      <c r="J356" s="443"/>
      <c r="K356" s="443"/>
      <c r="L356" s="443"/>
      <c r="M356" s="443"/>
      <c r="N356" s="443"/>
      <c r="O356" s="443"/>
      <c r="P356" s="443"/>
      <c r="Q356" s="443"/>
      <c r="R356" s="443"/>
      <c r="S356" s="443"/>
      <c r="T356" s="443"/>
      <c r="U356" s="443"/>
      <c r="V356" s="443"/>
      <c r="W356" s="443"/>
      <c r="X356" s="443"/>
      <c r="Y356" s="443"/>
      <c r="Z356" s="443"/>
    </row>
    <row r="357" spans="1:26" ht="15.6">
      <c r="A357" s="443"/>
      <c r="B357" s="443"/>
      <c r="C357" s="443"/>
      <c r="D357" s="443"/>
      <c r="E357" s="443"/>
      <c r="F357" s="443"/>
      <c r="G357" s="443"/>
      <c r="H357" s="443"/>
      <c r="I357" s="443"/>
      <c r="J357" s="443"/>
      <c r="K357" s="443"/>
      <c r="L357" s="443"/>
      <c r="M357" s="443"/>
      <c r="N357" s="443"/>
      <c r="O357" s="443"/>
      <c r="P357" s="443"/>
      <c r="Q357" s="443"/>
      <c r="R357" s="443"/>
      <c r="S357" s="443"/>
      <c r="T357" s="443"/>
      <c r="U357" s="443"/>
      <c r="V357" s="443"/>
      <c r="W357" s="443"/>
      <c r="X357" s="443"/>
      <c r="Y357" s="443"/>
      <c r="Z357" s="443"/>
    </row>
    <row r="358" spans="1:26" ht="15.6">
      <c r="A358" s="443"/>
      <c r="B358" s="443"/>
      <c r="C358" s="443"/>
      <c r="D358" s="443"/>
      <c r="E358" s="443"/>
      <c r="F358" s="443"/>
      <c r="G358" s="443"/>
      <c r="H358" s="443"/>
      <c r="I358" s="443"/>
      <c r="J358" s="443"/>
      <c r="K358" s="443"/>
      <c r="L358" s="443"/>
      <c r="M358" s="443"/>
      <c r="N358" s="443"/>
      <c r="O358" s="443"/>
      <c r="P358" s="443"/>
      <c r="Q358" s="443"/>
      <c r="R358" s="443"/>
      <c r="S358" s="443"/>
      <c r="T358" s="443"/>
      <c r="U358" s="443"/>
      <c r="V358" s="443"/>
      <c r="W358" s="443"/>
      <c r="X358" s="443"/>
      <c r="Y358" s="443"/>
      <c r="Z358" s="443"/>
    </row>
    <row r="359" spans="1:26" ht="15.6">
      <c r="A359" s="443"/>
      <c r="B359" s="443"/>
      <c r="C359" s="443"/>
      <c r="D359" s="443"/>
      <c r="E359" s="443"/>
      <c r="F359" s="443"/>
      <c r="G359" s="443"/>
      <c r="H359" s="443"/>
      <c r="I359" s="443"/>
      <c r="J359" s="443"/>
      <c r="K359" s="443"/>
      <c r="L359" s="443"/>
      <c r="M359" s="443"/>
      <c r="N359" s="443"/>
      <c r="O359" s="443"/>
      <c r="P359" s="443"/>
      <c r="Q359" s="443"/>
      <c r="R359" s="443"/>
      <c r="S359" s="443"/>
      <c r="T359" s="443"/>
      <c r="U359" s="443"/>
      <c r="V359" s="443"/>
      <c r="W359" s="443"/>
      <c r="X359" s="443"/>
      <c r="Y359" s="443"/>
      <c r="Z359" s="443"/>
    </row>
    <row r="360" spans="1:26" ht="15.6">
      <c r="A360" s="443"/>
      <c r="B360" s="443"/>
      <c r="C360" s="443"/>
      <c r="D360" s="443"/>
      <c r="E360" s="443"/>
      <c r="F360" s="443"/>
      <c r="G360" s="443"/>
      <c r="H360" s="443"/>
      <c r="I360" s="443"/>
      <c r="J360" s="443"/>
      <c r="K360" s="443"/>
      <c r="L360" s="443"/>
      <c r="M360" s="443"/>
      <c r="N360" s="443"/>
      <c r="O360" s="443"/>
      <c r="P360" s="443"/>
      <c r="Q360" s="443"/>
      <c r="R360" s="443"/>
      <c r="S360" s="443"/>
      <c r="T360" s="443"/>
      <c r="U360" s="443"/>
      <c r="V360" s="443"/>
      <c r="W360" s="443"/>
      <c r="X360" s="443"/>
      <c r="Y360" s="443"/>
      <c r="Z360" s="443"/>
    </row>
    <row r="361" spans="1:26" ht="15.6">
      <c r="A361" s="443"/>
      <c r="B361" s="443"/>
      <c r="C361" s="443"/>
      <c r="D361" s="443"/>
      <c r="E361" s="443"/>
      <c r="F361" s="443"/>
      <c r="G361" s="443"/>
      <c r="H361" s="443"/>
      <c r="I361" s="443"/>
      <c r="J361" s="443"/>
      <c r="K361" s="443"/>
      <c r="L361" s="443"/>
      <c r="M361" s="443"/>
      <c r="N361" s="443"/>
      <c r="O361" s="443"/>
      <c r="P361" s="443"/>
      <c r="Q361" s="443"/>
      <c r="R361" s="443"/>
      <c r="S361" s="443"/>
      <c r="T361" s="443"/>
      <c r="U361" s="443"/>
      <c r="V361" s="443"/>
      <c r="W361" s="443"/>
      <c r="X361" s="443"/>
      <c r="Y361" s="443"/>
      <c r="Z361" s="443"/>
    </row>
    <row r="362" spans="1:26" ht="15.6">
      <c r="A362" s="443"/>
      <c r="B362" s="443"/>
      <c r="C362" s="443"/>
      <c r="D362" s="443"/>
      <c r="E362" s="443"/>
      <c r="F362" s="443"/>
      <c r="G362" s="443"/>
      <c r="H362" s="443"/>
      <c r="I362" s="443"/>
      <c r="J362" s="443"/>
      <c r="K362" s="443"/>
      <c r="L362" s="443"/>
      <c r="M362" s="443"/>
      <c r="N362" s="443"/>
      <c r="O362" s="443"/>
      <c r="P362" s="443"/>
      <c r="Q362" s="443"/>
      <c r="R362" s="443"/>
      <c r="S362" s="443"/>
      <c r="T362" s="443"/>
      <c r="U362" s="443"/>
      <c r="V362" s="443"/>
      <c r="W362" s="443"/>
      <c r="X362" s="443"/>
      <c r="Y362" s="443"/>
      <c r="Z362" s="443"/>
    </row>
    <row r="363" spans="1:26" ht="15.6">
      <c r="A363" s="443"/>
      <c r="B363" s="443"/>
      <c r="C363" s="443"/>
      <c r="D363" s="443"/>
      <c r="E363" s="443"/>
      <c r="F363" s="443"/>
      <c r="G363" s="443"/>
      <c r="H363" s="443"/>
      <c r="I363" s="443"/>
      <c r="J363" s="443"/>
      <c r="K363" s="443"/>
      <c r="L363" s="443"/>
      <c r="M363" s="443"/>
      <c r="N363" s="443"/>
      <c r="O363" s="443"/>
      <c r="P363" s="443"/>
      <c r="Q363" s="443"/>
      <c r="R363" s="443"/>
      <c r="S363" s="443"/>
      <c r="T363" s="443"/>
      <c r="U363" s="443"/>
      <c r="V363" s="443"/>
      <c r="W363" s="443"/>
      <c r="X363" s="443"/>
      <c r="Y363" s="443"/>
      <c r="Z363" s="443"/>
    </row>
    <row r="364" spans="1:26" ht="15.6">
      <c r="A364" s="443"/>
      <c r="B364" s="443"/>
      <c r="C364" s="443"/>
      <c r="D364" s="443"/>
      <c r="E364" s="443"/>
      <c r="F364" s="443"/>
      <c r="G364" s="443"/>
      <c r="H364" s="443"/>
      <c r="I364" s="443"/>
      <c r="J364" s="443"/>
      <c r="K364" s="443"/>
      <c r="L364" s="443"/>
      <c r="M364" s="443"/>
      <c r="N364" s="443"/>
      <c r="O364" s="443"/>
      <c r="P364" s="443"/>
      <c r="Q364" s="443"/>
      <c r="R364" s="443"/>
      <c r="S364" s="443"/>
      <c r="T364" s="443"/>
      <c r="U364" s="443"/>
      <c r="V364" s="443"/>
      <c r="W364" s="443"/>
      <c r="X364" s="443"/>
      <c r="Y364" s="443"/>
      <c r="Z364" s="443"/>
    </row>
    <row r="365" spans="1:26" ht="15.6">
      <c r="A365" s="443"/>
      <c r="B365" s="443"/>
      <c r="C365" s="443"/>
      <c r="D365" s="443"/>
      <c r="E365" s="443"/>
      <c r="F365" s="443"/>
      <c r="G365" s="443"/>
      <c r="H365" s="443"/>
      <c r="I365" s="443"/>
      <c r="J365" s="443"/>
      <c r="K365" s="443"/>
      <c r="L365" s="443"/>
      <c r="M365" s="443"/>
      <c r="N365" s="443"/>
      <c r="O365" s="443"/>
      <c r="P365" s="443"/>
      <c r="Q365" s="443"/>
      <c r="R365" s="443"/>
      <c r="S365" s="443"/>
      <c r="T365" s="443"/>
      <c r="U365" s="443"/>
      <c r="V365" s="443"/>
      <c r="W365" s="443"/>
      <c r="X365" s="443"/>
      <c r="Y365" s="443"/>
      <c r="Z365" s="443"/>
    </row>
    <row r="366" spans="1:26" ht="15.6">
      <c r="A366" s="443"/>
      <c r="B366" s="443"/>
      <c r="C366" s="443"/>
      <c r="D366" s="443"/>
      <c r="E366" s="443"/>
      <c r="F366" s="443"/>
      <c r="G366" s="443"/>
      <c r="H366" s="443"/>
      <c r="I366" s="443"/>
      <c r="J366" s="443"/>
      <c r="K366" s="443"/>
      <c r="L366" s="443"/>
      <c r="M366" s="443"/>
      <c r="N366" s="443"/>
      <c r="O366" s="443"/>
      <c r="P366" s="443"/>
      <c r="Q366" s="443"/>
      <c r="R366" s="443"/>
      <c r="S366" s="443"/>
      <c r="T366" s="443"/>
      <c r="U366" s="443"/>
      <c r="V366" s="443"/>
      <c r="W366" s="443"/>
      <c r="X366" s="443"/>
      <c r="Y366" s="443"/>
      <c r="Z366" s="443"/>
    </row>
    <row r="367" spans="1:26" ht="15.6">
      <c r="A367" s="443"/>
      <c r="B367" s="443"/>
      <c r="C367" s="443"/>
      <c r="D367" s="443"/>
      <c r="E367" s="443"/>
      <c r="F367" s="443"/>
      <c r="G367" s="443"/>
      <c r="H367" s="443"/>
      <c r="I367" s="443"/>
      <c r="J367" s="443"/>
      <c r="K367" s="443"/>
      <c r="L367" s="443"/>
      <c r="M367" s="443"/>
      <c r="N367" s="443"/>
      <c r="O367" s="443"/>
      <c r="P367" s="443"/>
      <c r="Q367" s="443"/>
      <c r="R367" s="443"/>
      <c r="S367" s="443"/>
      <c r="T367" s="443"/>
      <c r="U367" s="443"/>
      <c r="V367" s="443"/>
      <c r="W367" s="443"/>
      <c r="X367" s="443"/>
      <c r="Y367" s="443"/>
      <c r="Z367" s="443"/>
    </row>
    <row r="368" spans="1:26" ht="15.6">
      <c r="A368" s="443"/>
      <c r="B368" s="443"/>
      <c r="C368" s="443"/>
      <c r="D368" s="443"/>
      <c r="E368" s="443"/>
      <c r="F368" s="443"/>
      <c r="G368" s="443"/>
      <c r="H368" s="443"/>
      <c r="I368" s="443"/>
      <c r="J368" s="443"/>
      <c r="K368" s="443"/>
      <c r="L368" s="443"/>
      <c r="M368" s="443"/>
      <c r="N368" s="443"/>
      <c r="O368" s="443"/>
      <c r="P368" s="443"/>
      <c r="Q368" s="443"/>
      <c r="R368" s="443"/>
      <c r="S368" s="443"/>
      <c r="T368" s="443"/>
      <c r="U368" s="443"/>
      <c r="V368" s="443"/>
      <c r="W368" s="443"/>
      <c r="X368" s="443"/>
      <c r="Y368" s="443"/>
      <c r="Z368" s="443"/>
    </row>
    <row r="369" spans="1:26" ht="15.6">
      <c r="A369" s="443"/>
      <c r="B369" s="443"/>
      <c r="C369" s="443"/>
      <c r="D369" s="443"/>
      <c r="E369" s="443"/>
      <c r="F369" s="443"/>
      <c r="G369" s="443"/>
      <c r="H369" s="443"/>
      <c r="I369" s="443"/>
      <c r="J369" s="443"/>
      <c r="K369" s="443"/>
      <c r="L369" s="443"/>
      <c r="M369" s="443"/>
      <c r="N369" s="443"/>
      <c r="O369" s="443"/>
      <c r="P369" s="443"/>
      <c r="Q369" s="443"/>
      <c r="R369" s="443"/>
      <c r="S369" s="443"/>
      <c r="T369" s="443"/>
      <c r="U369" s="443"/>
      <c r="V369" s="443"/>
      <c r="W369" s="443"/>
      <c r="X369" s="443"/>
      <c r="Y369" s="443"/>
      <c r="Z369" s="443"/>
    </row>
    <row r="370" spans="1:26" ht="15.6">
      <c r="A370" s="443"/>
      <c r="B370" s="443"/>
      <c r="C370" s="443"/>
      <c r="D370" s="443"/>
      <c r="E370" s="443"/>
      <c r="F370" s="443"/>
      <c r="G370" s="443"/>
      <c r="H370" s="443"/>
      <c r="I370" s="443"/>
      <c r="J370" s="443"/>
      <c r="K370" s="443"/>
      <c r="L370" s="443"/>
      <c r="M370" s="443"/>
      <c r="N370" s="443"/>
      <c r="O370" s="443"/>
      <c r="P370" s="443"/>
      <c r="Q370" s="443"/>
      <c r="R370" s="443"/>
      <c r="S370" s="443"/>
      <c r="T370" s="443"/>
      <c r="U370" s="443"/>
      <c r="V370" s="443"/>
      <c r="W370" s="443"/>
      <c r="X370" s="443"/>
      <c r="Y370" s="443"/>
      <c r="Z370" s="443"/>
    </row>
    <row r="371" spans="1:26" ht="15.6">
      <c r="A371" s="443"/>
      <c r="B371" s="443"/>
      <c r="C371" s="443"/>
      <c r="D371" s="443"/>
      <c r="E371" s="443"/>
      <c r="F371" s="443"/>
      <c r="G371" s="443"/>
      <c r="H371" s="443"/>
      <c r="I371" s="443"/>
      <c r="J371" s="443"/>
      <c r="K371" s="443"/>
      <c r="L371" s="443"/>
      <c r="M371" s="443"/>
      <c r="N371" s="443"/>
      <c r="O371" s="443"/>
      <c r="P371" s="443"/>
      <c r="Q371" s="443"/>
      <c r="R371" s="443"/>
      <c r="S371" s="443"/>
      <c r="T371" s="443"/>
      <c r="U371" s="443"/>
      <c r="V371" s="443"/>
      <c r="W371" s="443"/>
      <c r="X371" s="443"/>
      <c r="Y371" s="443"/>
      <c r="Z371" s="443"/>
    </row>
    <row r="372" spans="1:26" ht="15.6">
      <c r="A372" s="443"/>
      <c r="B372" s="443"/>
      <c r="C372" s="443"/>
      <c r="D372" s="443"/>
      <c r="E372" s="443"/>
      <c r="F372" s="443"/>
      <c r="G372" s="443"/>
      <c r="H372" s="443"/>
      <c r="I372" s="443"/>
      <c r="J372" s="443"/>
      <c r="K372" s="443"/>
      <c r="L372" s="443"/>
      <c r="M372" s="443"/>
      <c r="N372" s="443"/>
      <c r="O372" s="443"/>
      <c r="P372" s="443"/>
      <c r="Q372" s="443"/>
      <c r="R372" s="443"/>
      <c r="S372" s="443"/>
      <c r="T372" s="443"/>
      <c r="U372" s="443"/>
      <c r="V372" s="443"/>
      <c r="W372" s="443"/>
      <c r="X372" s="443"/>
      <c r="Y372" s="443"/>
      <c r="Z372" s="443"/>
    </row>
    <row r="373" spans="1:26" ht="15.6">
      <c r="A373" s="443"/>
      <c r="B373" s="443"/>
      <c r="C373" s="443"/>
      <c r="D373" s="443"/>
      <c r="E373" s="443"/>
      <c r="F373" s="443"/>
      <c r="G373" s="443"/>
      <c r="H373" s="443"/>
      <c r="I373" s="443"/>
      <c r="J373" s="443"/>
      <c r="K373" s="443"/>
      <c r="L373" s="443"/>
      <c r="M373" s="443"/>
      <c r="N373" s="443"/>
      <c r="O373" s="443"/>
      <c r="P373" s="443"/>
      <c r="Q373" s="443"/>
      <c r="R373" s="443"/>
      <c r="S373" s="443"/>
      <c r="T373" s="443"/>
      <c r="U373" s="443"/>
      <c r="V373" s="443"/>
      <c r="W373" s="443"/>
      <c r="X373" s="443"/>
      <c r="Y373" s="443"/>
      <c r="Z373" s="443"/>
    </row>
    <row r="374" spans="1:26" ht="15.6">
      <c r="A374" s="443"/>
      <c r="B374" s="443"/>
      <c r="C374" s="443"/>
      <c r="D374" s="443"/>
      <c r="E374" s="443"/>
      <c r="F374" s="443"/>
      <c r="G374" s="443"/>
      <c r="H374" s="443"/>
      <c r="I374" s="443"/>
      <c r="J374" s="443"/>
      <c r="K374" s="443"/>
      <c r="L374" s="443"/>
      <c r="M374" s="443"/>
      <c r="N374" s="443"/>
      <c r="O374" s="443"/>
      <c r="P374" s="443"/>
      <c r="Q374" s="443"/>
      <c r="R374" s="443"/>
      <c r="S374" s="443"/>
      <c r="T374" s="443"/>
      <c r="U374" s="443"/>
      <c r="V374" s="443"/>
      <c r="W374" s="443"/>
      <c r="X374" s="443"/>
      <c r="Y374" s="443"/>
      <c r="Z374" s="443"/>
    </row>
    <row r="375" spans="1:26" ht="15.6">
      <c r="A375" s="443"/>
      <c r="B375" s="443"/>
      <c r="C375" s="443"/>
      <c r="D375" s="443"/>
      <c r="E375" s="443"/>
      <c r="F375" s="443"/>
      <c r="G375" s="443"/>
      <c r="H375" s="443"/>
      <c r="I375" s="443"/>
      <c r="J375" s="443"/>
      <c r="K375" s="443"/>
      <c r="L375" s="443"/>
      <c r="M375" s="443"/>
      <c r="N375" s="443"/>
      <c r="O375" s="443"/>
      <c r="P375" s="443"/>
      <c r="Q375" s="443"/>
      <c r="R375" s="443"/>
      <c r="S375" s="443"/>
      <c r="T375" s="443"/>
      <c r="U375" s="443"/>
      <c r="V375" s="443"/>
      <c r="W375" s="443"/>
      <c r="X375" s="443"/>
      <c r="Y375" s="443"/>
      <c r="Z375" s="443"/>
    </row>
    <row r="376" spans="1:26" ht="15.6">
      <c r="A376" s="443"/>
      <c r="B376" s="443"/>
      <c r="C376" s="443"/>
      <c r="D376" s="443"/>
      <c r="E376" s="443"/>
      <c r="F376" s="443"/>
      <c r="G376" s="443"/>
      <c r="H376" s="443"/>
      <c r="I376" s="443"/>
      <c r="J376" s="443"/>
      <c r="K376" s="443"/>
      <c r="L376" s="443"/>
      <c r="M376" s="443"/>
      <c r="N376" s="443"/>
      <c r="O376" s="443"/>
      <c r="P376" s="443"/>
      <c r="Q376" s="443"/>
      <c r="R376" s="443"/>
      <c r="S376" s="443"/>
      <c r="T376" s="443"/>
      <c r="U376" s="443"/>
      <c r="V376" s="443"/>
      <c r="W376" s="443"/>
      <c r="X376" s="443"/>
      <c r="Y376" s="443"/>
      <c r="Z376" s="443"/>
    </row>
    <row r="377" spans="1:26" ht="15.6">
      <c r="A377" s="443"/>
      <c r="B377" s="443"/>
      <c r="C377" s="443"/>
      <c r="D377" s="443"/>
      <c r="E377" s="443"/>
      <c r="F377" s="443"/>
      <c r="G377" s="443"/>
      <c r="H377" s="443"/>
      <c r="I377" s="443"/>
      <c r="J377" s="443"/>
      <c r="K377" s="443"/>
      <c r="L377" s="443"/>
      <c r="M377" s="443"/>
      <c r="N377" s="443"/>
      <c r="O377" s="443"/>
      <c r="P377" s="443"/>
      <c r="Q377" s="443"/>
      <c r="R377" s="443"/>
      <c r="S377" s="443"/>
      <c r="T377" s="443"/>
      <c r="U377" s="443"/>
      <c r="V377" s="443"/>
      <c r="W377" s="443"/>
      <c r="X377" s="443"/>
      <c r="Y377" s="443"/>
      <c r="Z377" s="443"/>
    </row>
    <row r="378" spans="1:26" ht="15.6">
      <c r="A378" s="443"/>
      <c r="B378" s="443"/>
      <c r="C378" s="443"/>
      <c r="D378" s="443"/>
      <c r="E378" s="443"/>
      <c r="F378" s="443"/>
      <c r="G378" s="443"/>
      <c r="H378" s="443"/>
      <c r="I378" s="443"/>
      <c r="J378" s="443"/>
      <c r="K378" s="443"/>
      <c r="L378" s="443"/>
      <c r="M378" s="443"/>
      <c r="N378" s="443"/>
      <c r="O378" s="443"/>
      <c r="P378" s="443"/>
      <c r="Q378" s="443"/>
      <c r="R378" s="443"/>
      <c r="S378" s="443"/>
      <c r="T378" s="443"/>
      <c r="U378" s="443"/>
      <c r="V378" s="443"/>
      <c r="W378" s="443"/>
      <c r="X378" s="443"/>
      <c r="Y378" s="443"/>
      <c r="Z378" s="443"/>
    </row>
    <row r="379" spans="1:26" ht="15.6">
      <c r="A379" s="443"/>
      <c r="B379" s="443"/>
      <c r="C379" s="443"/>
      <c r="D379" s="443"/>
      <c r="E379" s="443"/>
      <c r="F379" s="443"/>
      <c r="G379" s="443"/>
      <c r="H379" s="443"/>
      <c r="I379" s="443"/>
      <c r="J379" s="443"/>
      <c r="K379" s="443"/>
      <c r="L379" s="443"/>
      <c r="M379" s="443"/>
      <c r="N379" s="443"/>
      <c r="O379" s="443"/>
      <c r="P379" s="443"/>
      <c r="Q379" s="443"/>
      <c r="R379" s="443"/>
      <c r="S379" s="443"/>
      <c r="T379" s="443"/>
      <c r="U379" s="443"/>
      <c r="V379" s="443"/>
      <c r="W379" s="443"/>
      <c r="X379" s="443"/>
      <c r="Y379" s="443"/>
      <c r="Z379" s="443"/>
    </row>
    <row r="380" spans="1:26" ht="15.6">
      <c r="A380" s="443"/>
      <c r="B380" s="443"/>
      <c r="C380" s="443"/>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row>
    <row r="381" spans="1:26" ht="15.6">
      <c r="A381" s="443"/>
      <c r="B381" s="443"/>
      <c r="C381" s="443"/>
      <c r="D381" s="443"/>
      <c r="E381" s="443"/>
      <c r="F381" s="443"/>
      <c r="G381" s="443"/>
      <c r="H381" s="443"/>
      <c r="I381" s="443"/>
      <c r="J381" s="443"/>
      <c r="K381" s="443"/>
      <c r="L381" s="443"/>
      <c r="M381" s="443"/>
      <c r="N381" s="443"/>
      <c r="O381" s="443"/>
      <c r="P381" s="443"/>
      <c r="Q381" s="443"/>
      <c r="R381" s="443"/>
      <c r="S381" s="443"/>
      <c r="T381" s="443"/>
      <c r="U381" s="443"/>
      <c r="V381" s="443"/>
      <c r="W381" s="443"/>
      <c r="X381" s="443"/>
      <c r="Y381" s="443"/>
      <c r="Z381" s="443"/>
    </row>
    <row r="382" spans="1:26" ht="15.6">
      <c r="A382" s="443"/>
      <c r="B382" s="443"/>
      <c r="C382" s="443"/>
      <c r="D382" s="443"/>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row>
    <row r="383" spans="1:26" ht="15.6">
      <c r="A383" s="443"/>
      <c r="B383" s="443"/>
      <c r="C383" s="443"/>
      <c r="D383" s="443"/>
      <c r="E383" s="443"/>
      <c r="F383" s="443"/>
      <c r="G383" s="443"/>
      <c r="H383" s="443"/>
      <c r="I383" s="443"/>
      <c r="J383" s="443"/>
      <c r="K383" s="443"/>
      <c r="L383" s="443"/>
      <c r="M383" s="443"/>
      <c r="N383" s="443"/>
      <c r="O383" s="443"/>
      <c r="P383" s="443"/>
      <c r="Q383" s="443"/>
      <c r="R383" s="443"/>
      <c r="S383" s="443"/>
      <c r="T383" s="443"/>
      <c r="U383" s="443"/>
      <c r="V383" s="443"/>
      <c r="W383" s="443"/>
      <c r="X383" s="443"/>
      <c r="Y383" s="443"/>
      <c r="Z383" s="443"/>
    </row>
    <row r="384" spans="1:26" ht="15.6">
      <c r="A384" s="443"/>
      <c r="B384" s="443"/>
      <c r="C384" s="443"/>
      <c r="D384" s="443"/>
      <c r="E384" s="443"/>
      <c r="F384" s="443"/>
      <c r="G384" s="443"/>
      <c r="H384" s="443"/>
      <c r="I384" s="443"/>
      <c r="J384" s="443"/>
      <c r="K384" s="443"/>
      <c r="L384" s="443"/>
      <c r="M384" s="443"/>
      <c r="N384" s="443"/>
      <c r="O384" s="443"/>
      <c r="P384" s="443"/>
      <c r="Q384" s="443"/>
      <c r="R384" s="443"/>
      <c r="S384" s="443"/>
      <c r="T384" s="443"/>
      <c r="U384" s="443"/>
      <c r="V384" s="443"/>
      <c r="W384" s="443"/>
      <c r="X384" s="443"/>
      <c r="Y384" s="443"/>
      <c r="Z384" s="443"/>
    </row>
    <row r="385" spans="1:26" ht="15.6">
      <c r="A385" s="443"/>
      <c r="B385" s="443"/>
      <c r="C385" s="443"/>
      <c r="D385" s="443"/>
      <c r="E385" s="443"/>
      <c r="F385" s="443"/>
      <c r="G385" s="443"/>
      <c r="H385" s="443"/>
      <c r="I385" s="443"/>
      <c r="J385" s="443"/>
      <c r="K385" s="443"/>
      <c r="L385" s="443"/>
      <c r="M385" s="443"/>
      <c r="N385" s="443"/>
      <c r="O385" s="443"/>
      <c r="P385" s="443"/>
      <c r="Q385" s="443"/>
      <c r="R385" s="443"/>
      <c r="S385" s="443"/>
      <c r="T385" s="443"/>
      <c r="U385" s="443"/>
      <c r="V385" s="443"/>
      <c r="W385" s="443"/>
      <c r="X385" s="443"/>
      <c r="Y385" s="443"/>
      <c r="Z385" s="443"/>
    </row>
    <row r="386" spans="1:26" ht="15.6">
      <c r="A386" s="443"/>
      <c r="B386" s="443"/>
      <c r="C386" s="443"/>
      <c r="D386" s="443"/>
      <c r="E386" s="443"/>
      <c r="F386" s="443"/>
      <c r="G386" s="443"/>
      <c r="H386" s="443"/>
      <c r="I386" s="443"/>
      <c r="J386" s="443"/>
      <c r="K386" s="443"/>
      <c r="L386" s="443"/>
      <c r="M386" s="443"/>
      <c r="N386" s="443"/>
      <c r="O386" s="443"/>
      <c r="P386" s="443"/>
      <c r="Q386" s="443"/>
      <c r="R386" s="443"/>
      <c r="S386" s="443"/>
      <c r="T386" s="443"/>
      <c r="U386" s="443"/>
      <c r="V386" s="443"/>
      <c r="W386" s="443"/>
      <c r="X386" s="443"/>
      <c r="Y386" s="443"/>
      <c r="Z386" s="443"/>
    </row>
    <row r="387" spans="1:26" ht="15.6">
      <c r="A387" s="443"/>
      <c r="B387" s="443"/>
      <c r="C387" s="443"/>
      <c r="D387" s="443"/>
      <c r="E387" s="443"/>
      <c r="F387" s="443"/>
      <c r="G387" s="443"/>
      <c r="H387" s="443"/>
      <c r="I387" s="443"/>
      <c r="J387" s="443"/>
      <c r="K387" s="443"/>
      <c r="L387" s="443"/>
      <c r="M387" s="443"/>
      <c r="N387" s="443"/>
      <c r="O387" s="443"/>
      <c r="P387" s="443"/>
      <c r="Q387" s="443"/>
      <c r="R387" s="443"/>
      <c r="S387" s="443"/>
      <c r="T387" s="443"/>
      <c r="U387" s="443"/>
      <c r="V387" s="443"/>
      <c r="W387" s="443"/>
      <c r="X387" s="443"/>
      <c r="Y387" s="443"/>
      <c r="Z387" s="443"/>
    </row>
    <row r="388" spans="1:26" ht="15.6">
      <c r="A388" s="443"/>
      <c r="B388" s="443"/>
      <c r="C388" s="443"/>
      <c r="D388" s="443"/>
      <c r="E388" s="443"/>
      <c r="F388" s="443"/>
      <c r="G388" s="443"/>
      <c r="H388" s="443"/>
      <c r="I388" s="443"/>
      <c r="J388" s="443"/>
      <c r="K388" s="443"/>
      <c r="L388" s="443"/>
      <c r="M388" s="443"/>
      <c r="N388" s="443"/>
      <c r="O388" s="443"/>
      <c r="P388" s="443"/>
      <c r="Q388" s="443"/>
      <c r="R388" s="443"/>
      <c r="S388" s="443"/>
      <c r="T388" s="443"/>
      <c r="U388" s="443"/>
      <c r="V388" s="443"/>
      <c r="W388" s="443"/>
      <c r="X388" s="443"/>
      <c r="Y388" s="443"/>
      <c r="Z388" s="443"/>
    </row>
    <row r="389" spans="1:26" ht="15.6">
      <c r="A389" s="443"/>
      <c r="B389" s="443"/>
      <c r="C389" s="443"/>
      <c r="D389" s="443"/>
      <c r="E389" s="443"/>
      <c r="F389" s="443"/>
      <c r="G389" s="443"/>
      <c r="H389" s="443"/>
      <c r="I389" s="443"/>
      <c r="J389" s="443"/>
      <c r="K389" s="443"/>
      <c r="L389" s="443"/>
      <c r="M389" s="443"/>
      <c r="N389" s="443"/>
      <c r="O389" s="443"/>
      <c r="P389" s="443"/>
      <c r="Q389" s="443"/>
      <c r="R389" s="443"/>
      <c r="S389" s="443"/>
      <c r="T389" s="443"/>
      <c r="U389" s="443"/>
      <c r="V389" s="443"/>
      <c r="W389" s="443"/>
      <c r="X389" s="443"/>
      <c r="Y389" s="443"/>
      <c r="Z389" s="443"/>
    </row>
    <row r="390" spans="1:26" ht="15.6">
      <c r="A390" s="443"/>
      <c r="B390" s="443"/>
      <c r="C390" s="443"/>
      <c r="D390" s="443"/>
      <c r="E390" s="443"/>
      <c r="F390" s="443"/>
      <c r="G390" s="443"/>
      <c r="H390" s="443"/>
      <c r="I390" s="443"/>
      <c r="J390" s="443"/>
      <c r="K390" s="443"/>
      <c r="L390" s="443"/>
      <c r="M390" s="443"/>
      <c r="N390" s="443"/>
      <c r="O390" s="443"/>
      <c r="P390" s="443"/>
      <c r="Q390" s="443"/>
      <c r="R390" s="443"/>
      <c r="S390" s="443"/>
      <c r="T390" s="443"/>
      <c r="U390" s="443"/>
      <c r="V390" s="443"/>
      <c r="W390" s="443"/>
      <c r="X390" s="443"/>
      <c r="Y390" s="443"/>
      <c r="Z390" s="443"/>
    </row>
    <row r="391" spans="1:26" ht="15.6">
      <c r="A391" s="443"/>
      <c r="B391" s="443"/>
      <c r="C391" s="443"/>
      <c r="D391" s="443"/>
      <c r="E391" s="443"/>
      <c r="F391" s="443"/>
      <c r="G391" s="443"/>
      <c r="H391" s="443"/>
      <c r="I391" s="443"/>
      <c r="J391" s="443"/>
      <c r="K391" s="443"/>
      <c r="L391" s="443"/>
      <c r="M391" s="443"/>
      <c r="N391" s="443"/>
      <c r="O391" s="443"/>
      <c r="P391" s="443"/>
      <c r="Q391" s="443"/>
      <c r="R391" s="443"/>
      <c r="S391" s="443"/>
      <c r="T391" s="443"/>
      <c r="U391" s="443"/>
      <c r="V391" s="443"/>
      <c r="W391" s="443"/>
      <c r="X391" s="443"/>
      <c r="Y391" s="443"/>
      <c r="Z391" s="443"/>
    </row>
    <row r="392" spans="1:26" ht="15.6">
      <c r="A392" s="443"/>
      <c r="B392" s="443"/>
      <c r="C392" s="443"/>
      <c r="D392" s="443"/>
      <c r="E392" s="443"/>
      <c r="F392" s="443"/>
      <c r="G392" s="443"/>
      <c r="H392" s="443"/>
      <c r="I392" s="443"/>
      <c r="J392" s="443"/>
      <c r="K392" s="443"/>
      <c r="L392" s="443"/>
      <c r="M392" s="443"/>
      <c r="N392" s="443"/>
      <c r="O392" s="443"/>
      <c r="P392" s="443"/>
      <c r="Q392" s="443"/>
      <c r="R392" s="443"/>
      <c r="S392" s="443"/>
      <c r="T392" s="443"/>
      <c r="U392" s="443"/>
      <c r="V392" s="443"/>
      <c r="W392" s="443"/>
      <c r="X392" s="443"/>
      <c r="Y392" s="443"/>
      <c r="Z392" s="443"/>
    </row>
    <row r="393" spans="1:26" ht="15.6">
      <c r="A393" s="443"/>
      <c r="B393" s="443"/>
      <c r="C393" s="443"/>
      <c r="D393" s="443"/>
      <c r="E393" s="443"/>
      <c r="F393" s="443"/>
      <c r="G393" s="443"/>
      <c r="H393" s="443"/>
      <c r="I393" s="443"/>
      <c r="J393" s="443"/>
      <c r="K393" s="443"/>
      <c r="L393" s="443"/>
      <c r="M393" s="443"/>
      <c r="N393" s="443"/>
      <c r="O393" s="443"/>
      <c r="P393" s="443"/>
      <c r="Q393" s="443"/>
      <c r="R393" s="443"/>
      <c r="S393" s="443"/>
      <c r="T393" s="443"/>
      <c r="U393" s="443"/>
      <c r="V393" s="443"/>
      <c r="W393" s="443"/>
      <c r="X393" s="443"/>
      <c r="Y393" s="443"/>
      <c r="Z393" s="443"/>
    </row>
    <row r="394" spans="1:26" ht="15.6">
      <c r="A394" s="443"/>
      <c r="B394" s="443"/>
      <c r="C394" s="443"/>
      <c r="D394" s="443"/>
      <c r="E394" s="443"/>
      <c r="F394" s="443"/>
      <c r="G394" s="443"/>
      <c r="H394" s="443"/>
      <c r="I394" s="443"/>
      <c r="J394" s="443"/>
      <c r="K394" s="443"/>
      <c r="L394" s="443"/>
      <c r="M394" s="443"/>
      <c r="N394" s="443"/>
      <c r="O394" s="443"/>
      <c r="P394" s="443"/>
      <c r="Q394" s="443"/>
      <c r="R394" s="443"/>
      <c r="S394" s="443"/>
      <c r="T394" s="443"/>
      <c r="U394" s="443"/>
      <c r="V394" s="443"/>
      <c r="W394" s="443"/>
      <c r="X394" s="443"/>
      <c r="Y394" s="443"/>
      <c r="Z394" s="443"/>
    </row>
    <row r="395" spans="1:26" ht="15.6">
      <c r="A395" s="443"/>
      <c r="B395" s="443"/>
      <c r="C395" s="443"/>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row>
    <row r="396" spans="1:26" ht="15.6">
      <c r="A396" s="443"/>
      <c r="B396" s="443"/>
      <c r="C396" s="443"/>
      <c r="D396" s="443"/>
      <c r="E396" s="443"/>
      <c r="F396" s="443"/>
      <c r="G396" s="443"/>
      <c r="H396" s="443"/>
      <c r="I396" s="443"/>
      <c r="J396" s="443"/>
      <c r="K396" s="443"/>
      <c r="L396" s="443"/>
      <c r="M396" s="443"/>
      <c r="N396" s="443"/>
      <c r="O396" s="443"/>
      <c r="P396" s="443"/>
      <c r="Q396" s="443"/>
      <c r="R396" s="443"/>
      <c r="S396" s="443"/>
      <c r="T396" s="443"/>
      <c r="U396" s="443"/>
      <c r="V396" s="443"/>
      <c r="W396" s="443"/>
      <c r="X396" s="443"/>
      <c r="Y396" s="443"/>
      <c r="Z396" s="443"/>
    </row>
    <row r="397" spans="1:26" ht="15.6">
      <c r="A397" s="443"/>
      <c r="B397" s="443"/>
      <c r="C397" s="443"/>
      <c r="D397" s="443"/>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row>
    <row r="398" spans="1:26" ht="15.6">
      <c r="A398" s="443"/>
      <c r="B398" s="443"/>
      <c r="C398" s="443"/>
      <c r="D398" s="443"/>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row>
    <row r="399" spans="1:26" ht="15.6">
      <c r="A399" s="443"/>
      <c r="B399" s="443"/>
      <c r="C399" s="443"/>
      <c r="D399" s="443"/>
      <c r="E399" s="443"/>
      <c r="F399" s="443"/>
      <c r="G399" s="443"/>
      <c r="H399" s="443"/>
      <c r="I399" s="443"/>
      <c r="J399" s="443"/>
      <c r="K399" s="443"/>
      <c r="L399" s="443"/>
      <c r="M399" s="443"/>
      <c r="N399" s="443"/>
      <c r="O399" s="443"/>
      <c r="P399" s="443"/>
      <c r="Q399" s="443"/>
      <c r="R399" s="443"/>
      <c r="S399" s="443"/>
      <c r="T399" s="443"/>
      <c r="U399" s="443"/>
      <c r="V399" s="443"/>
      <c r="W399" s="443"/>
      <c r="X399" s="443"/>
      <c r="Y399" s="443"/>
      <c r="Z399" s="443"/>
    </row>
    <row r="400" spans="1:26" ht="15.6">
      <c r="A400" s="443"/>
      <c r="B400" s="443"/>
      <c r="C400" s="443"/>
      <c r="D400" s="443"/>
      <c r="E400" s="443"/>
      <c r="F400" s="443"/>
      <c r="G400" s="443"/>
      <c r="H400" s="443"/>
      <c r="I400" s="443"/>
      <c r="J400" s="443"/>
      <c r="K400" s="443"/>
      <c r="L400" s="443"/>
      <c r="M400" s="443"/>
      <c r="N400" s="443"/>
      <c r="O400" s="443"/>
      <c r="P400" s="443"/>
      <c r="Q400" s="443"/>
      <c r="R400" s="443"/>
      <c r="S400" s="443"/>
      <c r="T400" s="443"/>
      <c r="U400" s="443"/>
      <c r="V400" s="443"/>
      <c r="W400" s="443"/>
      <c r="X400" s="443"/>
      <c r="Y400" s="443"/>
      <c r="Z400" s="443"/>
    </row>
    <row r="401" spans="1:26" ht="15.6">
      <c r="A401" s="443"/>
      <c r="B401" s="443"/>
      <c r="C401" s="443"/>
      <c r="D401" s="443"/>
      <c r="E401" s="443"/>
      <c r="F401" s="443"/>
      <c r="G401" s="443"/>
      <c r="H401" s="443"/>
      <c r="I401" s="443"/>
      <c r="J401" s="443"/>
      <c r="K401" s="443"/>
      <c r="L401" s="443"/>
      <c r="M401" s="443"/>
      <c r="N401" s="443"/>
      <c r="O401" s="443"/>
      <c r="P401" s="443"/>
      <c r="Q401" s="443"/>
      <c r="R401" s="443"/>
      <c r="S401" s="443"/>
      <c r="T401" s="443"/>
      <c r="U401" s="443"/>
      <c r="V401" s="443"/>
      <c r="W401" s="443"/>
      <c r="X401" s="443"/>
      <c r="Y401" s="443"/>
      <c r="Z401" s="443"/>
    </row>
    <row r="402" spans="1:26" ht="15.6">
      <c r="A402" s="443"/>
      <c r="B402" s="443"/>
      <c r="C402" s="443"/>
      <c r="D402" s="443"/>
      <c r="E402" s="443"/>
      <c r="F402" s="443"/>
      <c r="G402" s="443"/>
      <c r="H402" s="443"/>
      <c r="I402" s="443"/>
      <c r="J402" s="443"/>
      <c r="K402" s="443"/>
      <c r="L402" s="443"/>
      <c r="M402" s="443"/>
      <c r="N402" s="443"/>
      <c r="O402" s="443"/>
      <c r="P402" s="443"/>
      <c r="Q402" s="443"/>
      <c r="R402" s="443"/>
      <c r="S402" s="443"/>
      <c r="T402" s="443"/>
      <c r="U402" s="443"/>
      <c r="V402" s="443"/>
      <c r="W402" s="443"/>
      <c r="X402" s="443"/>
      <c r="Y402" s="443"/>
      <c r="Z402" s="443"/>
    </row>
    <row r="403" spans="1:26" ht="15.6">
      <c r="A403" s="443"/>
      <c r="B403" s="443"/>
      <c r="C403" s="443"/>
      <c r="D403" s="443"/>
      <c r="E403" s="443"/>
      <c r="F403" s="443"/>
      <c r="G403" s="443"/>
      <c r="H403" s="443"/>
      <c r="I403" s="443"/>
      <c r="J403" s="443"/>
      <c r="K403" s="443"/>
      <c r="L403" s="443"/>
      <c r="M403" s="443"/>
      <c r="N403" s="443"/>
      <c r="O403" s="443"/>
      <c r="P403" s="443"/>
      <c r="Q403" s="443"/>
      <c r="R403" s="443"/>
      <c r="S403" s="443"/>
      <c r="T403" s="443"/>
      <c r="U403" s="443"/>
      <c r="V403" s="443"/>
      <c r="W403" s="443"/>
      <c r="X403" s="443"/>
      <c r="Y403" s="443"/>
      <c r="Z403" s="443"/>
    </row>
    <row r="404" spans="1:26" ht="15.6">
      <c r="A404" s="443"/>
      <c r="B404" s="443"/>
      <c r="C404" s="443"/>
      <c r="D404" s="443"/>
      <c r="E404" s="443"/>
      <c r="F404" s="443"/>
      <c r="G404" s="443"/>
      <c r="H404" s="443"/>
      <c r="I404" s="443"/>
      <c r="J404" s="443"/>
      <c r="K404" s="443"/>
      <c r="L404" s="443"/>
      <c r="M404" s="443"/>
      <c r="N404" s="443"/>
      <c r="O404" s="443"/>
      <c r="P404" s="443"/>
      <c r="Q404" s="443"/>
      <c r="R404" s="443"/>
      <c r="S404" s="443"/>
      <c r="T404" s="443"/>
      <c r="U404" s="443"/>
      <c r="V404" s="443"/>
      <c r="W404" s="443"/>
      <c r="X404" s="443"/>
      <c r="Y404" s="443"/>
      <c r="Z404" s="443"/>
    </row>
    <row r="405" spans="1:26" ht="15.6">
      <c r="A405" s="443"/>
      <c r="B405" s="443"/>
      <c r="C405" s="443"/>
      <c r="D405" s="443"/>
      <c r="E405" s="443"/>
      <c r="F405" s="443"/>
      <c r="G405" s="443"/>
      <c r="H405" s="443"/>
      <c r="I405" s="443"/>
      <c r="J405" s="443"/>
      <c r="K405" s="443"/>
      <c r="L405" s="443"/>
      <c r="M405" s="443"/>
      <c r="N405" s="443"/>
      <c r="O405" s="443"/>
      <c r="P405" s="443"/>
      <c r="Q405" s="443"/>
      <c r="R405" s="443"/>
      <c r="S405" s="443"/>
      <c r="T405" s="443"/>
      <c r="U405" s="443"/>
      <c r="V405" s="443"/>
      <c r="W405" s="443"/>
      <c r="X405" s="443"/>
      <c r="Y405" s="443"/>
      <c r="Z405" s="443"/>
    </row>
    <row r="406" spans="1:26" ht="15.6">
      <c r="A406" s="443"/>
      <c r="B406" s="443"/>
      <c r="C406" s="443"/>
      <c r="D406" s="443"/>
      <c r="E406" s="443"/>
      <c r="F406" s="443"/>
      <c r="G406" s="443"/>
      <c r="H406" s="443"/>
      <c r="I406" s="443"/>
      <c r="J406" s="443"/>
      <c r="K406" s="443"/>
      <c r="L406" s="443"/>
      <c r="M406" s="443"/>
      <c r="N406" s="443"/>
      <c r="O406" s="443"/>
      <c r="P406" s="443"/>
      <c r="Q406" s="443"/>
      <c r="R406" s="443"/>
      <c r="S406" s="443"/>
      <c r="T406" s="443"/>
      <c r="U406" s="443"/>
      <c r="V406" s="443"/>
      <c r="W406" s="443"/>
      <c r="X406" s="443"/>
      <c r="Y406" s="443"/>
      <c r="Z406" s="443"/>
    </row>
    <row r="407" spans="1:26" ht="15.6">
      <c r="A407" s="443"/>
      <c r="B407" s="443"/>
      <c r="C407" s="443"/>
      <c r="D407" s="443"/>
      <c r="E407" s="443"/>
      <c r="F407" s="443"/>
      <c r="G407" s="443"/>
      <c r="H407" s="443"/>
      <c r="I407" s="443"/>
      <c r="J407" s="443"/>
      <c r="K407" s="443"/>
      <c r="L407" s="443"/>
      <c r="M407" s="443"/>
      <c r="N407" s="443"/>
      <c r="O407" s="443"/>
      <c r="P407" s="443"/>
      <c r="Q407" s="443"/>
      <c r="R407" s="443"/>
      <c r="S407" s="443"/>
      <c r="T407" s="443"/>
      <c r="U407" s="443"/>
      <c r="V407" s="443"/>
      <c r="W407" s="443"/>
      <c r="X407" s="443"/>
      <c r="Y407" s="443"/>
      <c r="Z407" s="443"/>
    </row>
    <row r="408" spans="1:26" ht="15.6">
      <c r="A408" s="443"/>
      <c r="B408" s="443"/>
      <c r="C408" s="443"/>
      <c r="D408" s="443"/>
      <c r="E408" s="443"/>
      <c r="F408" s="443"/>
      <c r="G408" s="443"/>
      <c r="H408" s="443"/>
      <c r="I408" s="443"/>
      <c r="J408" s="443"/>
      <c r="K408" s="443"/>
      <c r="L408" s="443"/>
      <c r="M408" s="443"/>
      <c r="N408" s="443"/>
      <c r="O408" s="443"/>
      <c r="P408" s="443"/>
      <c r="Q408" s="443"/>
      <c r="R408" s="443"/>
      <c r="S408" s="443"/>
      <c r="T408" s="443"/>
      <c r="U408" s="443"/>
      <c r="V408" s="443"/>
      <c r="W408" s="443"/>
      <c r="X408" s="443"/>
      <c r="Y408" s="443"/>
      <c r="Z408" s="443"/>
    </row>
    <row r="409" spans="1:26" ht="15.6">
      <c r="A409" s="443"/>
      <c r="B409" s="443"/>
      <c r="C409" s="443"/>
      <c r="D409" s="443"/>
      <c r="E409" s="443"/>
      <c r="F409" s="443"/>
      <c r="G409" s="443"/>
      <c r="H409" s="443"/>
      <c r="I409" s="443"/>
      <c r="J409" s="443"/>
      <c r="K409" s="443"/>
      <c r="L409" s="443"/>
      <c r="M409" s="443"/>
      <c r="N409" s="443"/>
      <c r="O409" s="443"/>
      <c r="P409" s="443"/>
      <c r="Q409" s="443"/>
      <c r="R409" s="443"/>
      <c r="S409" s="443"/>
      <c r="T409" s="443"/>
      <c r="U409" s="443"/>
      <c r="V409" s="443"/>
      <c r="W409" s="443"/>
      <c r="X409" s="443"/>
      <c r="Y409" s="443"/>
      <c r="Z409" s="443"/>
    </row>
    <row r="410" spans="1:26" ht="15.6">
      <c r="A410" s="443"/>
      <c r="B410" s="443"/>
      <c r="C410" s="443"/>
      <c r="D410" s="443"/>
      <c r="E410" s="443"/>
      <c r="F410" s="443"/>
      <c r="G410" s="443"/>
      <c r="H410" s="443"/>
      <c r="I410" s="443"/>
      <c r="J410" s="443"/>
      <c r="K410" s="443"/>
      <c r="L410" s="443"/>
      <c r="M410" s="443"/>
      <c r="N410" s="443"/>
      <c r="O410" s="443"/>
      <c r="P410" s="443"/>
      <c r="Q410" s="443"/>
      <c r="R410" s="443"/>
      <c r="S410" s="443"/>
      <c r="T410" s="443"/>
      <c r="U410" s="443"/>
      <c r="V410" s="443"/>
      <c r="W410" s="443"/>
      <c r="X410" s="443"/>
      <c r="Y410" s="443"/>
      <c r="Z410" s="443"/>
    </row>
    <row r="411" spans="1:26" ht="15.6">
      <c r="A411" s="443"/>
      <c r="B411" s="443"/>
      <c r="C411" s="443"/>
      <c r="D411" s="443"/>
      <c r="E411" s="443"/>
      <c r="F411" s="443"/>
      <c r="G411" s="443"/>
      <c r="H411" s="443"/>
      <c r="I411" s="443"/>
      <c r="J411" s="443"/>
      <c r="K411" s="443"/>
      <c r="L411" s="443"/>
      <c r="M411" s="443"/>
      <c r="N411" s="443"/>
      <c r="O411" s="443"/>
      <c r="P411" s="443"/>
      <c r="Q411" s="443"/>
      <c r="R411" s="443"/>
      <c r="S411" s="443"/>
      <c r="T411" s="443"/>
      <c r="U411" s="443"/>
      <c r="V411" s="443"/>
      <c r="W411" s="443"/>
      <c r="X411" s="443"/>
      <c r="Y411" s="443"/>
      <c r="Z411" s="443"/>
    </row>
    <row r="412" spans="1:26" ht="15.6">
      <c r="A412" s="443"/>
      <c r="B412" s="443"/>
      <c r="C412" s="443"/>
      <c r="D412" s="443"/>
      <c r="E412" s="443"/>
      <c r="F412" s="443"/>
      <c r="G412" s="443"/>
      <c r="H412" s="443"/>
      <c r="I412" s="443"/>
      <c r="J412" s="443"/>
      <c r="K412" s="443"/>
      <c r="L412" s="443"/>
      <c r="M412" s="443"/>
      <c r="N412" s="443"/>
      <c r="O412" s="443"/>
      <c r="P412" s="443"/>
      <c r="Q412" s="443"/>
      <c r="R412" s="443"/>
      <c r="S412" s="443"/>
      <c r="T412" s="443"/>
      <c r="U412" s="443"/>
      <c r="V412" s="443"/>
      <c r="W412" s="443"/>
      <c r="X412" s="443"/>
      <c r="Y412" s="443"/>
      <c r="Z412" s="443"/>
    </row>
    <row r="413" spans="1:26" ht="15.6">
      <c r="A413" s="443"/>
      <c r="B413" s="443"/>
      <c r="C413" s="443"/>
      <c r="D413" s="443"/>
      <c r="E413" s="443"/>
      <c r="F413" s="443"/>
      <c r="G413" s="443"/>
      <c r="H413" s="443"/>
      <c r="I413" s="443"/>
      <c r="J413" s="443"/>
      <c r="K413" s="443"/>
      <c r="L413" s="443"/>
      <c r="M413" s="443"/>
      <c r="N413" s="443"/>
      <c r="O413" s="443"/>
      <c r="P413" s="443"/>
      <c r="Q413" s="443"/>
      <c r="R413" s="443"/>
      <c r="S413" s="443"/>
      <c r="T413" s="443"/>
      <c r="U413" s="443"/>
      <c r="V413" s="443"/>
      <c r="W413" s="443"/>
      <c r="X413" s="443"/>
      <c r="Y413" s="443"/>
      <c r="Z413" s="443"/>
    </row>
    <row r="414" spans="1:26" ht="15.6">
      <c r="A414" s="443"/>
      <c r="B414" s="443"/>
      <c r="C414" s="443"/>
      <c r="D414" s="443"/>
      <c r="E414" s="443"/>
      <c r="F414" s="443"/>
      <c r="G414" s="443"/>
      <c r="H414" s="443"/>
      <c r="I414" s="443"/>
      <c r="J414" s="443"/>
      <c r="K414" s="443"/>
      <c r="L414" s="443"/>
      <c r="M414" s="443"/>
      <c r="N414" s="443"/>
      <c r="O414" s="443"/>
      <c r="P414" s="443"/>
      <c r="Q414" s="443"/>
      <c r="R414" s="443"/>
      <c r="S414" s="443"/>
      <c r="T414" s="443"/>
      <c r="U414" s="443"/>
      <c r="V414" s="443"/>
      <c r="W414" s="443"/>
      <c r="X414" s="443"/>
      <c r="Y414" s="443"/>
      <c r="Z414" s="443"/>
    </row>
    <row r="415" spans="1:26" ht="15.6">
      <c r="A415" s="443"/>
      <c r="B415" s="443"/>
      <c r="C415" s="443"/>
      <c r="D415" s="443"/>
      <c r="E415" s="443"/>
      <c r="F415" s="443"/>
      <c r="G415" s="443"/>
      <c r="H415" s="443"/>
      <c r="I415" s="443"/>
      <c r="J415" s="443"/>
      <c r="K415" s="443"/>
      <c r="L415" s="443"/>
      <c r="M415" s="443"/>
      <c r="N415" s="443"/>
      <c r="O415" s="443"/>
      <c r="P415" s="443"/>
      <c r="Q415" s="443"/>
      <c r="R415" s="443"/>
      <c r="S415" s="443"/>
      <c r="T415" s="443"/>
      <c r="U415" s="443"/>
      <c r="V415" s="443"/>
      <c r="W415" s="443"/>
      <c r="X415" s="443"/>
      <c r="Y415" s="443"/>
      <c r="Z415" s="443"/>
    </row>
    <row r="416" spans="1:26" ht="15.6">
      <c r="A416" s="443"/>
      <c r="B416" s="443"/>
      <c r="C416" s="443"/>
      <c r="D416" s="443"/>
      <c r="E416" s="443"/>
      <c r="F416" s="443"/>
      <c r="G416" s="443"/>
      <c r="H416" s="443"/>
      <c r="I416" s="443"/>
      <c r="J416" s="443"/>
      <c r="K416" s="443"/>
      <c r="L416" s="443"/>
      <c r="M416" s="443"/>
      <c r="N416" s="443"/>
      <c r="O416" s="443"/>
      <c r="P416" s="443"/>
      <c r="Q416" s="443"/>
      <c r="R416" s="443"/>
      <c r="S416" s="443"/>
      <c r="T416" s="443"/>
      <c r="U416" s="443"/>
      <c r="V416" s="443"/>
      <c r="W416" s="443"/>
      <c r="X416" s="443"/>
      <c r="Y416" s="443"/>
      <c r="Z416" s="443"/>
    </row>
    <row r="417" spans="1:26" ht="15.6">
      <c r="A417" s="443"/>
      <c r="B417" s="443"/>
      <c r="C417" s="443"/>
      <c r="D417" s="443"/>
      <c r="E417" s="443"/>
      <c r="F417" s="443"/>
      <c r="G417" s="443"/>
      <c r="H417" s="443"/>
      <c r="I417" s="443"/>
      <c r="J417" s="443"/>
      <c r="K417" s="443"/>
      <c r="L417" s="443"/>
      <c r="M417" s="443"/>
      <c r="N417" s="443"/>
      <c r="O417" s="443"/>
      <c r="P417" s="443"/>
      <c r="Q417" s="443"/>
      <c r="R417" s="443"/>
      <c r="S417" s="443"/>
      <c r="T417" s="443"/>
      <c r="U417" s="443"/>
      <c r="V417" s="443"/>
      <c r="W417" s="443"/>
      <c r="X417" s="443"/>
      <c r="Y417" s="443"/>
      <c r="Z417" s="443"/>
    </row>
    <row r="418" spans="1:26" ht="15.6">
      <c r="A418" s="443"/>
      <c r="B418" s="443"/>
      <c r="C418" s="443"/>
      <c r="D418" s="443"/>
      <c r="E418" s="443"/>
      <c r="F418" s="443"/>
      <c r="G418" s="443"/>
      <c r="H418" s="443"/>
      <c r="I418" s="443"/>
      <c r="J418" s="443"/>
      <c r="K418" s="443"/>
      <c r="L418" s="443"/>
      <c r="M418" s="443"/>
      <c r="N418" s="443"/>
      <c r="O418" s="443"/>
      <c r="P418" s="443"/>
      <c r="Q418" s="443"/>
      <c r="R418" s="443"/>
      <c r="S418" s="443"/>
      <c r="T418" s="443"/>
      <c r="U418" s="443"/>
      <c r="V418" s="443"/>
      <c r="W418" s="443"/>
      <c r="X418" s="443"/>
      <c r="Y418" s="443"/>
      <c r="Z418" s="443"/>
    </row>
    <row r="419" spans="1:26" ht="15.6">
      <c r="A419" s="443"/>
      <c r="B419" s="443"/>
      <c r="C419" s="443"/>
      <c r="D419" s="443"/>
      <c r="E419" s="443"/>
      <c r="F419" s="443"/>
      <c r="G419" s="443"/>
      <c r="H419" s="443"/>
      <c r="I419" s="443"/>
      <c r="J419" s="443"/>
      <c r="K419" s="443"/>
      <c r="L419" s="443"/>
      <c r="M419" s="443"/>
      <c r="N419" s="443"/>
      <c r="O419" s="443"/>
      <c r="P419" s="443"/>
      <c r="Q419" s="443"/>
      <c r="R419" s="443"/>
      <c r="S419" s="443"/>
      <c r="T419" s="443"/>
      <c r="U419" s="443"/>
      <c r="V419" s="443"/>
      <c r="W419" s="443"/>
      <c r="X419" s="443"/>
      <c r="Y419" s="443"/>
      <c r="Z419" s="443"/>
    </row>
    <row r="420" spans="1:26" ht="15.6">
      <c r="A420" s="443"/>
      <c r="B420" s="443"/>
      <c r="C420" s="443"/>
      <c r="D420" s="443"/>
      <c r="E420" s="443"/>
      <c r="F420" s="443"/>
      <c r="G420" s="443"/>
      <c r="H420" s="443"/>
      <c r="I420" s="443"/>
      <c r="J420" s="443"/>
      <c r="K420" s="443"/>
      <c r="L420" s="443"/>
      <c r="M420" s="443"/>
      <c r="N420" s="443"/>
      <c r="O420" s="443"/>
      <c r="P420" s="443"/>
      <c r="Q420" s="443"/>
      <c r="R420" s="443"/>
      <c r="S420" s="443"/>
      <c r="T420" s="443"/>
      <c r="U420" s="443"/>
      <c r="V420" s="443"/>
      <c r="W420" s="443"/>
      <c r="X420" s="443"/>
      <c r="Y420" s="443"/>
      <c r="Z420" s="443"/>
    </row>
    <row r="421" spans="1:26" ht="15.6">
      <c r="A421" s="443"/>
      <c r="B421" s="443"/>
      <c r="C421" s="443"/>
      <c r="D421" s="443"/>
      <c r="E421" s="443"/>
      <c r="F421" s="443"/>
      <c r="G421" s="443"/>
      <c r="H421" s="443"/>
      <c r="I421" s="443"/>
      <c r="J421" s="443"/>
      <c r="K421" s="443"/>
      <c r="L421" s="443"/>
      <c r="M421" s="443"/>
      <c r="N421" s="443"/>
      <c r="O421" s="443"/>
      <c r="P421" s="443"/>
      <c r="Q421" s="443"/>
      <c r="R421" s="443"/>
      <c r="S421" s="443"/>
      <c r="T421" s="443"/>
      <c r="U421" s="443"/>
      <c r="V421" s="443"/>
      <c r="W421" s="443"/>
      <c r="X421" s="443"/>
      <c r="Y421" s="443"/>
      <c r="Z421" s="443"/>
    </row>
    <row r="422" spans="1:26" ht="15.6">
      <c r="A422" s="443"/>
      <c r="B422" s="443"/>
      <c r="C422" s="443"/>
      <c r="D422" s="443"/>
      <c r="E422" s="443"/>
      <c r="F422" s="443"/>
      <c r="G422" s="443"/>
      <c r="H422" s="443"/>
      <c r="I422" s="443"/>
      <c r="J422" s="443"/>
      <c r="K422" s="443"/>
      <c r="L422" s="443"/>
      <c r="M422" s="443"/>
      <c r="N422" s="443"/>
      <c r="O422" s="443"/>
      <c r="P422" s="443"/>
      <c r="Q422" s="443"/>
      <c r="R422" s="443"/>
      <c r="S422" s="443"/>
      <c r="T422" s="443"/>
      <c r="U422" s="443"/>
      <c r="V422" s="443"/>
      <c r="W422" s="443"/>
      <c r="X422" s="443"/>
      <c r="Y422" s="443"/>
      <c r="Z422" s="443"/>
    </row>
    <row r="423" spans="1:26" ht="15.6">
      <c r="A423" s="443"/>
      <c r="B423" s="443"/>
      <c r="C423" s="443"/>
      <c r="D423" s="443"/>
      <c r="E423" s="443"/>
      <c r="F423" s="443"/>
      <c r="G423" s="443"/>
      <c r="H423" s="443"/>
      <c r="I423" s="443"/>
      <c r="J423" s="443"/>
      <c r="K423" s="443"/>
      <c r="L423" s="443"/>
      <c r="M423" s="443"/>
      <c r="N423" s="443"/>
      <c r="O423" s="443"/>
      <c r="P423" s="443"/>
      <c r="Q423" s="443"/>
      <c r="R423" s="443"/>
      <c r="S423" s="443"/>
      <c r="T423" s="443"/>
      <c r="U423" s="443"/>
      <c r="V423" s="443"/>
      <c r="W423" s="443"/>
      <c r="X423" s="443"/>
      <c r="Y423" s="443"/>
      <c r="Z423" s="443"/>
    </row>
    <row r="424" spans="1:26" ht="15.6">
      <c r="A424" s="443"/>
      <c r="B424" s="443"/>
      <c r="C424" s="443"/>
      <c r="D424" s="443"/>
      <c r="E424" s="443"/>
      <c r="F424" s="443"/>
      <c r="G424" s="443"/>
      <c r="H424" s="443"/>
      <c r="I424" s="443"/>
      <c r="J424" s="443"/>
      <c r="K424" s="443"/>
      <c r="L424" s="443"/>
      <c r="M424" s="443"/>
      <c r="N424" s="443"/>
      <c r="O424" s="443"/>
      <c r="P424" s="443"/>
      <c r="Q424" s="443"/>
      <c r="R424" s="443"/>
      <c r="S424" s="443"/>
      <c r="T424" s="443"/>
      <c r="U424" s="443"/>
      <c r="V424" s="443"/>
      <c r="W424" s="443"/>
      <c r="X424" s="443"/>
      <c r="Y424" s="443"/>
      <c r="Z424" s="443"/>
    </row>
    <row r="425" spans="1:26" ht="15.6">
      <c r="A425" s="443"/>
      <c r="B425" s="443"/>
      <c r="C425" s="443"/>
      <c r="D425" s="443"/>
      <c r="E425" s="443"/>
      <c r="F425" s="443"/>
      <c r="G425" s="443"/>
      <c r="H425" s="443"/>
      <c r="I425" s="443"/>
      <c r="J425" s="443"/>
      <c r="K425" s="443"/>
      <c r="L425" s="443"/>
      <c r="M425" s="443"/>
      <c r="N425" s="443"/>
      <c r="O425" s="443"/>
      <c r="P425" s="443"/>
      <c r="Q425" s="443"/>
      <c r="R425" s="443"/>
      <c r="S425" s="443"/>
      <c r="T425" s="443"/>
      <c r="U425" s="443"/>
      <c r="V425" s="443"/>
      <c r="W425" s="443"/>
      <c r="X425" s="443"/>
      <c r="Y425" s="443"/>
      <c r="Z425" s="443"/>
    </row>
    <row r="426" spans="1:26" ht="15.6">
      <c r="A426" s="443"/>
      <c r="B426" s="443"/>
      <c r="C426" s="443"/>
      <c r="D426" s="443"/>
      <c r="E426" s="443"/>
      <c r="F426" s="443"/>
      <c r="G426" s="443"/>
      <c r="H426" s="443"/>
      <c r="I426" s="443"/>
      <c r="J426" s="443"/>
      <c r="K426" s="443"/>
      <c r="L426" s="443"/>
      <c r="M426" s="443"/>
      <c r="N426" s="443"/>
      <c r="O426" s="443"/>
      <c r="P426" s="443"/>
      <c r="Q426" s="443"/>
      <c r="R426" s="443"/>
      <c r="S426" s="443"/>
      <c r="T426" s="443"/>
      <c r="U426" s="443"/>
      <c r="V426" s="443"/>
      <c r="W426" s="443"/>
      <c r="X426" s="443"/>
      <c r="Y426" s="443"/>
      <c r="Z426" s="443"/>
    </row>
    <row r="427" spans="1:26" ht="15.6">
      <c r="A427" s="443"/>
      <c r="B427" s="443"/>
      <c r="C427" s="443"/>
      <c r="D427" s="443"/>
      <c r="E427" s="443"/>
      <c r="F427" s="443"/>
      <c r="G427" s="443"/>
      <c r="H427" s="443"/>
      <c r="I427" s="443"/>
      <c r="J427" s="443"/>
      <c r="K427" s="443"/>
      <c r="L427" s="443"/>
      <c r="M427" s="443"/>
      <c r="N427" s="443"/>
      <c r="O427" s="443"/>
      <c r="P427" s="443"/>
      <c r="Q427" s="443"/>
      <c r="R427" s="443"/>
      <c r="S427" s="443"/>
      <c r="T427" s="443"/>
      <c r="U427" s="443"/>
      <c r="V427" s="443"/>
      <c r="W427" s="443"/>
      <c r="X427" s="443"/>
      <c r="Y427" s="443"/>
      <c r="Z427" s="443"/>
    </row>
    <row r="428" spans="1:26" ht="15.6">
      <c r="A428" s="443"/>
      <c r="B428" s="443"/>
      <c r="C428" s="443"/>
      <c r="D428" s="443"/>
      <c r="E428" s="443"/>
      <c r="F428" s="443"/>
      <c r="G428" s="443"/>
      <c r="H428" s="443"/>
      <c r="I428" s="443"/>
      <c r="J428" s="443"/>
      <c r="K428" s="443"/>
      <c r="L428" s="443"/>
      <c r="M428" s="443"/>
      <c r="N428" s="443"/>
      <c r="O428" s="443"/>
      <c r="P428" s="443"/>
      <c r="Q428" s="443"/>
      <c r="R428" s="443"/>
      <c r="S428" s="443"/>
      <c r="T428" s="443"/>
      <c r="U428" s="443"/>
      <c r="V428" s="443"/>
      <c r="W428" s="443"/>
      <c r="X428" s="443"/>
      <c r="Y428" s="443"/>
      <c r="Z428" s="443"/>
    </row>
    <row r="429" spans="1:26" ht="15.6">
      <c r="A429" s="443"/>
      <c r="B429" s="443"/>
      <c r="C429" s="443"/>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row>
    <row r="430" spans="1:26" ht="15.6">
      <c r="A430" s="443"/>
      <c r="B430" s="443"/>
      <c r="C430" s="443"/>
      <c r="D430" s="443"/>
      <c r="E430" s="443"/>
      <c r="F430" s="443"/>
      <c r="G430" s="443"/>
      <c r="H430" s="443"/>
      <c r="I430" s="443"/>
      <c r="J430" s="443"/>
      <c r="K430" s="443"/>
      <c r="L430" s="443"/>
      <c r="M430" s="443"/>
      <c r="N430" s="443"/>
      <c r="O430" s="443"/>
      <c r="P430" s="443"/>
      <c r="Q430" s="443"/>
      <c r="R430" s="443"/>
      <c r="S430" s="443"/>
      <c r="T430" s="443"/>
      <c r="U430" s="443"/>
      <c r="V430" s="443"/>
      <c r="W430" s="443"/>
      <c r="X430" s="443"/>
      <c r="Y430" s="443"/>
      <c r="Z430" s="443"/>
    </row>
    <row r="431" spans="1:26" ht="15.6">
      <c r="A431" s="443"/>
      <c r="B431" s="443"/>
      <c r="C431" s="443"/>
      <c r="D431" s="443"/>
      <c r="E431" s="443"/>
      <c r="F431" s="443"/>
      <c r="G431" s="443"/>
      <c r="H431" s="443"/>
      <c r="I431" s="443"/>
      <c r="J431" s="443"/>
      <c r="K431" s="443"/>
      <c r="L431" s="443"/>
      <c r="M431" s="443"/>
      <c r="N431" s="443"/>
      <c r="O431" s="443"/>
      <c r="P431" s="443"/>
      <c r="Q431" s="443"/>
      <c r="R431" s="443"/>
      <c r="S431" s="443"/>
      <c r="T431" s="443"/>
      <c r="U431" s="443"/>
      <c r="V431" s="443"/>
      <c r="W431" s="443"/>
      <c r="X431" s="443"/>
      <c r="Y431" s="443"/>
      <c r="Z431" s="443"/>
    </row>
    <row r="432" spans="1:26" ht="15.6">
      <c r="A432" s="443"/>
      <c r="B432" s="443"/>
      <c r="C432" s="443"/>
      <c r="D432" s="443"/>
      <c r="E432" s="443"/>
      <c r="F432" s="443"/>
      <c r="G432" s="443"/>
      <c r="H432" s="443"/>
      <c r="I432" s="443"/>
      <c r="J432" s="443"/>
      <c r="K432" s="443"/>
      <c r="L432" s="443"/>
      <c r="M432" s="443"/>
      <c r="N432" s="443"/>
      <c r="O432" s="443"/>
      <c r="P432" s="443"/>
      <c r="Q432" s="443"/>
      <c r="R432" s="443"/>
      <c r="S432" s="443"/>
      <c r="T432" s="443"/>
      <c r="U432" s="443"/>
      <c r="V432" s="443"/>
      <c r="W432" s="443"/>
      <c r="X432" s="443"/>
      <c r="Y432" s="443"/>
      <c r="Z432" s="443"/>
    </row>
    <row r="433" spans="1:26" ht="15.6">
      <c r="A433" s="443"/>
      <c r="B433" s="443"/>
      <c r="C433" s="443"/>
      <c r="D433" s="443"/>
      <c r="E433" s="443"/>
      <c r="F433" s="443"/>
      <c r="G433" s="443"/>
      <c r="H433" s="443"/>
      <c r="I433" s="443"/>
      <c r="J433" s="443"/>
      <c r="K433" s="443"/>
      <c r="L433" s="443"/>
      <c r="M433" s="443"/>
      <c r="N433" s="443"/>
      <c r="O433" s="443"/>
      <c r="P433" s="443"/>
      <c r="Q433" s="443"/>
      <c r="R433" s="443"/>
      <c r="S433" s="443"/>
      <c r="T433" s="443"/>
      <c r="U433" s="443"/>
      <c r="V433" s="443"/>
      <c r="W433" s="443"/>
      <c r="X433" s="443"/>
      <c r="Y433" s="443"/>
      <c r="Z433" s="443"/>
    </row>
    <row r="434" spans="1:26" ht="15.6">
      <c r="A434" s="443"/>
      <c r="B434" s="443"/>
      <c r="C434" s="443"/>
      <c r="D434" s="443"/>
      <c r="E434" s="443"/>
      <c r="F434" s="443"/>
      <c r="G434" s="443"/>
      <c r="H434" s="443"/>
      <c r="I434" s="443"/>
      <c r="J434" s="443"/>
      <c r="K434" s="443"/>
      <c r="L434" s="443"/>
      <c r="M434" s="443"/>
      <c r="N434" s="443"/>
      <c r="O434" s="443"/>
      <c r="P434" s="443"/>
      <c r="Q434" s="443"/>
      <c r="R434" s="443"/>
      <c r="S434" s="443"/>
      <c r="T434" s="443"/>
      <c r="U434" s="443"/>
      <c r="V434" s="443"/>
      <c r="W434" s="443"/>
      <c r="X434" s="443"/>
      <c r="Y434" s="443"/>
      <c r="Z434" s="443"/>
    </row>
    <row r="435" spans="1:26" ht="15.6">
      <c r="A435" s="443"/>
      <c r="B435" s="443"/>
      <c r="C435" s="443"/>
      <c r="D435" s="443"/>
      <c r="E435" s="443"/>
      <c r="F435" s="443"/>
      <c r="G435" s="443"/>
      <c r="H435" s="443"/>
      <c r="I435" s="443"/>
      <c r="J435" s="443"/>
      <c r="K435" s="443"/>
      <c r="L435" s="443"/>
      <c r="M435" s="443"/>
      <c r="N435" s="443"/>
      <c r="O435" s="443"/>
      <c r="P435" s="443"/>
      <c r="Q435" s="443"/>
      <c r="R435" s="443"/>
      <c r="S435" s="443"/>
      <c r="T435" s="443"/>
      <c r="U435" s="443"/>
      <c r="V435" s="443"/>
      <c r="W435" s="443"/>
      <c r="X435" s="443"/>
      <c r="Y435" s="443"/>
      <c r="Z435" s="443"/>
    </row>
    <row r="436" spans="1:26" ht="15.6">
      <c r="A436" s="443"/>
      <c r="B436" s="443"/>
      <c r="C436" s="443"/>
      <c r="D436" s="443"/>
      <c r="E436" s="443"/>
      <c r="F436" s="443"/>
      <c r="G436" s="443"/>
      <c r="H436" s="443"/>
      <c r="I436" s="443"/>
      <c r="J436" s="443"/>
      <c r="K436" s="443"/>
      <c r="L436" s="443"/>
      <c r="M436" s="443"/>
      <c r="N436" s="443"/>
      <c r="O436" s="443"/>
      <c r="P436" s="443"/>
      <c r="Q436" s="443"/>
      <c r="R436" s="443"/>
      <c r="S436" s="443"/>
      <c r="T436" s="443"/>
      <c r="U436" s="443"/>
      <c r="V436" s="443"/>
      <c r="W436" s="443"/>
      <c r="X436" s="443"/>
      <c r="Y436" s="443"/>
      <c r="Z436" s="443"/>
    </row>
    <row r="437" spans="1:26" ht="15.6">
      <c r="A437" s="443"/>
      <c r="B437" s="443"/>
      <c r="C437" s="443"/>
      <c r="D437" s="443"/>
      <c r="E437" s="443"/>
      <c r="F437" s="443"/>
      <c r="G437" s="443"/>
      <c r="H437" s="443"/>
      <c r="I437" s="443"/>
      <c r="J437" s="443"/>
      <c r="K437" s="443"/>
      <c r="L437" s="443"/>
      <c r="M437" s="443"/>
      <c r="N437" s="443"/>
      <c r="O437" s="443"/>
      <c r="P437" s="443"/>
      <c r="Q437" s="443"/>
      <c r="R437" s="443"/>
      <c r="S437" s="443"/>
      <c r="T437" s="443"/>
      <c r="U437" s="443"/>
      <c r="V437" s="443"/>
      <c r="W437" s="443"/>
      <c r="X437" s="443"/>
      <c r="Y437" s="443"/>
      <c r="Z437" s="443"/>
    </row>
    <row r="438" spans="1:26" ht="15.6">
      <c r="A438" s="443"/>
      <c r="B438" s="443"/>
      <c r="C438" s="443"/>
      <c r="D438" s="443"/>
      <c r="E438" s="443"/>
      <c r="F438" s="443"/>
      <c r="G438" s="443"/>
      <c r="H438" s="443"/>
      <c r="I438" s="443"/>
      <c r="J438" s="443"/>
      <c r="K438" s="443"/>
      <c r="L438" s="443"/>
      <c r="M438" s="443"/>
      <c r="N438" s="443"/>
      <c r="O438" s="443"/>
      <c r="P438" s="443"/>
      <c r="Q438" s="443"/>
      <c r="R438" s="443"/>
      <c r="S438" s="443"/>
      <c r="T438" s="443"/>
      <c r="U438" s="443"/>
      <c r="V438" s="443"/>
      <c r="W438" s="443"/>
      <c r="X438" s="443"/>
      <c r="Y438" s="443"/>
      <c r="Z438" s="443"/>
    </row>
    <row r="439" spans="1:26" ht="15.6">
      <c r="A439" s="443"/>
      <c r="B439" s="443"/>
      <c r="C439" s="443"/>
      <c r="D439" s="443"/>
      <c r="E439" s="443"/>
      <c r="F439" s="443"/>
      <c r="G439" s="443"/>
      <c r="H439" s="443"/>
      <c r="I439" s="443"/>
      <c r="J439" s="443"/>
      <c r="K439" s="443"/>
      <c r="L439" s="443"/>
      <c r="M439" s="443"/>
      <c r="N439" s="443"/>
      <c r="O439" s="443"/>
      <c r="P439" s="443"/>
      <c r="Q439" s="443"/>
      <c r="R439" s="443"/>
      <c r="S439" s="443"/>
      <c r="T439" s="443"/>
      <c r="U439" s="443"/>
      <c r="V439" s="443"/>
      <c r="W439" s="443"/>
      <c r="X439" s="443"/>
      <c r="Y439" s="443"/>
      <c r="Z439" s="443"/>
    </row>
    <row r="440" spans="1:26" ht="15.6">
      <c r="A440" s="443"/>
      <c r="B440" s="443"/>
      <c r="C440" s="443"/>
      <c r="D440" s="443"/>
      <c r="E440" s="443"/>
      <c r="F440" s="443"/>
      <c r="G440" s="443"/>
      <c r="H440" s="443"/>
      <c r="I440" s="443"/>
      <c r="J440" s="443"/>
      <c r="K440" s="443"/>
      <c r="L440" s="443"/>
      <c r="M440" s="443"/>
      <c r="N440" s="443"/>
      <c r="O440" s="443"/>
      <c r="P440" s="443"/>
      <c r="Q440" s="443"/>
      <c r="R440" s="443"/>
      <c r="S440" s="443"/>
      <c r="T440" s="443"/>
      <c r="U440" s="443"/>
      <c r="V440" s="443"/>
      <c r="W440" s="443"/>
      <c r="X440" s="443"/>
      <c r="Y440" s="443"/>
      <c r="Z440" s="443"/>
    </row>
    <row r="441" spans="1:26" ht="15.6">
      <c r="A441" s="443"/>
      <c r="B441" s="443"/>
      <c r="C441" s="443"/>
      <c r="D441" s="443"/>
      <c r="E441" s="443"/>
      <c r="F441" s="443"/>
      <c r="G441" s="443"/>
      <c r="H441" s="443"/>
      <c r="I441" s="443"/>
      <c r="J441" s="443"/>
      <c r="K441" s="443"/>
      <c r="L441" s="443"/>
      <c r="M441" s="443"/>
      <c r="N441" s="443"/>
      <c r="O441" s="443"/>
      <c r="P441" s="443"/>
      <c r="Q441" s="443"/>
      <c r="R441" s="443"/>
      <c r="S441" s="443"/>
      <c r="T441" s="443"/>
      <c r="U441" s="443"/>
      <c r="V441" s="443"/>
      <c r="W441" s="443"/>
      <c r="X441" s="443"/>
      <c r="Y441" s="443"/>
      <c r="Z441" s="443"/>
    </row>
    <row r="442" spans="1:26" ht="15.6">
      <c r="A442" s="443"/>
      <c r="B442" s="443"/>
      <c r="C442" s="443"/>
      <c r="D442" s="443"/>
      <c r="E442" s="443"/>
      <c r="F442" s="443"/>
      <c r="G442" s="443"/>
      <c r="H442" s="443"/>
      <c r="I442" s="443"/>
      <c r="J442" s="443"/>
      <c r="K442" s="443"/>
      <c r="L442" s="443"/>
      <c r="M442" s="443"/>
      <c r="N442" s="443"/>
      <c r="O442" s="443"/>
      <c r="P442" s="443"/>
      <c r="Q442" s="443"/>
      <c r="R442" s="443"/>
      <c r="S442" s="443"/>
      <c r="T442" s="443"/>
      <c r="U442" s="443"/>
      <c r="V442" s="443"/>
      <c r="W442" s="443"/>
      <c r="X442" s="443"/>
      <c r="Y442" s="443"/>
      <c r="Z442" s="443"/>
    </row>
    <row r="443" spans="1:26" ht="15.6">
      <c r="A443" s="443"/>
      <c r="B443" s="443"/>
      <c r="C443" s="443"/>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row>
    <row r="444" spans="1:26" ht="15.6">
      <c r="A444" s="443"/>
      <c r="B444" s="443"/>
      <c r="C444" s="443"/>
      <c r="D444" s="443"/>
      <c r="E444" s="443"/>
      <c r="F444" s="443"/>
      <c r="G444" s="443"/>
      <c r="H444" s="443"/>
      <c r="I444" s="443"/>
      <c r="J444" s="443"/>
      <c r="K444" s="443"/>
      <c r="L444" s="443"/>
      <c r="M444" s="443"/>
      <c r="N444" s="443"/>
      <c r="O444" s="443"/>
      <c r="P444" s="443"/>
      <c r="Q444" s="443"/>
      <c r="R444" s="443"/>
      <c r="S444" s="443"/>
      <c r="T444" s="443"/>
      <c r="U444" s="443"/>
      <c r="V444" s="443"/>
      <c r="W444" s="443"/>
      <c r="X444" s="443"/>
      <c r="Y444" s="443"/>
      <c r="Z444" s="443"/>
    </row>
    <row r="445" spans="1:26" ht="15.6">
      <c r="A445" s="443"/>
      <c r="B445" s="443"/>
      <c r="C445" s="443"/>
      <c r="D445" s="443"/>
      <c r="E445" s="443"/>
      <c r="F445" s="443"/>
      <c r="G445" s="443"/>
      <c r="H445" s="443"/>
      <c r="I445" s="443"/>
      <c r="J445" s="443"/>
      <c r="K445" s="443"/>
      <c r="L445" s="443"/>
      <c r="M445" s="443"/>
      <c r="N445" s="443"/>
      <c r="O445" s="443"/>
      <c r="P445" s="443"/>
      <c r="Q445" s="443"/>
      <c r="R445" s="443"/>
      <c r="S445" s="443"/>
      <c r="T445" s="443"/>
      <c r="U445" s="443"/>
      <c r="V445" s="443"/>
      <c r="W445" s="443"/>
      <c r="X445" s="443"/>
      <c r="Y445" s="443"/>
      <c r="Z445" s="443"/>
    </row>
    <row r="446" spans="1:26" ht="15.6">
      <c r="A446" s="443"/>
      <c r="B446" s="443"/>
      <c r="C446" s="443"/>
      <c r="D446" s="443"/>
      <c r="E446" s="443"/>
      <c r="F446" s="443"/>
      <c r="G446" s="443"/>
      <c r="H446" s="443"/>
      <c r="I446" s="443"/>
      <c r="J446" s="443"/>
      <c r="K446" s="443"/>
      <c r="L446" s="443"/>
      <c r="M446" s="443"/>
      <c r="N446" s="443"/>
      <c r="O446" s="443"/>
      <c r="P446" s="443"/>
      <c r="Q446" s="443"/>
      <c r="R446" s="443"/>
      <c r="S446" s="443"/>
      <c r="T446" s="443"/>
      <c r="U446" s="443"/>
      <c r="V446" s="443"/>
      <c r="W446" s="443"/>
      <c r="X446" s="443"/>
      <c r="Y446" s="443"/>
      <c r="Z446" s="443"/>
    </row>
    <row r="447" spans="1:26" ht="15.6">
      <c r="A447" s="443"/>
      <c r="B447" s="443"/>
      <c r="C447" s="443"/>
      <c r="D447" s="443"/>
      <c r="E447" s="443"/>
      <c r="F447" s="443"/>
      <c r="G447" s="443"/>
      <c r="H447" s="443"/>
      <c r="I447" s="443"/>
      <c r="J447" s="443"/>
      <c r="K447" s="443"/>
      <c r="L447" s="443"/>
      <c r="M447" s="443"/>
      <c r="N447" s="443"/>
      <c r="O447" s="443"/>
      <c r="P447" s="443"/>
      <c r="Q447" s="443"/>
      <c r="R447" s="443"/>
      <c r="S447" s="443"/>
      <c r="T447" s="443"/>
      <c r="U447" s="443"/>
      <c r="V447" s="443"/>
      <c r="W447" s="443"/>
      <c r="X447" s="443"/>
      <c r="Y447" s="443"/>
      <c r="Z447" s="443"/>
    </row>
    <row r="448" spans="1:26" ht="15.6">
      <c r="A448" s="443"/>
      <c r="B448" s="443"/>
      <c r="C448" s="443"/>
      <c r="D448" s="443"/>
      <c r="E448" s="443"/>
      <c r="F448" s="443"/>
      <c r="G448" s="443"/>
      <c r="H448" s="443"/>
      <c r="I448" s="443"/>
      <c r="J448" s="443"/>
      <c r="K448" s="443"/>
      <c r="L448" s="443"/>
      <c r="M448" s="443"/>
      <c r="N448" s="443"/>
      <c r="O448" s="443"/>
      <c r="P448" s="443"/>
      <c r="Q448" s="443"/>
      <c r="R448" s="443"/>
      <c r="S448" s="443"/>
      <c r="T448" s="443"/>
      <c r="U448" s="443"/>
      <c r="V448" s="443"/>
      <c r="W448" s="443"/>
      <c r="X448" s="443"/>
      <c r="Y448" s="443"/>
      <c r="Z448" s="443"/>
    </row>
    <row r="449" spans="1:26" ht="15.6">
      <c r="A449" s="443"/>
      <c r="B449" s="443"/>
      <c r="C449" s="443"/>
      <c r="D449" s="443"/>
      <c r="E449" s="443"/>
      <c r="F449" s="443"/>
      <c r="G449" s="443"/>
      <c r="H449" s="443"/>
      <c r="I449" s="443"/>
      <c r="J449" s="443"/>
      <c r="K449" s="443"/>
      <c r="L449" s="443"/>
      <c r="M449" s="443"/>
      <c r="N449" s="443"/>
      <c r="O449" s="443"/>
      <c r="P449" s="443"/>
      <c r="Q449" s="443"/>
      <c r="R449" s="443"/>
      <c r="S449" s="443"/>
      <c r="T449" s="443"/>
      <c r="U449" s="443"/>
      <c r="V449" s="443"/>
      <c r="W449" s="443"/>
      <c r="X449" s="443"/>
      <c r="Y449" s="443"/>
      <c r="Z449" s="443"/>
    </row>
    <row r="450" spans="1:26" ht="15.6">
      <c r="A450" s="443"/>
      <c r="B450" s="443"/>
      <c r="C450" s="443"/>
      <c r="D450" s="443"/>
      <c r="E450" s="443"/>
      <c r="F450" s="443"/>
      <c r="G450" s="443"/>
      <c r="H450" s="443"/>
      <c r="I450" s="443"/>
      <c r="J450" s="443"/>
      <c r="K450" s="443"/>
      <c r="L450" s="443"/>
      <c r="M450" s="443"/>
      <c r="N450" s="443"/>
      <c r="O450" s="443"/>
      <c r="P450" s="443"/>
      <c r="Q450" s="443"/>
      <c r="R450" s="443"/>
      <c r="S450" s="443"/>
      <c r="T450" s="443"/>
      <c r="U450" s="443"/>
      <c r="V450" s="443"/>
      <c r="W450" s="443"/>
      <c r="X450" s="443"/>
      <c r="Y450" s="443"/>
      <c r="Z450" s="443"/>
    </row>
    <row r="451" spans="1:26" ht="15.6">
      <c r="A451" s="443"/>
      <c r="B451" s="443"/>
      <c r="C451" s="443"/>
      <c r="D451" s="443"/>
      <c r="E451" s="443"/>
      <c r="F451" s="443"/>
      <c r="G451" s="443"/>
      <c r="H451" s="443"/>
      <c r="I451" s="443"/>
      <c r="J451" s="443"/>
      <c r="K451" s="443"/>
      <c r="L451" s="443"/>
      <c r="M451" s="443"/>
      <c r="N451" s="443"/>
      <c r="O451" s="443"/>
      <c r="P451" s="443"/>
      <c r="Q451" s="443"/>
      <c r="R451" s="443"/>
      <c r="S451" s="443"/>
      <c r="T451" s="443"/>
      <c r="U451" s="443"/>
      <c r="V451" s="443"/>
      <c r="W451" s="443"/>
      <c r="X451" s="443"/>
      <c r="Y451" s="443"/>
      <c r="Z451" s="443"/>
    </row>
    <row r="452" spans="1:26" ht="15.6">
      <c r="A452" s="443"/>
      <c r="B452" s="443"/>
      <c r="C452" s="443"/>
      <c r="D452" s="443"/>
      <c r="E452" s="443"/>
      <c r="F452" s="443"/>
      <c r="G452" s="443"/>
      <c r="H452" s="443"/>
      <c r="I452" s="443"/>
      <c r="J452" s="443"/>
      <c r="K452" s="443"/>
      <c r="L452" s="443"/>
      <c r="M452" s="443"/>
      <c r="N452" s="443"/>
      <c r="O452" s="443"/>
      <c r="P452" s="443"/>
      <c r="Q452" s="443"/>
      <c r="R452" s="443"/>
      <c r="S452" s="443"/>
      <c r="T452" s="443"/>
      <c r="U452" s="443"/>
      <c r="V452" s="443"/>
      <c r="W452" s="443"/>
      <c r="X452" s="443"/>
      <c r="Y452" s="443"/>
      <c r="Z452" s="443"/>
    </row>
    <row r="453" spans="1:26" ht="15.6">
      <c r="A453" s="443"/>
      <c r="B453" s="443"/>
      <c r="C453" s="443"/>
      <c r="D453" s="443"/>
      <c r="E453" s="443"/>
      <c r="F453" s="443"/>
      <c r="G453" s="443"/>
      <c r="H453" s="443"/>
      <c r="I453" s="443"/>
      <c r="J453" s="443"/>
      <c r="K453" s="443"/>
      <c r="L453" s="443"/>
      <c r="M453" s="443"/>
      <c r="N453" s="443"/>
      <c r="O453" s="443"/>
      <c r="P453" s="443"/>
      <c r="Q453" s="443"/>
      <c r="R453" s="443"/>
      <c r="S453" s="443"/>
      <c r="T453" s="443"/>
      <c r="U453" s="443"/>
      <c r="V453" s="443"/>
      <c r="W453" s="443"/>
      <c r="X453" s="443"/>
      <c r="Y453" s="443"/>
      <c r="Z453" s="443"/>
    </row>
    <row r="454" spans="1:26" ht="15.6">
      <c r="A454" s="443"/>
      <c r="B454" s="443"/>
      <c r="C454" s="443"/>
      <c r="D454" s="443"/>
      <c r="E454" s="443"/>
      <c r="F454" s="443"/>
      <c r="G454" s="443"/>
      <c r="H454" s="443"/>
      <c r="I454" s="443"/>
      <c r="J454" s="443"/>
      <c r="K454" s="443"/>
      <c r="L454" s="443"/>
      <c r="M454" s="443"/>
      <c r="N454" s="443"/>
      <c r="O454" s="443"/>
      <c r="P454" s="443"/>
      <c r="Q454" s="443"/>
      <c r="R454" s="443"/>
      <c r="S454" s="443"/>
      <c r="T454" s="443"/>
      <c r="U454" s="443"/>
      <c r="V454" s="443"/>
      <c r="W454" s="443"/>
      <c r="X454" s="443"/>
      <c r="Y454" s="443"/>
      <c r="Z454" s="443"/>
    </row>
    <row r="455" spans="1:26" ht="15.6">
      <c r="A455" s="443"/>
      <c r="B455" s="443"/>
      <c r="C455" s="443"/>
      <c r="D455" s="443"/>
      <c r="E455" s="443"/>
      <c r="F455" s="443"/>
      <c r="G455" s="443"/>
      <c r="H455" s="443"/>
      <c r="I455" s="443"/>
      <c r="J455" s="443"/>
      <c r="K455" s="443"/>
      <c r="L455" s="443"/>
      <c r="M455" s="443"/>
      <c r="N455" s="443"/>
      <c r="O455" s="443"/>
      <c r="P455" s="443"/>
      <c r="Q455" s="443"/>
      <c r="R455" s="443"/>
      <c r="S455" s="443"/>
      <c r="T455" s="443"/>
      <c r="U455" s="443"/>
      <c r="V455" s="443"/>
      <c r="W455" s="443"/>
      <c r="X455" s="443"/>
      <c r="Y455" s="443"/>
      <c r="Z455" s="443"/>
    </row>
    <row r="456" spans="1:26" ht="15.6">
      <c r="A456" s="443"/>
      <c r="B456" s="443"/>
      <c r="C456" s="443"/>
      <c r="D456" s="443"/>
      <c r="E456" s="443"/>
      <c r="F456" s="443"/>
      <c r="G456" s="443"/>
      <c r="H456" s="443"/>
      <c r="I456" s="443"/>
      <c r="J456" s="443"/>
      <c r="K456" s="443"/>
      <c r="L456" s="443"/>
      <c r="M456" s="443"/>
      <c r="N456" s="443"/>
      <c r="O456" s="443"/>
      <c r="P456" s="443"/>
      <c r="Q456" s="443"/>
      <c r="R456" s="443"/>
      <c r="S456" s="443"/>
      <c r="T456" s="443"/>
      <c r="U456" s="443"/>
      <c r="V456" s="443"/>
      <c r="W456" s="443"/>
      <c r="X456" s="443"/>
      <c r="Y456" s="443"/>
      <c r="Z456" s="443"/>
    </row>
    <row r="457" spans="1:26" ht="15.6">
      <c r="A457" s="443"/>
      <c r="B457" s="443"/>
      <c r="C457" s="443"/>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row>
    <row r="458" spans="1:26" ht="15.6">
      <c r="A458" s="443"/>
      <c r="B458" s="443"/>
      <c r="C458" s="443"/>
      <c r="D458" s="443"/>
      <c r="E458" s="443"/>
      <c r="F458" s="443"/>
      <c r="G458" s="443"/>
      <c r="H458" s="443"/>
      <c r="I458" s="443"/>
      <c r="J458" s="443"/>
      <c r="K458" s="443"/>
      <c r="L458" s="443"/>
      <c r="M458" s="443"/>
      <c r="N458" s="443"/>
      <c r="O458" s="443"/>
      <c r="P458" s="443"/>
      <c r="Q458" s="443"/>
      <c r="R458" s="443"/>
      <c r="S458" s="443"/>
      <c r="T458" s="443"/>
      <c r="U458" s="443"/>
      <c r="V458" s="443"/>
      <c r="W458" s="443"/>
      <c r="X458" s="443"/>
      <c r="Y458" s="443"/>
      <c r="Z458" s="443"/>
    </row>
    <row r="459" spans="1:26" ht="15.6">
      <c r="A459" s="443"/>
      <c r="B459" s="443"/>
      <c r="C459" s="443"/>
      <c r="D459" s="443"/>
      <c r="E459" s="443"/>
      <c r="F459" s="443"/>
      <c r="G459" s="443"/>
      <c r="H459" s="443"/>
      <c r="I459" s="443"/>
      <c r="J459" s="443"/>
      <c r="K459" s="443"/>
      <c r="L459" s="443"/>
      <c r="M459" s="443"/>
      <c r="N459" s="443"/>
      <c r="O459" s="443"/>
      <c r="P459" s="443"/>
      <c r="Q459" s="443"/>
      <c r="R459" s="443"/>
      <c r="S459" s="443"/>
      <c r="T459" s="443"/>
      <c r="U459" s="443"/>
      <c r="V459" s="443"/>
      <c r="W459" s="443"/>
      <c r="X459" s="443"/>
      <c r="Y459" s="443"/>
      <c r="Z459" s="443"/>
    </row>
    <row r="460" spans="1:26" ht="15.6">
      <c r="A460" s="443"/>
      <c r="B460" s="443"/>
      <c r="C460" s="443"/>
      <c r="D460" s="443"/>
      <c r="E460" s="443"/>
      <c r="F460" s="443"/>
      <c r="G460" s="443"/>
      <c r="H460" s="443"/>
      <c r="I460" s="443"/>
      <c r="J460" s="443"/>
      <c r="K460" s="443"/>
      <c r="L460" s="443"/>
      <c r="M460" s="443"/>
      <c r="N460" s="443"/>
      <c r="O460" s="443"/>
      <c r="P460" s="443"/>
      <c r="Q460" s="443"/>
      <c r="R460" s="443"/>
      <c r="S460" s="443"/>
      <c r="T460" s="443"/>
      <c r="U460" s="443"/>
      <c r="V460" s="443"/>
      <c r="W460" s="443"/>
      <c r="X460" s="443"/>
      <c r="Y460" s="443"/>
      <c r="Z460" s="443"/>
    </row>
    <row r="461" spans="1:26" ht="15.6">
      <c r="A461" s="443"/>
      <c r="B461" s="443"/>
      <c r="C461" s="443"/>
      <c r="D461" s="443"/>
      <c r="E461" s="443"/>
      <c r="F461" s="443"/>
      <c r="G461" s="443"/>
      <c r="H461" s="443"/>
      <c r="I461" s="443"/>
      <c r="J461" s="443"/>
      <c r="K461" s="443"/>
      <c r="L461" s="443"/>
      <c r="M461" s="443"/>
      <c r="N461" s="443"/>
      <c r="O461" s="443"/>
      <c r="P461" s="443"/>
      <c r="Q461" s="443"/>
      <c r="R461" s="443"/>
      <c r="S461" s="443"/>
      <c r="T461" s="443"/>
      <c r="U461" s="443"/>
      <c r="V461" s="443"/>
      <c r="W461" s="443"/>
      <c r="X461" s="443"/>
      <c r="Y461" s="443"/>
      <c r="Z461" s="443"/>
    </row>
    <row r="462" spans="1:26" ht="15.6">
      <c r="A462" s="443"/>
      <c r="B462" s="443"/>
      <c r="C462" s="443"/>
      <c r="D462" s="443"/>
      <c r="E462" s="443"/>
      <c r="F462" s="443"/>
      <c r="G462" s="443"/>
      <c r="H462" s="443"/>
      <c r="I462" s="443"/>
      <c r="J462" s="443"/>
      <c r="K462" s="443"/>
      <c r="L462" s="443"/>
      <c r="M462" s="443"/>
      <c r="N462" s="443"/>
      <c r="O462" s="443"/>
      <c r="P462" s="443"/>
      <c r="Q462" s="443"/>
      <c r="R462" s="443"/>
      <c r="S462" s="443"/>
      <c r="T462" s="443"/>
      <c r="U462" s="443"/>
      <c r="V462" s="443"/>
      <c r="W462" s="443"/>
      <c r="X462" s="443"/>
      <c r="Y462" s="443"/>
      <c r="Z462" s="443"/>
    </row>
    <row r="463" spans="1:26" ht="15.6">
      <c r="A463" s="443"/>
      <c r="B463" s="443"/>
      <c r="C463" s="443"/>
      <c r="D463" s="443"/>
      <c r="E463" s="443"/>
      <c r="F463" s="443"/>
      <c r="G463" s="443"/>
      <c r="H463" s="443"/>
      <c r="I463" s="443"/>
      <c r="J463" s="443"/>
      <c r="K463" s="443"/>
      <c r="L463" s="443"/>
      <c r="M463" s="443"/>
      <c r="N463" s="443"/>
      <c r="O463" s="443"/>
      <c r="P463" s="443"/>
      <c r="Q463" s="443"/>
      <c r="R463" s="443"/>
      <c r="S463" s="443"/>
      <c r="T463" s="443"/>
      <c r="U463" s="443"/>
      <c r="V463" s="443"/>
      <c r="W463" s="443"/>
      <c r="X463" s="443"/>
      <c r="Y463" s="443"/>
      <c r="Z463" s="443"/>
    </row>
    <row r="464" spans="1:26" ht="15.6">
      <c r="A464" s="443"/>
      <c r="B464" s="443"/>
      <c r="C464" s="443"/>
      <c r="D464" s="443"/>
      <c r="E464" s="443"/>
      <c r="F464" s="443"/>
      <c r="G464" s="443"/>
      <c r="H464" s="443"/>
      <c r="I464" s="443"/>
      <c r="J464" s="443"/>
      <c r="K464" s="443"/>
      <c r="L464" s="443"/>
      <c r="M464" s="443"/>
      <c r="N464" s="443"/>
      <c r="O464" s="443"/>
      <c r="P464" s="443"/>
      <c r="Q464" s="443"/>
      <c r="R464" s="443"/>
      <c r="S464" s="443"/>
      <c r="T464" s="443"/>
      <c r="U464" s="443"/>
      <c r="V464" s="443"/>
      <c r="W464" s="443"/>
      <c r="X464" s="443"/>
      <c r="Y464" s="443"/>
      <c r="Z464" s="443"/>
    </row>
    <row r="465" spans="1:26" ht="15.6">
      <c r="A465" s="443"/>
      <c r="B465" s="443"/>
      <c r="C465" s="443"/>
      <c r="D465" s="443"/>
      <c r="E465" s="443"/>
      <c r="F465" s="443"/>
      <c r="G465" s="443"/>
      <c r="H465" s="443"/>
      <c r="I465" s="443"/>
      <c r="J465" s="443"/>
      <c r="K465" s="443"/>
      <c r="L465" s="443"/>
      <c r="M465" s="443"/>
      <c r="N465" s="443"/>
      <c r="O465" s="443"/>
      <c r="P465" s="443"/>
      <c r="Q465" s="443"/>
      <c r="R465" s="443"/>
      <c r="S465" s="443"/>
      <c r="T465" s="443"/>
      <c r="U465" s="443"/>
      <c r="V465" s="443"/>
      <c r="W465" s="443"/>
      <c r="X465" s="443"/>
      <c r="Y465" s="443"/>
      <c r="Z465" s="443"/>
    </row>
    <row r="466" spans="1:26" ht="15.6">
      <c r="A466" s="443"/>
      <c r="B466" s="443"/>
      <c r="C466" s="443"/>
      <c r="D466" s="443"/>
      <c r="E466" s="443"/>
      <c r="F466" s="443"/>
      <c r="G466" s="443"/>
      <c r="H466" s="443"/>
      <c r="I466" s="443"/>
      <c r="J466" s="443"/>
      <c r="K466" s="443"/>
      <c r="L466" s="443"/>
      <c r="M466" s="443"/>
      <c r="N466" s="443"/>
      <c r="O466" s="443"/>
      <c r="P466" s="443"/>
      <c r="Q466" s="443"/>
      <c r="R466" s="443"/>
      <c r="S466" s="443"/>
      <c r="T466" s="443"/>
      <c r="U466" s="443"/>
      <c r="V466" s="443"/>
      <c r="W466" s="443"/>
      <c r="X466" s="443"/>
      <c r="Y466" s="443"/>
      <c r="Z466" s="443"/>
    </row>
    <row r="467" spans="1:26" ht="15.6">
      <c r="A467" s="443"/>
      <c r="B467" s="443"/>
      <c r="C467" s="443"/>
      <c r="D467" s="443"/>
      <c r="E467" s="443"/>
      <c r="F467" s="443"/>
      <c r="G467" s="443"/>
      <c r="H467" s="443"/>
      <c r="I467" s="443"/>
      <c r="J467" s="443"/>
      <c r="K467" s="443"/>
      <c r="L467" s="443"/>
      <c r="M467" s="443"/>
      <c r="N467" s="443"/>
      <c r="O467" s="443"/>
      <c r="P467" s="443"/>
      <c r="Q467" s="443"/>
      <c r="R467" s="443"/>
      <c r="S467" s="443"/>
      <c r="T467" s="443"/>
      <c r="U467" s="443"/>
      <c r="V467" s="443"/>
      <c r="W467" s="443"/>
      <c r="X467" s="443"/>
      <c r="Y467" s="443"/>
      <c r="Z467" s="443"/>
    </row>
    <row r="468" spans="1:26" ht="15.6">
      <c r="A468" s="443"/>
      <c r="B468" s="443"/>
      <c r="C468" s="443"/>
      <c r="D468" s="443"/>
      <c r="E468" s="443"/>
      <c r="F468" s="443"/>
      <c r="G468" s="443"/>
      <c r="H468" s="443"/>
      <c r="I468" s="443"/>
      <c r="J468" s="443"/>
      <c r="K468" s="443"/>
      <c r="L468" s="443"/>
      <c r="M468" s="443"/>
      <c r="N468" s="443"/>
      <c r="O468" s="443"/>
      <c r="P468" s="443"/>
      <c r="Q468" s="443"/>
      <c r="R468" s="443"/>
      <c r="S468" s="443"/>
      <c r="T468" s="443"/>
      <c r="U468" s="443"/>
      <c r="V468" s="443"/>
      <c r="W468" s="443"/>
      <c r="X468" s="443"/>
      <c r="Y468" s="443"/>
      <c r="Z468" s="443"/>
    </row>
    <row r="469" spans="1:26" ht="15.6">
      <c r="A469" s="443"/>
      <c r="B469" s="443"/>
      <c r="C469" s="443"/>
      <c r="D469" s="443"/>
      <c r="E469" s="443"/>
      <c r="F469" s="443"/>
      <c r="G469" s="443"/>
      <c r="H469" s="443"/>
      <c r="I469" s="443"/>
      <c r="J469" s="443"/>
      <c r="K469" s="443"/>
      <c r="L469" s="443"/>
      <c r="M469" s="443"/>
      <c r="N469" s="443"/>
      <c r="O469" s="443"/>
      <c r="P469" s="443"/>
      <c r="Q469" s="443"/>
      <c r="R469" s="443"/>
      <c r="S469" s="443"/>
      <c r="T469" s="443"/>
      <c r="U469" s="443"/>
      <c r="V469" s="443"/>
      <c r="W469" s="443"/>
      <c r="X469" s="443"/>
      <c r="Y469" s="443"/>
      <c r="Z469" s="443"/>
    </row>
    <row r="470" spans="1:26" ht="15.6">
      <c r="A470" s="443"/>
      <c r="B470" s="443"/>
      <c r="C470" s="443"/>
      <c r="D470" s="443"/>
      <c r="E470" s="443"/>
      <c r="F470" s="443"/>
      <c r="G470" s="443"/>
      <c r="H470" s="443"/>
      <c r="I470" s="443"/>
      <c r="J470" s="443"/>
      <c r="K470" s="443"/>
      <c r="L470" s="443"/>
      <c r="M470" s="443"/>
      <c r="N470" s="443"/>
      <c r="O470" s="443"/>
      <c r="P470" s="443"/>
      <c r="Q470" s="443"/>
      <c r="R470" s="443"/>
      <c r="S470" s="443"/>
      <c r="T470" s="443"/>
      <c r="U470" s="443"/>
      <c r="V470" s="443"/>
      <c r="W470" s="443"/>
      <c r="X470" s="443"/>
      <c r="Y470" s="443"/>
      <c r="Z470" s="443"/>
    </row>
    <row r="471" spans="1:26" ht="15.6">
      <c r="A471" s="443"/>
      <c r="B471" s="443"/>
      <c r="C471" s="443"/>
      <c r="D471" s="443"/>
      <c r="E471" s="443"/>
      <c r="F471" s="443"/>
      <c r="G471" s="443"/>
      <c r="H471" s="443"/>
      <c r="I471" s="443"/>
      <c r="J471" s="443"/>
      <c r="K471" s="443"/>
      <c r="L471" s="443"/>
      <c r="M471" s="443"/>
      <c r="N471" s="443"/>
      <c r="O471" s="443"/>
      <c r="P471" s="443"/>
      <c r="Q471" s="443"/>
      <c r="R471" s="443"/>
      <c r="S471" s="443"/>
      <c r="T471" s="443"/>
      <c r="U471" s="443"/>
      <c r="V471" s="443"/>
      <c r="W471" s="443"/>
      <c r="X471" s="443"/>
      <c r="Y471" s="443"/>
      <c r="Z471" s="443"/>
    </row>
    <row r="472" spans="1:26" ht="15.6">
      <c r="A472" s="443"/>
      <c r="B472" s="443"/>
      <c r="C472" s="443"/>
      <c r="D472" s="443"/>
      <c r="E472" s="443"/>
      <c r="F472" s="443"/>
      <c r="G472" s="443"/>
      <c r="H472" s="443"/>
      <c r="I472" s="443"/>
      <c r="J472" s="443"/>
      <c r="K472" s="443"/>
      <c r="L472" s="443"/>
      <c r="M472" s="443"/>
      <c r="N472" s="443"/>
      <c r="O472" s="443"/>
      <c r="P472" s="443"/>
      <c r="Q472" s="443"/>
      <c r="R472" s="443"/>
      <c r="S472" s="443"/>
      <c r="T472" s="443"/>
      <c r="U472" s="443"/>
      <c r="V472" s="443"/>
      <c r="W472" s="443"/>
      <c r="X472" s="443"/>
      <c r="Y472" s="443"/>
      <c r="Z472" s="443"/>
    </row>
    <row r="473" spans="1:26" ht="15.6">
      <c r="A473" s="443"/>
      <c r="B473" s="443"/>
      <c r="C473" s="443"/>
      <c r="D473" s="443"/>
      <c r="E473" s="443"/>
      <c r="F473" s="443"/>
      <c r="G473" s="443"/>
      <c r="H473" s="443"/>
      <c r="I473" s="443"/>
      <c r="J473" s="443"/>
      <c r="K473" s="443"/>
      <c r="L473" s="443"/>
      <c r="M473" s="443"/>
      <c r="N473" s="443"/>
      <c r="O473" s="443"/>
      <c r="P473" s="443"/>
      <c r="Q473" s="443"/>
      <c r="R473" s="443"/>
      <c r="S473" s="443"/>
      <c r="T473" s="443"/>
      <c r="U473" s="443"/>
      <c r="V473" s="443"/>
      <c r="W473" s="443"/>
      <c r="X473" s="443"/>
      <c r="Y473" s="443"/>
      <c r="Z473" s="443"/>
    </row>
    <row r="474" spans="1:26" ht="15.6">
      <c r="A474" s="443"/>
      <c r="B474" s="443"/>
      <c r="C474" s="443"/>
      <c r="D474" s="443"/>
      <c r="E474" s="443"/>
      <c r="F474" s="443"/>
      <c r="G474" s="443"/>
      <c r="H474" s="443"/>
      <c r="I474" s="443"/>
      <c r="J474" s="443"/>
      <c r="K474" s="443"/>
      <c r="L474" s="443"/>
      <c r="M474" s="443"/>
      <c r="N474" s="443"/>
      <c r="O474" s="443"/>
      <c r="P474" s="443"/>
      <c r="Q474" s="443"/>
      <c r="R474" s="443"/>
      <c r="S474" s="443"/>
      <c r="T474" s="443"/>
      <c r="U474" s="443"/>
      <c r="V474" s="443"/>
      <c r="W474" s="443"/>
      <c r="X474" s="443"/>
      <c r="Y474" s="443"/>
      <c r="Z474" s="443"/>
    </row>
    <row r="475" spans="1:26" ht="15.6">
      <c r="A475" s="443"/>
      <c r="B475" s="443"/>
      <c r="C475" s="443"/>
      <c r="D475" s="443"/>
      <c r="E475" s="443"/>
      <c r="F475" s="443"/>
      <c r="G475" s="443"/>
      <c r="H475" s="443"/>
      <c r="I475" s="443"/>
      <c r="J475" s="443"/>
      <c r="K475" s="443"/>
      <c r="L475" s="443"/>
      <c r="M475" s="443"/>
      <c r="N475" s="443"/>
      <c r="O475" s="443"/>
      <c r="P475" s="443"/>
      <c r="Q475" s="443"/>
      <c r="R475" s="443"/>
      <c r="S475" s="443"/>
      <c r="T475" s="443"/>
      <c r="U475" s="443"/>
      <c r="V475" s="443"/>
      <c r="W475" s="443"/>
      <c r="X475" s="443"/>
      <c r="Y475" s="443"/>
      <c r="Z475" s="443"/>
    </row>
    <row r="476" spans="1:26" ht="15.6">
      <c r="A476" s="443"/>
      <c r="B476" s="443"/>
      <c r="C476" s="443"/>
      <c r="D476" s="443"/>
      <c r="E476" s="443"/>
      <c r="F476" s="443"/>
      <c r="G476" s="443"/>
      <c r="H476" s="443"/>
      <c r="I476" s="443"/>
      <c r="J476" s="443"/>
      <c r="K476" s="443"/>
      <c r="L476" s="443"/>
      <c r="M476" s="443"/>
      <c r="N476" s="443"/>
      <c r="O476" s="443"/>
      <c r="P476" s="443"/>
      <c r="Q476" s="443"/>
      <c r="R476" s="443"/>
      <c r="S476" s="443"/>
      <c r="T476" s="443"/>
      <c r="U476" s="443"/>
      <c r="V476" s="443"/>
      <c r="W476" s="443"/>
      <c r="X476" s="443"/>
      <c r="Y476" s="443"/>
      <c r="Z476" s="443"/>
    </row>
    <row r="477" spans="1:26" ht="15.6">
      <c r="A477" s="443"/>
      <c r="B477" s="443"/>
      <c r="C477" s="443"/>
      <c r="D477" s="443"/>
      <c r="E477" s="443"/>
      <c r="F477" s="443"/>
      <c r="G477" s="443"/>
      <c r="H477" s="443"/>
      <c r="I477" s="443"/>
      <c r="J477" s="443"/>
      <c r="K477" s="443"/>
      <c r="L477" s="443"/>
      <c r="M477" s="443"/>
      <c r="N477" s="443"/>
      <c r="O477" s="443"/>
      <c r="P477" s="443"/>
      <c r="Q477" s="443"/>
      <c r="R477" s="443"/>
      <c r="S477" s="443"/>
      <c r="T477" s="443"/>
      <c r="U477" s="443"/>
      <c r="V477" s="443"/>
      <c r="W477" s="443"/>
      <c r="X477" s="443"/>
      <c r="Y477" s="443"/>
      <c r="Z477" s="443"/>
    </row>
    <row r="478" spans="1:26" ht="15.6">
      <c r="A478" s="443"/>
      <c r="B478" s="443"/>
      <c r="C478" s="443"/>
      <c r="D478" s="443"/>
      <c r="E478" s="443"/>
      <c r="F478" s="443"/>
      <c r="G478" s="443"/>
      <c r="H478" s="443"/>
      <c r="I478" s="443"/>
      <c r="J478" s="443"/>
      <c r="K478" s="443"/>
      <c r="L478" s="443"/>
      <c r="M478" s="443"/>
      <c r="N478" s="443"/>
      <c r="O478" s="443"/>
      <c r="P478" s="443"/>
      <c r="Q478" s="443"/>
      <c r="R478" s="443"/>
      <c r="S478" s="443"/>
      <c r="T478" s="443"/>
      <c r="U478" s="443"/>
      <c r="V478" s="443"/>
      <c r="W478" s="443"/>
      <c r="X478" s="443"/>
      <c r="Y478" s="443"/>
      <c r="Z478" s="443"/>
    </row>
    <row r="479" spans="1:26" ht="15.6">
      <c r="A479" s="443"/>
      <c r="B479" s="443"/>
      <c r="C479" s="443"/>
      <c r="D479" s="443"/>
      <c r="E479" s="443"/>
      <c r="F479" s="443"/>
      <c r="G479" s="443"/>
      <c r="H479" s="443"/>
      <c r="I479" s="443"/>
      <c r="J479" s="443"/>
      <c r="K479" s="443"/>
      <c r="L479" s="443"/>
      <c r="M479" s="443"/>
      <c r="N479" s="443"/>
      <c r="O479" s="443"/>
      <c r="P479" s="443"/>
      <c r="Q479" s="443"/>
      <c r="R479" s="443"/>
      <c r="S479" s="443"/>
      <c r="T479" s="443"/>
      <c r="U479" s="443"/>
      <c r="V479" s="443"/>
      <c r="W479" s="443"/>
      <c r="X479" s="443"/>
      <c r="Y479" s="443"/>
      <c r="Z479" s="443"/>
    </row>
    <row r="480" spans="1:26" ht="15.6">
      <c r="A480" s="443"/>
      <c r="B480" s="443"/>
      <c r="C480" s="443"/>
      <c r="D480" s="443"/>
      <c r="E480" s="443"/>
      <c r="F480" s="443"/>
      <c r="G480" s="443"/>
      <c r="H480" s="443"/>
      <c r="I480" s="443"/>
      <c r="J480" s="443"/>
      <c r="K480" s="443"/>
      <c r="L480" s="443"/>
      <c r="M480" s="443"/>
      <c r="N480" s="443"/>
      <c r="O480" s="443"/>
      <c r="P480" s="443"/>
      <c r="Q480" s="443"/>
      <c r="R480" s="443"/>
      <c r="S480" s="443"/>
      <c r="T480" s="443"/>
      <c r="U480" s="443"/>
      <c r="V480" s="443"/>
      <c r="W480" s="443"/>
      <c r="X480" s="443"/>
      <c r="Y480" s="443"/>
      <c r="Z480" s="443"/>
    </row>
    <row r="481" spans="1:26" ht="15.6">
      <c r="A481" s="443"/>
      <c r="B481" s="443"/>
      <c r="C481" s="443"/>
      <c r="D481" s="443"/>
      <c r="E481" s="443"/>
      <c r="F481" s="443"/>
      <c r="G481" s="443"/>
      <c r="H481" s="443"/>
      <c r="I481" s="443"/>
      <c r="J481" s="443"/>
      <c r="K481" s="443"/>
      <c r="L481" s="443"/>
      <c r="M481" s="443"/>
      <c r="N481" s="443"/>
      <c r="O481" s="443"/>
      <c r="P481" s="443"/>
      <c r="Q481" s="443"/>
      <c r="R481" s="443"/>
      <c r="S481" s="443"/>
      <c r="T481" s="443"/>
      <c r="U481" s="443"/>
      <c r="V481" s="443"/>
      <c r="W481" s="443"/>
      <c r="X481" s="443"/>
      <c r="Y481" s="443"/>
      <c r="Z481" s="443"/>
    </row>
    <row r="482" spans="1:26" ht="15.6">
      <c r="A482" s="443"/>
      <c r="B482" s="443"/>
      <c r="C482" s="443"/>
      <c r="D482" s="443"/>
      <c r="E482" s="443"/>
      <c r="F482" s="443"/>
      <c r="G482" s="443"/>
      <c r="H482" s="443"/>
      <c r="I482" s="443"/>
      <c r="J482" s="443"/>
      <c r="K482" s="443"/>
      <c r="L482" s="443"/>
      <c r="M482" s="443"/>
      <c r="N482" s="443"/>
      <c r="O482" s="443"/>
      <c r="P482" s="443"/>
      <c r="Q482" s="443"/>
      <c r="R482" s="443"/>
      <c r="S482" s="443"/>
      <c r="T482" s="443"/>
      <c r="U482" s="443"/>
      <c r="V482" s="443"/>
      <c r="W482" s="443"/>
      <c r="X482" s="443"/>
      <c r="Y482" s="443"/>
      <c r="Z482" s="443"/>
    </row>
    <row r="483" spans="1:26" ht="15.6">
      <c r="A483" s="443"/>
      <c r="B483" s="443"/>
      <c r="C483" s="443"/>
      <c r="D483" s="443"/>
      <c r="E483" s="443"/>
      <c r="F483" s="443"/>
      <c r="G483" s="443"/>
      <c r="H483" s="443"/>
      <c r="I483" s="443"/>
      <c r="J483" s="443"/>
      <c r="K483" s="443"/>
      <c r="L483" s="443"/>
      <c r="M483" s="443"/>
      <c r="N483" s="443"/>
      <c r="O483" s="443"/>
      <c r="P483" s="443"/>
      <c r="Q483" s="443"/>
      <c r="R483" s="443"/>
      <c r="S483" s="443"/>
      <c r="T483" s="443"/>
      <c r="U483" s="443"/>
      <c r="V483" s="443"/>
      <c r="W483" s="443"/>
      <c r="X483" s="443"/>
      <c r="Y483" s="443"/>
      <c r="Z483" s="443"/>
    </row>
    <row r="484" spans="1:26" ht="15.6">
      <c r="A484" s="443"/>
      <c r="B484" s="443"/>
      <c r="C484" s="443"/>
      <c r="D484" s="443"/>
      <c r="E484" s="443"/>
      <c r="F484" s="443"/>
      <c r="G484" s="443"/>
      <c r="H484" s="443"/>
      <c r="I484" s="443"/>
      <c r="J484" s="443"/>
      <c r="K484" s="443"/>
      <c r="L484" s="443"/>
      <c r="M484" s="443"/>
      <c r="N484" s="443"/>
      <c r="O484" s="443"/>
      <c r="P484" s="443"/>
      <c r="Q484" s="443"/>
      <c r="R484" s="443"/>
      <c r="S484" s="443"/>
      <c r="T484" s="443"/>
      <c r="U484" s="443"/>
      <c r="V484" s="443"/>
      <c r="W484" s="443"/>
      <c r="X484" s="443"/>
      <c r="Y484" s="443"/>
      <c r="Z484" s="443"/>
    </row>
    <row r="485" spans="1:26" ht="15.6">
      <c r="A485" s="443"/>
      <c r="B485" s="443"/>
      <c r="C485" s="443"/>
      <c r="D485" s="443"/>
      <c r="E485" s="443"/>
      <c r="F485" s="443"/>
      <c r="G485" s="443"/>
      <c r="H485" s="443"/>
      <c r="I485" s="443"/>
      <c r="J485" s="443"/>
      <c r="K485" s="443"/>
      <c r="L485" s="443"/>
      <c r="M485" s="443"/>
      <c r="N485" s="443"/>
      <c r="O485" s="443"/>
      <c r="P485" s="443"/>
      <c r="Q485" s="443"/>
      <c r="R485" s="443"/>
      <c r="S485" s="443"/>
      <c r="T485" s="443"/>
      <c r="U485" s="443"/>
      <c r="V485" s="443"/>
      <c r="W485" s="443"/>
      <c r="X485" s="443"/>
      <c r="Y485" s="443"/>
      <c r="Z485" s="443"/>
    </row>
    <row r="486" spans="1:26" ht="15.6">
      <c r="A486" s="443"/>
      <c r="B486" s="443"/>
      <c r="C486" s="443"/>
      <c r="D486" s="443"/>
      <c r="E486" s="443"/>
      <c r="F486" s="443"/>
      <c r="G486" s="443"/>
      <c r="H486" s="443"/>
      <c r="I486" s="443"/>
      <c r="J486" s="443"/>
      <c r="K486" s="443"/>
      <c r="L486" s="443"/>
      <c r="M486" s="443"/>
      <c r="N486" s="443"/>
      <c r="O486" s="443"/>
      <c r="P486" s="443"/>
      <c r="Q486" s="443"/>
      <c r="R486" s="443"/>
      <c r="S486" s="443"/>
      <c r="T486" s="443"/>
      <c r="U486" s="443"/>
      <c r="V486" s="443"/>
      <c r="W486" s="443"/>
      <c r="X486" s="443"/>
      <c r="Y486" s="443"/>
      <c r="Z486" s="443"/>
    </row>
    <row r="487" spans="1:26" ht="15.6">
      <c r="A487" s="443"/>
      <c r="B487" s="443"/>
      <c r="C487" s="443"/>
      <c r="D487" s="443"/>
      <c r="E487" s="443"/>
      <c r="F487" s="443"/>
      <c r="G487" s="443"/>
      <c r="H487" s="443"/>
      <c r="I487" s="443"/>
      <c r="J487" s="443"/>
      <c r="K487" s="443"/>
      <c r="L487" s="443"/>
      <c r="M487" s="443"/>
      <c r="N487" s="443"/>
      <c r="O487" s="443"/>
      <c r="P487" s="443"/>
      <c r="Q487" s="443"/>
      <c r="R487" s="443"/>
      <c r="S487" s="443"/>
      <c r="T487" s="443"/>
      <c r="U487" s="443"/>
      <c r="V487" s="443"/>
      <c r="W487" s="443"/>
      <c r="X487" s="443"/>
      <c r="Y487" s="443"/>
      <c r="Z487" s="443"/>
    </row>
    <row r="488" spans="1:26" ht="15.6">
      <c r="A488" s="443"/>
      <c r="B488" s="443"/>
      <c r="C488" s="443"/>
      <c r="D488" s="443"/>
      <c r="E488" s="443"/>
      <c r="F488" s="443"/>
      <c r="G488" s="443"/>
      <c r="H488" s="443"/>
      <c r="I488" s="443"/>
      <c r="J488" s="443"/>
      <c r="K488" s="443"/>
      <c r="L488" s="443"/>
      <c r="M488" s="443"/>
      <c r="N488" s="443"/>
      <c r="O488" s="443"/>
      <c r="P488" s="443"/>
      <c r="Q488" s="443"/>
      <c r="R488" s="443"/>
      <c r="S488" s="443"/>
      <c r="T488" s="443"/>
      <c r="U488" s="443"/>
      <c r="V488" s="443"/>
      <c r="W488" s="443"/>
      <c r="X488" s="443"/>
      <c r="Y488" s="443"/>
      <c r="Z488" s="443"/>
    </row>
    <row r="489" spans="1:26" ht="15.6">
      <c r="A489" s="443"/>
      <c r="B489" s="443"/>
      <c r="C489" s="443"/>
      <c r="D489" s="443"/>
      <c r="E489" s="443"/>
      <c r="F489" s="443"/>
      <c r="G489" s="443"/>
      <c r="H489" s="443"/>
      <c r="I489" s="443"/>
      <c r="J489" s="443"/>
      <c r="K489" s="443"/>
      <c r="L489" s="443"/>
      <c r="M489" s="443"/>
      <c r="N489" s="443"/>
      <c r="O489" s="443"/>
      <c r="P489" s="443"/>
      <c r="Q489" s="443"/>
      <c r="R489" s="443"/>
      <c r="S489" s="443"/>
      <c r="T489" s="443"/>
      <c r="U489" s="443"/>
      <c r="V489" s="443"/>
      <c r="W489" s="443"/>
      <c r="X489" s="443"/>
      <c r="Y489" s="443"/>
      <c r="Z489" s="443"/>
    </row>
    <row r="490" spans="1:26" ht="15.6">
      <c r="A490" s="443"/>
      <c r="B490" s="443"/>
      <c r="C490" s="443"/>
      <c r="D490" s="443"/>
      <c r="E490" s="443"/>
      <c r="F490" s="443"/>
      <c r="G490" s="443"/>
      <c r="H490" s="443"/>
      <c r="I490" s="443"/>
      <c r="J490" s="443"/>
      <c r="K490" s="443"/>
      <c r="L490" s="443"/>
      <c r="M490" s="443"/>
      <c r="N490" s="443"/>
      <c r="O490" s="443"/>
      <c r="P490" s="443"/>
      <c r="Q490" s="443"/>
      <c r="R490" s="443"/>
      <c r="S490" s="443"/>
      <c r="T490" s="443"/>
      <c r="U490" s="443"/>
      <c r="V490" s="443"/>
      <c r="W490" s="443"/>
      <c r="X490" s="443"/>
      <c r="Y490" s="443"/>
      <c r="Z490" s="443"/>
    </row>
    <row r="491" spans="1:26" ht="15.6">
      <c r="A491" s="443"/>
      <c r="B491" s="443"/>
      <c r="C491" s="443"/>
      <c r="D491" s="443"/>
      <c r="E491" s="443"/>
      <c r="F491" s="443"/>
      <c r="G491" s="443"/>
      <c r="H491" s="443"/>
      <c r="I491" s="443"/>
      <c r="J491" s="443"/>
      <c r="K491" s="443"/>
      <c r="L491" s="443"/>
      <c r="M491" s="443"/>
      <c r="N491" s="443"/>
      <c r="O491" s="443"/>
      <c r="P491" s="443"/>
      <c r="Q491" s="443"/>
      <c r="R491" s="443"/>
      <c r="S491" s="443"/>
      <c r="T491" s="443"/>
      <c r="U491" s="443"/>
      <c r="V491" s="443"/>
      <c r="W491" s="443"/>
      <c r="X491" s="443"/>
      <c r="Y491" s="443"/>
      <c r="Z491" s="443"/>
    </row>
    <row r="492" spans="1:26" ht="15.6">
      <c r="A492" s="443"/>
      <c r="B492" s="443"/>
      <c r="C492" s="443"/>
      <c r="D492" s="443"/>
      <c r="E492" s="443"/>
      <c r="F492" s="443"/>
      <c r="G492" s="443"/>
      <c r="H492" s="443"/>
      <c r="I492" s="443"/>
      <c r="J492" s="443"/>
      <c r="K492" s="443"/>
      <c r="L492" s="443"/>
      <c r="M492" s="443"/>
      <c r="N492" s="443"/>
      <c r="O492" s="443"/>
      <c r="P492" s="443"/>
      <c r="Q492" s="443"/>
      <c r="R492" s="443"/>
      <c r="S492" s="443"/>
      <c r="T492" s="443"/>
      <c r="U492" s="443"/>
      <c r="V492" s="443"/>
      <c r="W492" s="443"/>
      <c r="X492" s="443"/>
      <c r="Y492" s="443"/>
      <c r="Z492" s="443"/>
    </row>
    <row r="493" spans="1:26" ht="15.6">
      <c r="A493" s="443"/>
      <c r="B493" s="443"/>
      <c r="C493" s="443"/>
      <c r="D493" s="443"/>
      <c r="E493" s="443"/>
      <c r="F493" s="443"/>
      <c r="G493" s="443"/>
      <c r="H493" s="443"/>
      <c r="I493" s="443"/>
      <c r="J493" s="443"/>
      <c r="K493" s="443"/>
      <c r="L493" s="443"/>
      <c r="M493" s="443"/>
      <c r="N493" s="443"/>
      <c r="O493" s="443"/>
      <c r="P493" s="443"/>
      <c r="Q493" s="443"/>
      <c r="R493" s="443"/>
      <c r="S493" s="443"/>
      <c r="T493" s="443"/>
      <c r="U493" s="443"/>
      <c r="V493" s="443"/>
      <c r="W493" s="443"/>
      <c r="X493" s="443"/>
      <c r="Y493" s="443"/>
      <c r="Z493" s="443"/>
    </row>
    <row r="494" spans="1:26" ht="15.6">
      <c r="A494" s="443"/>
      <c r="B494" s="443"/>
      <c r="C494" s="443"/>
      <c r="D494" s="443"/>
      <c r="E494" s="443"/>
      <c r="F494" s="443"/>
      <c r="G494" s="443"/>
      <c r="H494" s="443"/>
      <c r="I494" s="443"/>
      <c r="J494" s="443"/>
      <c r="K494" s="443"/>
      <c r="L494" s="443"/>
      <c r="M494" s="443"/>
      <c r="N494" s="443"/>
      <c r="O494" s="443"/>
      <c r="P494" s="443"/>
      <c r="Q494" s="443"/>
      <c r="R494" s="443"/>
      <c r="S494" s="443"/>
      <c r="T494" s="443"/>
      <c r="U494" s="443"/>
      <c r="V494" s="443"/>
      <c r="W494" s="443"/>
      <c r="X494" s="443"/>
      <c r="Y494" s="443"/>
      <c r="Z494" s="443"/>
    </row>
    <row r="495" spans="1:26" ht="15.6">
      <c r="A495" s="443"/>
      <c r="B495" s="443"/>
      <c r="C495" s="443"/>
      <c r="D495" s="443"/>
      <c r="E495" s="443"/>
      <c r="F495" s="443"/>
      <c r="G495" s="443"/>
      <c r="H495" s="443"/>
      <c r="I495" s="443"/>
      <c r="J495" s="443"/>
      <c r="K495" s="443"/>
      <c r="L495" s="443"/>
      <c r="M495" s="443"/>
      <c r="N495" s="443"/>
      <c r="O495" s="443"/>
      <c r="P495" s="443"/>
      <c r="Q495" s="443"/>
      <c r="R495" s="443"/>
      <c r="S495" s="443"/>
      <c r="T495" s="443"/>
      <c r="U495" s="443"/>
      <c r="V495" s="443"/>
      <c r="W495" s="443"/>
      <c r="X495" s="443"/>
      <c r="Y495" s="443"/>
      <c r="Z495" s="443"/>
    </row>
    <row r="496" spans="1:26" ht="15.6">
      <c r="A496" s="443"/>
      <c r="B496" s="443"/>
      <c r="C496" s="443"/>
      <c r="D496" s="443"/>
      <c r="E496" s="443"/>
      <c r="F496" s="443"/>
      <c r="G496" s="443"/>
      <c r="H496" s="443"/>
      <c r="I496" s="443"/>
      <c r="J496" s="443"/>
      <c r="K496" s="443"/>
      <c r="L496" s="443"/>
      <c r="M496" s="443"/>
      <c r="N496" s="443"/>
      <c r="O496" s="443"/>
      <c r="P496" s="443"/>
      <c r="Q496" s="443"/>
      <c r="R496" s="443"/>
      <c r="S496" s="443"/>
      <c r="T496" s="443"/>
      <c r="U496" s="443"/>
      <c r="V496" s="443"/>
      <c r="W496" s="443"/>
      <c r="X496" s="443"/>
      <c r="Y496" s="443"/>
      <c r="Z496" s="443"/>
    </row>
    <row r="497" spans="1:26" ht="15.6">
      <c r="A497" s="443"/>
      <c r="B497" s="443"/>
      <c r="C497" s="443"/>
      <c r="D497" s="443"/>
      <c r="E497" s="443"/>
      <c r="F497" s="443"/>
      <c r="G497" s="443"/>
      <c r="H497" s="443"/>
      <c r="I497" s="443"/>
      <c r="J497" s="443"/>
      <c r="K497" s="443"/>
      <c r="L497" s="443"/>
      <c r="M497" s="443"/>
      <c r="N497" s="443"/>
      <c r="O497" s="443"/>
      <c r="P497" s="443"/>
      <c r="Q497" s="443"/>
      <c r="R497" s="443"/>
      <c r="S497" s="443"/>
      <c r="T497" s="443"/>
      <c r="U497" s="443"/>
      <c r="V497" s="443"/>
      <c r="W497" s="443"/>
      <c r="X497" s="443"/>
      <c r="Y497" s="443"/>
      <c r="Z497" s="443"/>
    </row>
    <row r="498" spans="1:26" ht="15.6">
      <c r="A498" s="443"/>
      <c r="B498" s="443"/>
      <c r="C498" s="443"/>
      <c r="D498" s="443"/>
      <c r="E498" s="443"/>
      <c r="F498" s="443"/>
      <c r="G498" s="443"/>
      <c r="H498" s="443"/>
      <c r="I498" s="443"/>
      <c r="J498" s="443"/>
      <c r="K498" s="443"/>
      <c r="L498" s="443"/>
      <c r="M498" s="443"/>
      <c r="N498" s="443"/>
      <c r="O498" s="443"/>
      <c r="P498" s="443"/>
      <c r="Q498" s="443"/>
      <c r="R498" s="443"/>
      <c r="S498" s="443"/>
      <c r="T498" s="443"/>
      <c r="U498" s="443"/>
      <c r="V498" s="443"/>
      <c r="W498" s="443"/>
      <c r="X498" s="443"/>
      <c r="Y498" s="443"/>
      <c r="Z498" s="443"/>
    </row>
    <row r="499" spans="1:26" ht="15.6">
      <c r="A499" s="443"/>
      <c r="B499" s="443"/>
      <c r="C499" s="443"/>
      <c r="D499" s="443"/>
      <c r="E499" s="443"/>
      <c r="F499" s="443"/>
      <c r="G499" s="443"/>
      <c r="H499" s="443"/>
      <c r="I499" s="443"/>
      <c r="J499" s="443"/>
      <c r="K499" s="443"/>
      <c r="L499" s="443"/>
      <c r="M499" s="443"/>
      <c r="N499" s="443"/>
      <c r="O499" s="443"/>
      <c r="P499" s="443"/>
      <c r="Q499" s="443"/>
      <c r="R499" s="443"/>
      <c r="S499" s="443"/>
      <c r="T499" s="443"/>
      <c r="U499" s="443"/>
      <c r="V499" s="443"/>
      <c r="W499" s="443"/>
      <c r="X499" s="443"/>
      <c r="Y499" s="443"/>
      <c r="Z499" s="443"/>
    </row>
    <row r="500" spans="1:26" ht="15.6">
      <c r="A500" s="443"/>
      <c r="B500" s="443"/>
      <c r="C500" s="443"/>
      <c r="D500" s="443"/>
      <c r="E500" s="443"/>
      <c r="F500" s="443"/>
      <c r="G500" s="443"/>
      <c r="H500" s="443"/>
      <c r="I500" s="443"/>
      <c r="J500" s="443"/>
      <c r="K500" s="443"/>
      <c r="L500" s="443"/>
      <c r="M500" s="443"/>
      <c r="N500" s="443"/>
      <c r="O500" s="443"/>
      <c r="P500" s="443"/>
      <c r="Q500" s="443"/>
      <c r="R500" s="443"/>
      <c r="S500" s="443"/>
      <c r="T500" s="443"/>
      <c r="U500" s="443"/>
      <c r="V500" s="443"/>
      <c r="W500" s="443"/>
      <c r="X500" s="443"/>
      <c r="Y500" s="443"/>
      <c r="Z500" s="443"/>
    </row>
    <row r="501" spans="1:26" ht="15.6">
      <c r="A501" s="443"/>
      <c r="B501" s="443"/>
      <c r="C501" s="443"/>
      <c r="D501" s="443"/>
      <c r="E501" s="443"/>
      <c r="F501" s="443"/>
      <c r="G501" s="443"/>
      <c r="H501" s="443"/>
      <c r="I501" s="443"/>
      <c r="J501" s="443"/>
      <c r="K501" s="443"/>
      <c r="L501" s="443"/>
      <c r="M501" s="443"/>
      <c r="N501" s="443"/>
      <c r="O501" s="443"/>
      <c r="P501" s="443"/>
      <c r="Q501" s="443"/>
      <c r="R501" s="443"/>
      <c r="S501" s="443"/>
      <c r="T501" s="443"/>
      <c r="U501" s="443"/>
      <c r="V501" s="443"/>
      <c r="W501" s="443"/>
      <c r="X501" s="443"/>
      <c r="Y501" s="443"/>
      <c r="Z501" s="443"/>
    </row>
    <row r="502" spans="1:26" ht="15.6">
      <c r="A502" s="443"/>
      <c r="B502" s="443"/>
      <c r="C502" s="443"/>
      <c r="D502" s="443"/>
      <c r="E502" s="443"/>
      <c r="F502" s="443"/>
      <c r="G502" s="443"/>
      <c r="H502" s="443"/>
      <c r="I502" s="443"/>
      <c r="J502" s="443"/>
      <c r="K502" s="443"/>
      <c r="L502" s="443"/>
      <c r="M502" s="443"/>
      <c r="N502" s="443"/>
      <c r="O502" s="443"/>
      <c r="P502" s="443"/>
      <c r="Q502" s="443"/>
      <c r="R502" s="443"/>
      <c r="S502" s="443"/>
      <c r="T502" s="443"/>
      <c r="U502" s="443"/>
      <c r="V502" s="443"/>
      <c r="W502" s="443"/>
      <c r="X502" s="443"/>
      <c r="Y502" s="443"/>
      <c r="Z502" s="443"/>
    </row>
    <row r="503" spans="1:26" ht="15.6">
      <c r="A503" s="443"/>
      <c r="B503" s="443"/>
      <c r="C503" s="443"/>
      <c r="D503" s="443"/>
      <c r="E503" s="443"/>
      <c r="F503" s="443"/>
      <c r="G503" s="443"/>
      <c r="H503" s="443"/>
      <c r="I503" s="443"/>
      <c r="J503" s="443"/>
      <c r="K503" s="443"/>
      <c r="L503" s="443"/>
      <c r="M503" s="443"/>
      <c r="N503" s="443"/>
      <c r="O503" s="443"/>
      <c r="P503" s="443"/>
      <c r="Q503" s="443"/>
      <c r="R503" s="443"/>
      <c r="S503" s="443"/>
      <c r="T503" s="443"/>
      <c r="U503" s="443"/>
      <c r="V503" s="443"/>
      <c r="W503" s="443"/>
      <c r="X503" s="443"/>
      <c r="Y503" s="443"/>
      <c r="Z503" s="443"/>
    </row>
    <row r="504" spans="1:26" ht="15.6">
      <c r="A504" s="443"/>
      <c r="B504" s="443"/>
      <c r="C504" s="443"/>
      <c r="D504" s="443"/>
      <c r="E504" s="443"/>
      <c r="F504" s="443"/>
      <c r="G504" s="443"/>
      <c r="H504" s="443"/>
      <c r="I504" s="443"/>
      <c r="J504" s="443"/>
      <c r="K504" s="443"/>
      <c r="L504" s="443"/>
      <c r="M504" s="443"/>
      <c r="N504" s="443"/>
      <c r="O504" s="443"/>
      <c r="P504" s="443"/>
      <c r="Q504" s="443"/>
      <c r="R504" s="443"/>
      <c r="S504" s="443"/>
      <c r="T504" s="443"/>
      <c r="U504" s="443"/>
      <c r="V504" s="443"/>
      <c r="W504" s="443"/>
      <c r="X504" s="443"/>
      <c r="Y504" s="443"/>
      <c r="Z504" s="443"/>
    </row>
    <row r="505" spans="1:26" ht="15.6">
      <c r="A505" s="443"/>
      <c r="B505" s="443"/>
      <c r="C505" s="443"/>
      <c r="D505" s="443"/>
      <c r="E505" s="443"/>
      <c r="F505" s="443"/>
      <c r="G505" s="443"/>
      <c r="H505" s="443"/>
      <c r="I505" s="443"/>
      <c r="J505" s="443"/>
      <c r="K505" s="443"/>
      <c r="L505" s="443"/>
      <c r="M505" s="443"/>
      <c r="N505" s="443"/>
      <c r="O505" s="443"/>
      <c r="P505" s="443"/>
      <c r="Q505" s="443"/>
      <c r="R505" s="443"/>
      <c r="S505" s="443"/>
      <c r="T505" s="443"/>
      <c r="U505" s="443"/>
      <c r="V505" s="443"/>
      <c r="W505" s="443"/>
      <c r="X505" s="443"/>
      <c r="Y505" s="443"/>
      <c r="Z505" s="443"/>
    </row>
    <row r="506" spans="1:26" ht="15.6">
      <c r="A506" s="443"/>
      <c r="B506" s="443"/>
      <c r="C506" s="443"/>
      <c r="D506" s="443"/>
      <c r="E506" s="443"/>
      <c r="F506" s="443"/>
      <c r="G506" s="443"/>
      <c r="H506" s="443"/>
      <c r="I506" s="443"/>
      <c r="J506" s="443"/>
      <c r="K506" s="443"/>
      <c r="L506" s="443"/>
      <c r="M506" s="443"/>
      <c r="N506" s="443"/>
      <c r="O506" s="443"/>
      <c r="P506" s="443"/>
      <c r="Q506" s="443"/>
      <c r="R506" s="443"/>
      <c r="S506" s="443"/>
      <c r="T506" s="443"/>
      <c r="U506" s="443"/>
      <c r="V506" s="443"/>
      <c r="W506" s="443"/>
      <c r="X506" s="443"/>
      <c r="Y506" s="443"/>
      <c r="Z506" s="443"/>
    </row>
    <row r="507" spans="1:26" ht="15.6">
      <c r="A507" s="443"/>
      <c r="B507" s="443"/>
      <c r="C507" s="443"/>
      <c r="D507" s="443"/>
      <c r="E507" s="443"/>
      <c r="F507" s="443"/>
      <c r="G507" s="443"/>
      <c r="H507" s="443"/>
      <c r="I507" s="443"/>
      <c r="J507" s="443"/>
      <c r="K507" s="443"/>
      <c r="L507" s="443"/>
      <c r="M507" s="443"/>
      <c r="N507" s="443"/>
      <c r="O507" s="443"/>
      <c r="P507" s="443"/>
      <c r="Q507" s="443"/>
      <c r="R507" s="443"/>
      <c r="S507" s="443"/>
      <c r="T507" s="443"/>
      <c r="U507" s="443"/>
      <c r="V507" s="443"/>
      <c r="W507" s="443"/>
      <c r="X507" s="443"/>
      <c r="Y507" s="443"/>
      <c r="Z507" s="443"/>
    </row>
    <row r="508" spans="1:26" ht="15.6">
      <c r="A508" s="443"/>
      <c r="B508" s="443"/>
      <c r="C508" s="443"/>
      <c r="D508" s="443"/>
      <c r="E508" s="443"/>
      <c r="F508" s="443"/>
      <c r="G508" s="443"/>
      <c r="H508" s="443"/>
      <c r="I508" s="443"/>
      <c r="J508" s="443"/>
      <c r="K508" s="443"/>
      <c r="L508" s="443"/>
      <c r="M508" s="443"/>
      <c r="N508" s="443"/>
      <c r="O508" s="443"/>
      <c r="P508" s="443"/>
      <c r="Q508" s="443"/>
      <c r="R508" s="443"/>
      <c r="S508" s="443"/>
      <c r="T508" s="443"/>
      <c r="U508" s="443"/>
      <c r="V508" s="443"/>
      <c r="W508" s="443"/>
      <c r="X508" s="443"/>
      <c r="Y508" s="443"/>
      <c r="Z508" s="443"/>
    </row>
    <row r="509" spans="1:26" ht="15.6">
      <c r="A509" s="443"/>
      <c r="B509" s="443"/>
      <c r="C509" s="443"/>
      <c r="D509" s="443"/>
      <c r="E509" s="443"/>
      <c r="F509" s="443"/>
      <c r="G509" s="443"/>
      <c r="H509" s="443"/>
      <c r="I509" s="443"/>
      <c r="J509" s="443"/>
      <c r="K509" s="443"/>
      <c r="L509" s="443"/>
      <c r="M509" s="443"/>
      <c r="N509" s="443"/>
      <c r="O509" s="443"/>
      <c r="P509" s="443"/>
      <c r="Q509" s="443"/>
      <c r="R509" s="443"/>
      <c r="S509" s="443"/>
      <c r="T509" s="443"/>
      <c r="U509" s="443"/>
      <c r="V509" s="443"/>
      <c r="W509" s="443"/>
      <c r="X509" s="443"/>
      <c r="Y509" s="443"/>
      <c r="Z509" s="443"/>
    </row>
    <row r="510" spans="1:26" ht="15.6">
      <c r="A510" s="443"/>
      <c r="B510" s="443"/>
      <c r="C510" s="443"/>
      <c r="D510" s="443"/>
      <c r="E510" s="443"/>
      <c r="F510" s="443"/>
      <c r="G510" s="443"/>
      <c r="H510" s="443"/>
      <c r="I510" s="443"/>
      <c r="J510" s="443"/>
      <c r="K510" s="443"/>
      <c r="L510" s="443"/>
      <c r="M510" s="443"/>
      <c r="N510" s="443"/>
      <c r="O510" s="443"/>
      <c r="P510" s="443"/>
      <c r="Q510" s="443"/>
      <c r="R510" s="443"/>
      <c r="S510" s="443"/>
      <c r="T510" s="443"/>
      <c r="U510" s="443"/>
      <c r="V510" s="443"/>
      <c r="W510" s="443"/>
      <c r="X510" s="443"/>
      <c r="Y510" s="443"/>
      <c r="Z510" s="443"/>
    </row>
    <row r="511" spans="1:26" ht="15.6">
      <c r="A511" s="443"/>
      <c r="B511" s="443"/>
      <c r="C511" s="443"/>
      <c r="D511" s="443"/>
      <c r="E511" s="443"/>
      <c r="F511" s="443"/>
      <c r="G511" s="443"/>
      <c r="H511" s="443"/>
      <c r="I511" s="443"/>
      <c r="J511" s="443"/>
      <c r="K511" s="443"/>
      <c r="L511" s="443"/>
      <c r="M511" s="443"/>
      <c r="N511" s="443"/>
      <c r="O511" s="443"/>
      <c r="P511" s="443"/>
      <c r="Q511" s="443"/>
      <c r="R511" s="443"/>
      <c r="S511" s="443"/>
      <c r="T511" s="443"/>
      <c r="U511" s="443"/>
      <c r="V511" s="443"/>
      <c r="W511" s="443"/>
      <c r="X511" s="443"/>
      <c r="Y511" s="443"/>
      <c r="Z511" s="443"/>
    </row>
    <row r="512" spans="1:26" ht="15.6">
      <c r="A512" s="443"/>
      <c r="B512" s="443"/>
      <c r="C512" s="443"/>
      <c r="D512" s="443"/>
      <c r="E512" s="443"/>
      <c r="F512" s="443"/>
      <c r="G512" s="443"/>
      <c r="H512" s="443"/>
      <c r="I512" s="443"/>
      <c r="J512" s="443"/>
      <c r="K512" s="443"/>
      <c r="L512" s="443"/>
      <c r="M512" s="443"/>
      <c r="N512" s="443"/>
      <c r="O512" s="443"/>
      <c r="P512" s="443"/>
      <c r="Q512" s="443"/>
      <c r="R512" s="443"/>
      <c r="S512" s="443"/>
      <c r="T512" s="443"/>
      <c r="U512" s="443"/>
      <c r="V512" s="443"/>
      <c r="W512" s="443"/>
      <c r="X512" s="443"/>
      <c r="Y512" s="443"/>
      <c r="Z512" s="443"/>
    </row>
    <row r="513" spans="1:26" ht="15.6">
      <c r="A513" s="443"/>
      <c r="B513" s="443"/>
      <c r="C513" s="443"/>
      <c r="D513" s="443"/>
      <c r="E513" s="443"/>
      <c r="F513" s="443"/>
      <c r="G513" s="443"/>
      <c r="H513" s="443"/>
      <c r="I513" s="443"/>
      <c r="J513" s="443"/>
      <c r="K513" s="443"/>
      <c r="L513" s="443"/>
      <c r="M513" s="443"/>
      <c r="N513" s="443"/>
      <c r="O513" s="443"/>
      <c r="P513" s="443"/>
      <c r="Q513" s="443"/>
      <c r="R513" s="443"/>
      <c r="S513" s="443"/>
      <c r="T513" s="443"/>
      <c r="U513" s="443"/>
      <c r="V513" s="443"/>
      <c r="W513" s="443"/>
      <c r="X513" s="443"/>
      <c r="Y513" s="443"/>
      <c r="Z513" s="443"/>
    </row>
    <row r="514" spans="1:26" ht="15.6">
      <c r="A514" s="443"/>
      <c r="B514" s="443"/>
      <c r="C514" s="443"/>
      <c r="D514" s="443"/>
      <c r="E514" s="443"/>
      <c r="F514" s="443"/>
      <c r="G514" s="443"/>
      <c r="H514" s="443"/>
      <c r="I514" s="443"/>
      <c r="J514" s="443"/>
      <c r="K514" s="443"/>
      <c r="L514" s="443"/>
      <c r="M514" s="443"/>
      <c r="N514" s="443"/>
      <c r="O514" s="443"/>
      <c r="P514" s="443"/>
      <c r="Q514" s="443"/>
      <c r="R514" s="443"/>
      <c r="S514" s="443"/>
      <c r="T514" s="443"/>
      <c r="U514" s="443"/>
      <c r="V514" s="443"/>
      <c r="W514" s="443"/>
      <c r="X514" s="443"/>
      <c r="Y514" s="443"/>
      <c r="Z514" s="443"/>
    </row>
    <row r="515" spans="1:26" ht="15.6">
      <c r="A515" s="443"/>
      <c r="B515" s="443"/>
      <c r="C515" s="443"/>
      <c r="D515" s="443"/>
      <c r="E515" s="443"/>
      <c r="F515" s="443"/>
      <c r="G515" s="443"/>
      <c r="H515" s="443"/>
      <c r="I515" s="443"/>
      <c r="J515" s="443"/>
      <c r="K515" s="443"/>
      <c r="L515" s="443"/>
      <c r="M515" s="443"/>
      <c r="N515" s="443"/>
      <c r="O515" s="443"/>
      <c r="P515" s="443"/>
      <c r="Q515" s="443"/>
      <c r="R515" s="443"/>
      <c r="S515" s="443"/>
      <c r="T515" s="443"/>
      <c r="U515" s="443"/>
      <c r="V515" s="443"/>
      <c r="W515" s="443"/>
      <c r="X515" s="443"/>
      <c r="Y515" s="443"/>
      <c r="Z515" s="443"/>
    </row>
    <row r="516" spans="1:26" ht="15.6">
      <c r="A516" s="443"/>
      <c r="B516" s="443"/>
      <c r="C516" s="443"/>
      <c r="D516" s="443"/>
      <c r="E516" s="443"/>
      <c r="F516" s="443"/>
      <c r="G516" s="443"/>
      <c r="H516" s="443"/>
      <c r="I516" s="443"/>
      <c r="J516" s="443"/>
      <c r="K516" s="443"/>
      <c r="L516" s="443"/>
      <c r="M516" s="443"/>
      <c r="N516" s="443"/>
      <c r="O516" s="443"/>
      <c r="P516" s="443"/>
      <c r="Q516" s="443"/>
      <c r="R516" s="443"/>
      <c r="S516" s="443"/>
      <c r="T516" s="443"/>
      <c r="U516" s="443"/>
      <c r="V516" s="443"/>
      <c r="W516" s="443"/>
      <c r="X516" s="443"/>
      <c r="Y516" s="443"/>
      <c r="Z516" s="443"/>
    </row>
    <row r="517" spans="1:26" ht="15.6">
      <c r="A517" s="443"/>
      <c r="B517" s="443"/>
      <c r="C517" s="443"/>
      <c r="D517" s="443"/>
      <c r="E517" s="443"/>
      <c r="F517" s="443"/>
      <c r="G517" s="443"/>
      <c r="H517" s="443"/>
      <c r="I517" s="443"/>
      <c r="J517" s="443"/>
      <c r="K517" s="443"/>
      <c r="L517" s="443"/>
      <c r="M517" s="443"/>
      <c r="N517" s="443"/>
      <c r="O517" s="443"/>
      <c r="P517" s="443"/>
      <c r="Q517" s="443"/>
      <c r="R517" s="443"/>
      <c r="S517" s="443"/>
      <c r="T517" s="443"/>
      <c r="U517" s="443"/>
      <c r="V517" s="443"/>
      <c r="W517" s="443"/>
      <c r="X517" s="443"/>
      <c r="Y517" s="443"/>
      <c r="Z517" s="443"/>
    </row>
    <row r="518" spans="1:26" ht="15.6">
      <c r="A518" s="443"/>
      <c r="B518" s="443"/>
      <c r="C518" s="443"/>
      <c r="D518" s="443"/>
      <c r="E518" s="443"/>
      <c r="F518" s="443"/>
      <c r="G518" s="443"/>
      <c r="H518" s="443"/>
      <c r="I518" s="443"/>
      <c r="J518" s="443"/>
      <c r="K518" s="443"/>
      <c r="L518" s="443"/>
      <c r="M518" s="443"/>
      <c r="N518" s="443"/>
      <c r="O518" s="443"/>
      <c r="P518" s="443"/>
      <c r="Q518" s="443"/>
      <c r="R518" s="443"/>
      <c r="S518" s="443"/>
      <c r="T518" s="443"/>
      <c r="U518" s="443"/>
      <c r="V518" s="443"/>
      <c r="W518" s="443"/>
      <c r="X518" s="443"/>
      <c r="Y518" s="443"/>
      <c r="Z518" s="443"/>
    </row>
    <row r="519" spans="1:26" ht="15.6">
      <c r="A519" s="443"/>
      <c r="B519" s="443"/>
      <c r="C519" s="443"/>
      <c r="D519" s="443"/>
      <c r="E519" s="443"/>
      <c r="F519" s="443"/>
      <c r="G519" s="443"/>
      <c r="H519" s="443"/>
      <c r="I519" s="443"/>
      <c r="J519" s="443"/>
      <c r="K519" s="443"/>
      <c r="L519" s="443"/>
      <c r="M519" s="443"/>
      <c r="N519" s="443"/>
      <c r="O519" s="443"/>
      <c r="P519" s="443"/>
      <c r="Q519" s="443"/>
      <c r="R519" s="443"/>
      <c r="S519" s="443"/>
      <c r="T519" s="443"/>
      <c r="U519" s="443"/>
      <c r="V519" s="443"/>
      <c r="W519" s="443"/>
      <c r="X519" s="443"/>
      <c r="Y519" s="443"/>
      <c r="Z519" s="443"/>
    </row>
    <row r="520" spans="1:26" ht="15.6">
      <c r="A520" s="443"/>
      <c r="B520" s="443"/>
      <c r="C520" s="443"/>
      <c r="D520" s="443"/>
      <c r="E520" s="443"/>
      <c r="F520" s="443"/>
      <c r="G520" s="443"/>
      <c r="H520" s="443"/>
      <c r="I520" s="443"/>
      <c r="J520" s="443"/>
      <c r="K520" s="443"/>
      <c r="L520" s="443"/>
      <c r="M520" s="443"/>
      <c r="N520" s="443"/>
      <c r="O520" s="443"/>
      <c r="P520" s="443"/>
      <c r="Q520" s="443"/>
      <c r="R520" s="443"/>
      <c r="S520" s="443"/>
      <c r="T520" s="443"/>
      <c r="U520" s="443"/>
      <c r="V520" s="443"/>
      <c r="W520" s="443"/>
      <c r="X520" s="443"/>
      <c r="Y520" s="443"/>
      <c r="Z520" s="443"/>
    </row>
    <row r="521" spans="1:26" ht="15.6">
      <c r="A521" s="443"/>
      <c r="B521" s="443"/>
      <c r="C521" s="443"/>
      <c r="D521" s="443"/>
      <c r="E521" s="443"/>
      <c r="F521" s="443"/>
      <c r="G521" s="443"/>
      <c r="H521" s="443"/>
      <c r="I521" s="443"/>
      <c r="J521" s="443"/>
      <c r="K521" s="443"/>
      <c r="L521" s="443"/>
      <c r="M521" s="443"/>
      <c r="N521" s="443"/>
      <c r="O521" s="443"/>
      <c r="P521" s="443"/>
      <c r="Q521" s="443"/>
      <c r="R521" s="443"/>
      <c r="S521" s="443"/>
      <c r="T521" s="443"/>
      <c r="U521" s="443"/>
      <c r="V521" s="443"/>
      <c r="W521" s="443"/>
      <c r="X521" s="443"/>
      <c r="Y521" s="443"/>
      <c r="Z521" s="443"/>
    </row>
    <row r="522" spans="1:26" ht="15.6">
      <c r="A522" s="443"/>
      <c r="B522" s="443"/>
      <c r="C522" s="443"/>
      <c r="D522" s="443"/>
      <c r="E522" s="443"/>
      <c r="F522" s="443"/>
      <c r="G522" s="443"/>
      <c r="H522" s="443"/>
      <c r="I522" s="443"/>
      <c r="J522" s="443"/>
      <c r="K522" s="443"/>
      <c r="L522" s="443"/>
      <c r="M522" s="443"/>
      <c r="N522" s="443"/>
      <c r="O522" s="443"/>
      <c r="P522" s="443"/>
      <c r="Q522" s="443"/>
      <c r="R522" s="443"/>
      <c r="S522" s="443"/>
      <c r="T522" s="443"/>
      <c r="U522" s="443"/>
      <c r="V522" s="443"/>
      <c r="W522" s="443"/>
      <c r="X522" s="443"/>
      <c r="Y522" s="443"/>
      <c r="Z522" s="443"/>
    </row>
    <row r="523" spans="1:26" ht="15.6">
      <c r="A523" s="443"/>
      <c r="B523" s="443"/>
      <c r="C523" s="443"/>
      <c r="D523" s="443"/>
      <c r="E523" s="443"/>
      <c r="F523" s="443"/>
      <c r="G523" s="443"/>
      <c r="H523" s="443"/>
      <c r="I523" s="443"/>
      <c r="J523" s="443"/>
      <c r="K523" s="443"/>
      <c r="L523" s="443"/>
      <c r="M523" s="443"/>
      <c r="N523" s="443"/>
      <c r="O523" s="443"/>
      <c r="P523" s="443"/>
      <c r="Q523" s="443"/>
      <c r="R523" s="443"/>
      <c r="S523" s="443"/>
      <c r="T523" s="443"/>
      <c r="U523" s="443"/>
      <c r="V523" s="443"/>
      <c r="W523" s="443"/>
      <c r="X523" s="443"/>
      <c r="Y523" s="443"/>
      <c r="Z523" s="443"/>
    </row>
    <row r="524" spans="1:26" ht="15.6">
      <c r="A524" s="443"/>
      <c r="B524" s="443"/>
      <c r="C524" s="443"/>
      <c r="D524" s="443"/>
      <c r="E524" s="443"/>
      <c r="F524" s="443"/>
      <c r="G524" s="443"/>
      <c r="H524" s="443"/>
      <c r="I524" s="443"/>
      <c r="J524" s="443"/>
      <c r="K524" s="443"/>
      <c r="L524" s="443"/>
      <c r="M524" s="443"/>
      <c r="N524" s="443"/>
      <c r="O524" s="443"/>
      <c r="P524" s="443"/>
      <c r="Q524" s="443"/>
      <c r="R524" s="443"/>
      <c r="S524" s="443"/>
      <c r="T524" s="443"/>
      <c r="U524" s="443"/>
      <c r="V524" s="443"/>
      <c r="W524" s="443"/>
      <c r="X524" s="443"/>
      <c r="Y524" s="443"/>
      <c r="Z524" s="443"/>
    </row>
    <row r="525" spans="1:26" ht="15.6">
      <c r="A525" s="443"/>
      <c r="B525" s="443"/>
      <c r="C525" s="443"/>
      <c r="D525" s="443"/>
      <c r="E525" s="443"/>
      <c r="F525" s="443"/>
      <c r="G525" s="443"/>
      <c r="H525" s="443"/>
      <c r="I525" s="443"/>
      <c r="J525" s="443"/>
      <c r="K525" s="443"/>
      <c r="L525" s="443"/>
      <c r="M525" s="443"/>
      <c r="N525" s="443"/>
      <c r="O525" s="443"/>
      <c r="P525" s="443"/>
      <c r="Q525" s="443"/>
      <c r="R525" s="443"/>
      <c r="S525" s="443"/>
      <c r="T525" s="443"/>
      <c r="U525" s="443"/>
      <c r="V525" s="443"/>
      <c r="W525" s="443"/>
      <c r="X525" s="443"/>
      <c r="Y525" s="443"/>
      <c r="Z525" s="443"/>
    </row>
    <row r="526" spans="1:26" ht="15.6">
      <c r="A526" s="443"/>
      <c r="B526" s="443"/>
      <c r="C526" s="443"/>
      <c r="D526" s="443"/>
      <c r="E526" s="443"/>
      <c r="F526" s="443"/>
      <c r="G526" s="443"/>
      <c r="H526" s="443"/>
      <c r="I526" s="443"/>
      <c r="J526" s="443"/>
      <c r="K526" s="443"/>
      <c r="L526" s="443"/>
      <c r="M526" s="443"/>
      <c r="N526" s="443"/>
      <c r="O526" s="443"/>
      <c r="P526" s="443"/>
      <c r="Q526" s="443"/>
      <c r="R526" s="443"/>
      <c r="S526" s="443"/>
      <c r="T526" s="443"/>
      <c r="U526" s="443"/>
      <c r="V526" s="443"/>
      <c r="W526" s="443"/>
      <c r="X526" s="443"/>
      <c r="Y526" s="443"/>
      <c r="Z526" s="443"/>
    </row>
    <row r="527" spans="1:26" ht="15.6">
      <c r="A527" s="443"/>
      <c r="B527" s="443"/>
      <c r="C527" s="443"/>
      <c r="D527" s="443"/>
      <c r="E527" s="443"/>
      <c r="F527" s="443"/>
      <c r="G527" s="443"/>
      <c r="H527" s="443"/>
      <c r="I527" s="443"/>
      <c r="J527" s="443"/>
      <c r="K527" s="443"/>
      <c r="L527" s="443"/>
      <c r="M527" s="443"/>
      <c r="N527" s="443"/>
      <c r="O527" s="443"/>
      <c r="P527" s="443"/>
      <c r="Q527" s="443"/>
      <c r="R527" s="443"/>
      <c r="S527" s="443"/>
      <c r="T527" s="443"/>
      <c r="U527" s="443"/>
      <c r="V527" s="443"/>
      <c r="W527" s="443"/>
      <c r="X527" s="443"/>
      <c r="Y527" s="443"/>
      <c r="Z527" s="443"/>
    </row>
    <row r="528" spans="1:26" ht="15.6">
      <c r="A528" s="443"/>
      <c r="B528" s="443"/>
      <c r="C528" s="443"/>
      <c r="D528" s="443"/>
      <c r="E528" s="443"/>
      <c r="F528" s="443"/>
      <c r="G528" s="443"/>
      <c r="H528" s="443"/>
      <c r="I528" s="443"/>
      <c r="J528" s="443"/>
      <c r="K528" s="443"/>
      <c r="L528" s="443"/>
      <c r="M528" s="443"/>
      <c r="N528" s="443"/>
      <c r="O528" s="443"/>
      <c r="P528" s="443"/>
      <c r="Q528" s="443"/>
      <c r="R528" s="443"/>
      <c r="S528" s="443"/>
      <c r="T528" s="443"/>
      <c r="U528" s="443"/>
      <c r="V528" s="443"/>
      <c r="W528" s="443"/>
      <c r="X528" s="443"/>
      <c r="Y528" s="443"/>
      <c r="Z528" s="443"/>
    </row>
    <row r="529" spans="1:26" ht="15.6">
      <c r="A529" s="443"/>
      <c r="B529" s="443"/>
      <c r="C529" s="443"/>
      <c r="D529" s="443"/>
      <c r="E529" s="443"/>
      <c r="F529" s="443"/>
      <c r="G529" s="443"/>
      <c r="H529" s="443"/>
      <c r="I529" s="443"/>
      <c r="J529" s="443"/>
      <c r="K529" s="443"/>
      <c r="L529" s="443"/>
      <c r="M529" s="443"/>
      <c r="N529" s="443"/>
      <c r="O529" s="443"/>
      <c r="P529" s="443"/>
      <c r="Q529" s="443"/>
      <c r="R529" s="443"/>
      <c r="S529" s="443"/>
      <c r="T529" s="443"/>
      <c r="U529" s="443"/>
      <c r="V529" s="443"/>
      <c r="W529" s="443"/>
      <c r="X529" s="443"/>
      <c r="Y529" s="443"/>
      <c r="Z529" s="443"/>
    </row>
    <row r="530" spans="1:26" ht="15.6">
      <c r="A530" s="443"/>
      <c r="B530" s="443"/>
      <c r="C530" s="443"/>
      <c r="D530" s="443"/>
      <c r="E530" s="443"/>
      <c r="F530" s="443"/>
      <c r="G530" s="443"/>
      <c r="H530" s="443"/>
      <c r="I530" s="443"/>
      <c r="J530" s="443"/>
      <c r="K530" s="443"/>
      <c r="L530" s="443"/>
      <c r="M530" s="443"/>
      <c r="N530" s="443"/>
      <c r="O530" s="443"/>
      <c r="P530" s="443"/>
      <c r="Q530" s="443"/>
      <c r="R530" s="443"/>
      <c r="S530" s="443"/>
      <c r="T530" s="443"/>
      <c r="U530" s="443"/>
      <c r="V530" s="443"/>
      <c r="W530" s="443"/>
      <c r="X530" s="443"/>
      <c r="Y530" s="443"/>
      <c r="Z530" s="443"/>
    </row>
    <row r="531" spans="1:26" ht="15.6">
      <c r="A531" s="443"/>
      <c r="B531" s="443"/>
      <c r="C531" s="443"/>
      <c r="D531" s="443"/>
      <c r="E531" s="443"/>
      <c r="F531" s="443"/>
      <c r="G531" s="443"/>
      <c r="H531" s="443"/>
      <c r="I531" s="443"/>
      <c r="J531" s="443"/>
      <c r="K531" s="443"/>
      <c r="L531" s="443"/>
      <c r="M531" s="443"/>
      <c r="N531" s="443"/>
      <c r="O531" s="443"/>
      <c r="P531" s="443"/>
      <c r="Q531" s="443"/>
      <c r="R531" s="443"/>
      <c r="S531" s="443"/>
      <c r="T531" s="443"/>
      <c r="U531" s="443"/>
      <c r="V531" s="443"/>
      <c r="W531" s="443"/>
      <c r="X531" s="443"/>
      <c r="Y531" s="443"/>
      <c r="Z531" s="443"/>
    </row>
    <row r="532" spans="1:26" ht="15.6">
      <c r="A532" s="443"/>
      <c r="B532" s="443"/>
      <c r="C532" s="443"/>
      <c r="D532" s="443"/>
      <c r="E532" s="443"/>
      <c r="F532" s="443"/>
      <c r="G532" s="443"/>
      <c r="H532" s="443"/>
      <c r="I532" s="443"/>
      <c r="J532" s="443"/>
      <c r="K532" s="443"/>
      <c r="L532" s="443"/>
      <c r="M532" s="443"/>
      <c r="N532" s="443"/>
      <c r="O532" s="443"/>
      <c r="P532" s="443"/>
      <c r="Q532" s="443"/>
      <c r="R532" s="443"/>
      <c r="S532" s="443"/>
      <c r="T532" s="443"/>
      <c r="U532" s="443"/>
      <c r="V532" s="443"/>
      <c r="W532" s="443"/>
      <c r="X532" s="443"/>
      <c r="Y532" s="443"/>
      <c r="Z532" s="443"/>
    </row>
    <row r="533" spans="1:26" ht="15.6">
      <c r="A533" s="443"/>
      <c r="B533" s="443"/>
      <c r="C533" s="443"/>
      <c r="D533" s="443"/>
      <c r="E533" s="443"/>
      <c r="F533" s="443"/>
      <c r="G533" s="443"/>
      <c r="H533" s="443"/>
      <c r="I533" s="443"/>
      <c r="J533" s="443"/>
      <c r="K533" s="443"/>
      <c r="L533" s="443"/>
      <c r="M533" s="443"/>
      <c r="N533" s="443"/>
      <c r="O533" s="443"/>
      <c r="P533" s="443"/>
      <c r="Q533" s="443"/>
      <c r="R533" s="443"/>
      <c r="S533" s="443"/>
      <c r="T533" s="443"/>
      <c r="U533" s="443"/>
      <c r="V533" s="443"/>
      <c r="W533" s="443"/>
      <c r="X533" s="443"/>
      <c r="Y533" s="443"/>
      <c r="Z533" s="443"/>
    </row>
    <row r="534" spans="1:26" ht="15.6">
      <c r="A534" s="443"/>
      <c r="B534" s="443"/>
      <c r="C534" s="443"/>
      <c r="D534" s="443"/>
      <c r="E534" s="443"/>
      <c r="F534" s="443"/>
      <c r="G534" s="443"/>
      <c r="H534" s="443"/>
      <c r="I534" s="443"/>
      <c r="J534" s="443"/>
      <c r="K534" s="443"/>
      <c r="L534" s="443"/>
      <c r="M534" s="443"/>
      <c r="N534" s="443"/>
      <c r="O534" s="443"/>
      <c r="P534" s="443"/>
      <c r="Q534" s="443"/>
      <c r="R534" s="443"/>
      <c r="S534" s="443"/>
      <c r="T534" s="443"/>
      <c r="U534" s="443"/>
      <c r="V534" s="443"/>
      <c r="W534" s="443"/>
      <c r="X534" s="443"/>
      <c r="Y534" s="443"/>
      <c r="Z534" s="443"/>
    </row>
    <row r="535" spans="1:26" ht="15.6">
      <c r="A535" s="443"/>
      <c r="B535" s="443"/>
      <c r="C535" s="443"/>
      <c r="D535" s="443"/>
      <c r="E535" s="443"/>
      <c r="F535" s="443"/>
      <c r="G535" s="443"/>
      <c r="H535" s="443"/>
      <c r="I535" s="443"/>
      <c r="J535" s="443"/>
      <c r="K535" s="443"/>
      <c r="L535" s="443"/>
      <c r="M535" s="443"/>
      <c r="N535" s="443"/>
      <c r="O535" s="443"/>
      <c r="P535" s="443"/>
      <c r="Q535" s="443"/>
      <c r="R535" s="443"/>
      <c r="S535" s="443"/>
      <c r="T535" s="443"/>
      <c r="U535" s="443"/>
      <c r="V535" s="443"/>
      <c r="W535" s="443"/>
      <c r="X535" s="443"/>
      <c r="Y535" s="443"/>
      <c r="Z535" s="443"/>
    </row>
    <row r="536" spans="1:26" ht="15.6">
      <c r="A536" s="443"/>
      <c r="B536" s="443"/>
      <c r="C536" s="443"/>
      <c r="D536" s="443"/>
      <c r="E536" s="443"/>
      <c r="F536" s="443"/>
      <c r="G536" s="443"/>
      <c r="H536" s="443"/>
      <c r="I536" s="443"/>
      <c r="J536" s="443"/>
      <c r="K536" s="443"/>
      <c r="L536" s="443"/>
      <c r="M536" s="443"/>
      <c r="N536" s="443"/>
      <c r="O536" s="443"/>
      <c r="P536" s="443"/>
      <c r="Q536" s="443"/>
      <c r="R536" s="443"/>
      <c r="S536" s="443"/>
      <c r="T536" s="443"/>
      <c r="U536" s="443"/>
      <c r="V536" s="443"/>
      <c r="W536" s="443"/>
      <c r="X536" s="443"/>
      <c r="Y536" s="443"/>
      <c r="Z536" s="443"/>
    </row>
    <row r="537" spans="1:26" ht="15.6">
      <c r="A537" s="443"/>
      <c r="B537" s="443"/>
      <c r="C537" s="443"/>
      <c r="D537" s="443"/>
      <c r="E537" s="443"/>
      <c r="F537" s="443"/>
      <c r="G537" s="443"/>
      <c r="H537" s="443"/>
      <c r="I537" s="443"/>
      <c r="J537" s="443"/>
      <c r="K537" s="443"/>
      <c r="L537" s="443"/>
      <c r="M537" s="443"/>
      <c r="N537" s="443"/>
      <c r="O537" s="443"/>
      <c r="P537" s="443"/>
      <c r="Q537" s="443"/>
      <c r="R537" s="443"/>
      <c r="S537" s="443"/>
      <c r="T537" s="443"/>
      <c r="U537" s="443"/>
      <c r="V537" s="443"/>
      <c r="W537" s="443"/>
      <c r="X537" s="443"/>
      <c r="Y537" s="443"/>
      <c r="Z537" s="443"/>
    </row>
    <row r="538" spans="1:26" ht="15.6">
      <c r="A538" s="443"/>
      <c r="B538" s="443"/>
      <c r="C538" s="443"/>
      <c r="D538" s="443"/>
      <c r="E538" s="443"/>
      <c r="F538" s="443"/>
      <c r="G538" s="443"/>
      <c r="H538" s="443"/>
      <c r="I538" s="443"/>
      <c r="J538" s="443"/>
      <c r="K538" s="443"/>
      <c r="L538" s="443"/>
      <c r="M538" s="443"/>
      <c r="N538" s="443"/>
      <c r="O538" s="443"/>
      <c r="P538" s="443"/>
      <c r="Q538" s="443"/>
      <c r="R538" s="443"/>
      <c r="S538" s="443"/>
      <c r="T538" s="443"/>
      <c r="U538" s="443"/>
      <c r="V538" s="443"/>
      <c r="W538" s="443"/>
      <c r="X538" s="443"/>
      <c r="Y538" s="443"/>
      <c r="Z538" s="443"/>
    </row>
    <row r="539" spans="1:26" ht="15.6">
      <c r="A539" s="443"/>
      <c r="B539" s="443"/>
      <c r="C539" s="443"/>
      <c r="D539" s="443"/>
      <c r="E539" s="443"/>
      <c r="F539" s="443"/>
      <c r="G539" s="443"/>
      <c r="H539" s="443"/>
      <c r="I539" s="443"/>
      <c r="J539" s="443"/>
      <c r="K539" s="443"/>
      <c r="L539" s="443"/>
      <c r="M539" s="443"/>
      <c r="N539" s="443"/>
      <c r="O539" s="443"/>
      <c r="P539" s="443"/>
      <c r="Q539" s="443"/>
      <c r="R539" s="443"/>
      <c r="S539" s="443"/>
      <c r="T539" s="443"/>
      <c r="U539" s="443"/>
      <c r="V539" s="443"/>
      <c r="W539" s="443"/>
      <c r="X539" s="443"/>
      <c r="Y539" s="443"/>
      <c r="Z539" s="443"/>
    </row>
    <row r="540" spans="1:26" ht="15.6">
      <c r="A540" s="443"/>
      <c r="B540" s="443"/>
      <c r="C540" s="443"/>
      <c r="D540" s="443"/>
      <c r="E540" s="443"/>
      <c r="F540" s="443"/>
      <c r="G540" s="443"/>
      <c r="H540" s="443"/>
      <c r="I540" s="443"/>
      <c r="J540" s="443"/>
      <c r="K540" s="443"/>
      <c r="L540" s="443"/>
      <c r="M540" s="443"/>
      <c r="N540" s="443"/>
      <c r="O540" s="443"/>
      <c r="P540" s="443"/>
      <c r="Q540" s="443"/>
      <c r="R540" s="443"/>
      <c r="S540" s="443"/>
      <c r="T540" s="443"/>
      <c r="U540" s="443"/>
      <c r="V540" s="443"/>
      <c r="W540" s="443"/>
      <c r="X540" s="443"/>
      <c r="Y540" s="443"/>
      <c r="Z540" s="443"/>
    </row>
    <row r="541" spans="1:26" ht="15.6">
      <c r="A541" s="443"/>
      <c r="B541" s="443"/>
      <c r="C541" s="443"/>
      <c r="D541" s="443"/>
      <c r="E541" s="443"/>
      <c r="F541" s="443"/>
      <c r="G541" s="443"/>
      <c r="H541" s="443"/>
      <c r="I541" s="443"/>
      <c r="J541" s="443"/>
      <c r="K541" s="443"/>
      <c r="L541" s="443"/>
      <c r="M541" s="443"/>
      <c r="N541" s="443"/>
      <c r="O541" s="443"/>
      <c r="P541" s="443"/>
      <c r="Q541" s="443"/>
      <c r="R541" s="443"/>
      <c r="S541" s="443"/>
      <c r="T541" s="443"/>
      <c r="U541" s="443"/>
      <c r="V541" s="443"/>
      <c r="W541" s="443"/>
      <c r="X541" s="443"/>
      <c r="Y541" s="443"/>
      <c r="Z541" s="443"/>
    </row>
    <row r="542" spans="1:26" ht="15.6">
      <c r="A542" s="443"/>
      <c r="B542" s="443"/>
      <c r="C542" s="443"/>
      <c r="D542" s="443"/>
      <c r="E542" s="443"/>
      <c r="F542" s="443"/>
      <c r="G542" s="443"/>
      <c r="H542" s="443"/>
      <c r="I542" s="443"/>
      <c r="J542" s="443"/>
      <c r="K542" s="443"/>
      <c r="L542" s="443"/>
      <c r="M542" s="443"/>
      <c r="N542" s="443"/>
      <c r="O542" s="443"/>
      <c r="P542" s="443"/>
      <c r="Q542" s="443"/>
      <c r="R542" s="443"/>
      <c r="S542" s="443"/>
      <c r="T542" s="443"/>
      <c r="U542" s="443"/>
      <c r="V542" s="443"/>
      <c r="W542" s="443"/>
      <c r="X542" s="443"/>
      <c r="Y542" s="443"/>
      <c r="Z542" s="443"/>
    </row>
    <row r="543" spans="1:26" ht="15.6">
      <c r="A543" s="443"/>
      <c r="B543" s="443"/>
      <c r="C543" s="443"/>
      <c r="D543" s="443"/>
      <c r="E543" s="443"/>
      <c r="F543" s="443"/>
      <c r="G543" s="443"/>
      <c r="H543" s="443"/>
      <c r="I543" s="443"/>
      <c r="J543" s="443"/>
      <c r="K543" s="443"/>
      <c r="L543" s="443"/>
      <c r="M543" s="443"/>
      <c r="N543" s="443"/>
      <c r="O543" s="443"/>
      <c r="P543" s="443"/>
      <c r="Q543" s="443"/>
      <c r="R543" s="443"/>
      <c r="S543" s="443"/>
      <c r="T543" s="443"/>
      <c r="U543" s="443"/>
      <c r="V543" s="443"/>
      <c r="W543" s="443"/>
      <c r="X543" s="443"/>
      <c r="Y543" s="443"/>
      <c r="Z543" s="443"/>
    </row>
    <row r="544" spans="1:26" ht="15.6">
      <c r="A544" s="443"/>
      <c r="B544" s="443"/>
      <c r="C544" s="443"/>
      <c r="D544" s="443"/>
      <c r="E544" s="443"/>
      <c r="F544" s="443"/>
      <c r="G544" s="443"/>
      <c r="H544" s="443"/>
      <c r="I544" s="443"/>
      <c r="J544" s="443"/>
      <c r="K544" s="443"/>
      <c r="L544" s="443"/>
      <c r="M544" s="443"/>
      <c r="N544" s="443"/>
      <c r="O544" s="443"/>
      <c r="P544" s="443"/>
      <c r="Q544" s="443"/>
      <c r="R544" s="443"/>
      <c r="S544" s="443"/>
      <c r="T544" s="443"/>
      <c r="U544" s="443"/>
      <c r="V544" s="443"/>
      <c r="W544" s="443"/>
      <c r="X544" s="443"/>
      <c r="Y544" s="443"/>
      <c r="Z544" s="443"/>
    </row>
    <row r="545" spans="1:26" ht="15.6">
      <c r="A545" s="443"/>
      <c r="B545" s="443"/>
      <c r="C545" s="443"/>
      <c r="D545" s="443"/>
      <c r="E545" s="443"/>
      <c r="F545" s="443"/>
      <c r="G545" s="443"/>
      <c r="H545" s="443"/>
      <c r="I545" s="443"/>
      <c r="J545" s="443"/>
      <c r="K545" s="443"/>
      <c r="L545" s="443"/>
      <c r="M545" s="443"/>
      <c r="N545" s="443"/>
      <c r="O545" s="443"/>
      <c r="P545" s="443"/>
      <c r="Q545" s="443"/>
      <c r="R545" s="443"/>
      <c r="S545" s="443"/>
      <c r="T545" s="443"/>
      <c r="U545" s="443"/>
      <c r="V545" s="443"/>
      <c r="W545" s="443"/>
      <c r="X545" s="443"/>
      <c r="Y545" s="443"/>
      <c r="Z545" s="443"/>
    </row>
    <row r="546" spans="1:26" ht="15.6">
      <c r="A546" s="443"/>
      <c r="B546" s="443"/>
      <c r="C546" s="443"/>
      <c r="D546" s="443"/>
      <c r="E546" s="443"/>
      <c r="F546" s="443"/>
      <c r="G546" s="443"/>
      <c r="H546" s="443"/>
      <c r="I546" s="443"/>
      <c r="J546" s="443"/>
      <c r="K546" s="443"/>
      <c r="L546" s="443"/>
      <c r="M546" s="443"/>
      <c r="N546" s="443"/>
      <c r="O546" s="443"/>
      <c r="P546" s="443"/>
      <c r="Q546" s="443"/>
      <c r="R546" s="443"/>
      <c r="S546" s="443"/>
      <c r="T546" s="443"/>
      <c r="U546" s="443"/>
      <c r="V546" s="443"/>
      <c r="W546" s="443"/>
      <c r="X546" s="443"/>
      <c r="Y546" s="443"/>
      <c r="Z546" s="443"/>
    </row>
    <row r="547" spans="1:26" ht="15.6">
      <c r="A547" s="443"/>
      <c r="B547" s="443"/>
      <c r="C547" s="443"/>
      <c r="D547" s="443"/>
      <c r="E547" s="443"/>
      <c r="F547" s="443"/>
      <c r="G547" s="443"/>
      <c r="H547" s="443"/>
      <c r="I547" s="443"/>
      <c r="J547" s="443"/>
      <c r="K547" s="443"/>
      <c r="L547" s="443"/>
      <c r="M547" s="443"/>
      <c r="N547" s="443"/>
      <c r="O547" s="443"/>
      <c r="P547" s="443"/>
      <c r="Q547" s="443"/>
      <c r="R547" s="443"/>
      <c r="S547" s="443"/>
      <c r="T547" s="443"/>
      <c r="U547" s="443"/>
      <c r="V547" s="443"/>
      <c r="W547" s="443"/>
      <c r="X547" s="443"/>
      <c r="Y547" s="443"/>
      <c r="Z547" s="443"/>
    </row>
    <row r="548" spans="1:26" ht="15.6">
      <c r="A548" s="443"/>
      <c r="B548" s="443"/>
      <c r="C548" s="443"/>
      <c r="D548" s="443"/>
      <c r="E548" s="443"/>
      <c r="F548" s="443"/>
      <c r="G548" s="443"/>
      <c r="H548" s="443"/>
      <c r="I548" s="443"/>
      <c r="J548" s="443"/>
      <c r="K548" s="443"/>
      <c r="L548" s="443"/>
      <c r="M548" s="443"/>
      <c r="N548" s="443"/>
      <c r="O548" s="443"/>
      <c r="P548" s="443"/>
      <c r="Q548" s="443"/>
      <c r="R548" s="443"/>
      <c r="S548" s="443"/>
      <c r="T548" s="443"/>
      <c r="U548" s="443"/>
      <c r="V548" s="443"/>
      <c r="W548" s="443"/>
      <c r="X548" s="443"/>
      <c r="Y548" s="443"/>
      <c r="Z548" s="443"/>
    </row>
    <row r="549" spans="1:26" ht="15.6">
      <c r="A549" s="443"/>
      <c r="B549" s="443"/>
      <c r="C549" s="443"/>
      <c r="D549" s="443"/>
      <c r="E549" s="443"/>
      <c r="F549" s="443"/>
      <c r="G549" s="443"/>
      <c r="H549" s="443"/>
      <c r="I549" s="443"/>
      <c r="J549" s="443"/>
      <c r="K549" s="443"/>
      <c r="L549" s="443"/>
      <c r="M549" s="443"/>
      <c r="N549" s="443"/>
      <c r="O549" s="443"/>
      <c r="P549" s="443"/>
      <c r="Q549" s="443"/>
      <c r="R549" s="443"/>
      <c r="S549" s="443"/>
      <c r="T549" s="443"/>
      <c r="U549" s="443"/>
      <c r="V549" s="443"/>
      <c r="W549" s="443"/>
      <c r="X549" s="443"/>
      <c r="Y549" s="443"/>
      <c r="Z549" s="443"/>
    </row>
    <row r="550" spans="1:26" ht="15.6">
      <c r="A550" s="443"/>
      <c r="B550" s="443"/>
      <c r="C550" s="443"/>
      <c r="D550" s="443"/>
      <c r="E550" s="443"/>
      <c r="F550" s="443"/>
      <c r="G550" s="443"/>
      <c r="H550" s="443"/>
      <c r="I550" s="443"/>
      <c r="J550" s="443"/>
      <c r="K550" s="443"/>
      <c r="L550" s="443"/>
      <c r="M550" s="443"/>
      <c r="N550" s="443"/>
      <c r="O550" s="443"/>
      <c r="P550" s="443"/>
      <c r="Q550" s="443"/>
      <c r="R550" s="443"/>
      <c r="S550" s="443"/>
      <c r="T550" s="443"/>
      <c r="U550" s="443"/>
      <c r="V550" s="443"/>
      <c r="W550" s="443"/>
      <c r="X550" s="443"/>
      <c r="Y550" s="443"/>
      <c r="Z550" s="443"/>
    </row>
    <row r="551" spans="1:26" ht="15.6">
      <c r="A551" s="443"/>
      <c r="B551" s="443"/>
      <c r="C551" s="443"/>
      <c r="D551" s="443"/>
      <c r="E551" s="443"/>
      <c r="F551" s="443"/>
      <c r="G551" s="443"/>
      <c r="H551" s="443"/>
      <c r="I551" s="443"/>
      <c r="J551" s="443"/>
      <c r="K551" s="443"/>
      <c r="L551" s="443"/>
      <c r="M551" s="443"/>
      <c r="N551" s="443"/>
      <c r="O551" s="443"/>
      <c r="P551" s="443"/>
      <c r="Q551" s="443"/>
      <c r="R551" s="443"/>
      <c r="S551" s="443"/>
      <c r="T551" s="443"/>
      <c r="U551" s="443"/>
      <c r="V551" s="443"/>
      <c r="W551" s="443"/>
      <c r="X551" s="443"/>
      <c r="Y551" s="443"/>
      <c r="Z551" s="443"/>
    </row>
    <row r="552" spans="1:26" ht="15.6">
      <c r="A552" s="443"/>
      <c r="B552" s="443"/>
      <c r="C552" s="443"/>
      <c r="D552" s="443"/>
      <c r="E552" s="443"/>
      <c r="F552" s="443"/>
      <c r="G552" s="443"/>
      <c r="H552" s="443"/>
      <c r="I552" s="443"/>
      <c r="J552" s="443"/>
      <c r="K552" s="443"/>
      <c r="L552" s="443"/>
      <c r="M552" s="443"/>
      <c r="N552" s="443"/>
      <c r="O552" s="443"/>
      <c r="P552" s="443"/>
      <c r="Q552" s="443"/>
      <c r="R552" s="443"/>
      <c r="S552" s="443"/>
      <c r="T552" s="443"/>
      <c r="U552" s="443"/>
      <c r="V552" s="443"/>
      <c r="W552" s="443"/>
      <c r="X552" s="443"/>
      <c r="Y552" s="443"/>
      <c r="Z552" s="443"/>
    </row>
    <row r="553" spans="1:26" ht="15.6">
      <c r="A553" s="443"/>
      <c r="B553" s="443"/>
      <c r="C553" s="443"/>
      <c r="D553" s="443"/>
      <c r="E553" s="443"/>
      <c r="F553" s="443"/>
      <c r="G553" s="443"/>
      <c r="H553" s="443"/>
      <c r="I553" s="443"/>
      <c r="J553" s="443"/>
      <c r="K553" s="443"/>
      <c r="L553" s="443"/>
      <c r="M553" s="443"/>
      <c r="N553" s="443"/>
      <c r="O553" s="443"/>
      <c r="P553" s="443"/>
      <c r="Q553" s="443"/>
      <c r="R553" s="443"/>
      <c r="S553" s="443"/>
      <c r="T553" s="443"/>
      <c r="U553" s="443"/>
      <c r="V553" s="443"/>
      <c r="W553" s="443"/>
      <c r="X553" s="443"/>
      <c r="Y553" s="443"/>
      <c r="Z553" s="443"/>
    </row>
    <row r="554" spans="1:26" ht="15.6">
      <c r="A554" s="443"/>
      <c r="B554" s="443"/>
      <c r="C554" s="443"/>
      <c r="D554" s="443"/>
      <c r="E554" s="443"/>
      <c r="F554" s="443"/>
      <c r="G554" s="443"/>
      <c r="H554" s="443"/>
      <c r="I554" s="443"/>
      <c r="J554" s="443"/>
      <c r="K554" s="443"/>
      <c r="L554" s="443"/>
      <c r="M554" s="443"/>
      <c r="N554" s="443"/>
      <c r="O554" s="443"/>
      <c r="P554" s="443"/>
      <c r="Q554" s="443"/>
      <c r="R554" s="443"/>
      <c r="S554" s="443"/>
      <c r="T554" s="443"/>
      <c r="U554" s="443"/>
      <c r="V554" s="443"/>
      <c r="W554" s="443"/>
      <c r="X554" s="443"/>
      <c r="Y554" s="443"/>
      <c r="Z554" s="443"/>
    </row>
    <row r="555" spans="1:26" ht="15.6">
      <c r="A555" s="443"/>
      <c r="B555" s="443"/>
      <c r="C555" s="443"/>
      <c r="D555" s="443"/>
      <c r="E555" s="443"/>
      <c r="F555" s="443"/>
      <c r="G555" s="443"/>
      <c r="H555" s="443"/>
      <c r="I555" s="443"/>
      <c r="J555" s="443"/>
      <c r="K555" s="443"/>
      <c r="L555" s="443"/>
      <c r="M555" s="443"/>
      <c r="N555" s="443"/>
      <c r="O555" s="443"/>
      <c r="P555" s="443"/>
      <c r="Q555" s="443"/>
      <c r="R555" s="443"/>
      <c r="S555" s="443"/>
      <c r="T555" s="443"/>
      <c r="U555" s="443"/>
      <c r="V555" s="443"/>
      <c r="W555" s="443"/>
      <c r="X555" s="443"/>
      <c r="Y555" s="443"/>
      <c r="Z555" s="443"/>
    </row>
    <row r="556" spans="1:26" ht="15.6">
      <c r="A556" s="443"/>
      <c r="B556" s="443"/>
      <c r="C556" s="443"/>
      <c r="D556" s="443"/>
      <c r="E556" s="443"/>
      <c r="F556" s="443"/>
      <c r="G556" s="443"/>
      <c r="H556" s="443"/>
      <c r="I556" s="443"/>
      <c r="J556" s="443"/>
      <c r="K556" s="443"/>
      <c r="L556" s="443"/>
      <c r="M556" s="443"/>
      <c r="N556" s="443"/>
      <c r="O556" s="443"/>
      <c r="P556" s="443"/>
      <c r="Q556" s="443"/>
      <c r="R556" s="443"/>
      <c r="S556" s="443"/>
      <c r="T556" s="443"/>
      <c r="U556" s="443"/>
      <c r="V556" s="443"/>
      <c r="W556" s="443"/>
      <c r="X556" s="443"/>
      <c r="Y556" s="443"/>
      <c r="Z556" s="443"/>
    </row>
    <row r="557" spans="1:26" ht="15.6">
      <c r="A557" s="443"/>
      <c r="B557" s="443"/>
      <c r="C557" s="443"/>
      <c r="D557" s="443"/>
      <c r="E557" s="443"/>
      <c r="F557" s="443"/>
      <c r="G557" s="443"/>
      <c r="H557" s="443"/>
      <c r="I557" s="443"/>
      <c r="J557" s="443"/>
      <c r="K557" s="443"/>
      <c r="L557" s="443"/>
      <c r="M557" s="443"/>
      <c r="N557" s="443"/>
      <c r="O557" s="443"/>
      <c r="P557" s="443"/>
      <c r="Q557" s="443"/>
      <c r="R557" s="443"/>
      <c r="S557" s="443"/>
      <c r="T557" s="443"/>
      <c r="U557" s="443"/>
      <c r="V557" s="443"/>
      <c r="W557" s="443"/>
      <c r="X557" s="443"/>
      <c r="Y557" s="443"/>
      <c r="Z557" s="443"/>
    </row>
    <row r="558" spans="1:26" ht="15.6">
      <c r="A558" s="443"/>
      <c r="B558" s="443"/>
      <c r="C558" s="443"/>
      <c r="D558" s="443"/>
      <c r="E558" s="443"/>
      <c r="F558" s="443"/>
      <c r="G558" s="443"/>
      <c r="H558" s="443"/>
      <c r="I558" s="443"/>
      <c r="J558" s="443"/>
      <c r="K558" s="443"/>
      <c r="L558" s="443"/>
      <c r="M558" s="443"/>
      <c r="N558" s="443"/>
      <c r="O558" s="443"/>
      <c r="P558" s="443"/>
      <c r="Q558" s="443"/>
      <c r="R558" s="443"/>
      <c r="S558" s="443"/>
      <c r="T558" s="443"/>
      <c r="U558" s="443"/>
      <c r="V558" s="443"/>
      <c r="W558" s="443"/>
      <c r="X558" s="443"/>
      <c r="Y558" s="443"/>
      <c r="Z558" s="443"/>
    </row>
    <row r="559" spans="1:26" ht="15.6">
      <c r="A559" s="443"/>
      <c r="B559" s="443"/>
      <c r="C559" s="443"/>
      <c r="D559" s="443"/>
      <c r="E559" s="443"/>
      <c r="F559" s="443"/>
      <c r="G559" s="443"/>
      <c r="H559" s="443"/>
      <c r="I559" s="443"/>
      <c r="J559" s="443"/>
      <c r="K559" s="443"/>
      <c r="L559" s="443"/>
      <c r="M559" s="443"/>
      <c r="N559" s="443"/>
      <c r="O559" s="443"/>
      <c r="P559" s="443"/>
      <c r="Q559" s="443"/>
      <c r="R559" s="443"/>
      <c r="S559" s="443"/>
      <c r="T559" s="443"/>
      <c r="U559" s="443"/>
      <c r="V559" s="443"/>
      <c r="W559" s="443"/>
      <c r="X559" s="443"/>
      <c r="Y559" s="443"/>
      <c r="Z559" s="443"/>
    </row>
    <row r="560" spans="1:26" ht="15.6">
      <c r="A560" s="443"/>
      <c r="B560" s="443"/>
      <c r="C560" s="443"/>
      <c r="D560" s="443"/>
      <c r="E560" s="443"/>
      <c r="F560" s="443"/>
      <c r="G560" s="443"/>
      <c r="H560" s="443"/>
      <c r="I560" s="443"/>
      <c r="J560" s="443"/>
      <c r="K560" s="443"/>
      <c r="L560" s="443"/>
      <c r="M560" s="443"/>
      <c r="N560" s="443"/>
      <c r="O560" s="443"/>
      <c r="P560" s="443"/>
      <c r="Q560" s="443"/>
      <c r="R560" s="443"/>
      <c r="S560" s="443"/>
      <c r="T560" s="443"/>
      <c r="U560" s="443"/>
      <c r="V560" s="443"/>
      <c r="W560" s="443"/>
      <c r="X560" s="443"/>
      <c r="Y560" s="443"/>
      <c r="Z560" s="443"/>
    </row>
    <row r="561" spans="1:26" ht="15.6">
      <c r="A561" s="443"/>
      <c r="B561" s="443"/>
      <c r="C561" s="443"/>
      <c r="D561" s="443"/>
      <c r="E561" s="443"/>
      <c r="F561" s="443"/>
      <c r="G561" s="443"/>
      <c r="H561" s="443"/>
      <c r="I561" s="443"/>
      <c r="J561" s="443"/>
      <c r="K561" s="443"/>
      <c r="L561" s="443"/>
      <c r="M561" s="443"/>
      <c r="N561" s="443"/>
      <c r="O561" s="443"/>
      <c r="P561" s="443"/>
      <c r="Q561" s="443"/>
      <c r="R561" s="443"/>
      <c r="S561" s="443"/>
      <c r="T561" s="443"/>
      <c r="U561" s="443"/>
      <c r="V561" s="443"/>
      <c r="W561" s="443"/>
      <c r="X561" s="443"/>
      <c r="Y561" s="443"/>
      <c r="Z561" s="443"/>
    </row>
    <row r="562" spans="1:26" ht="15.6">
      <c r="A562" s="443"/>
      <c r="B562" s="443"/>
      <c r="C562" s="443"/>
      <c r="D562" s="443"/>
      <c r="E562" s="443"/>
      <c r="F562" s="443"/>
      <c r="G562" s="443"/>
      <c r="H562" s="443"/>
      <c r="I562" s="443"/>
      <c r="J562" s="443"/>
      <c r="K562" s="443"/>
      <c r="L562" s="443"/>
      <c r="M562" s="443"/>
      <c r="N562" s="443"/>
      <c r="O562" s="443"/>
      <c r="P562" s="443"/>
      <c r="Q562" s="443"/>
      <c r="R562" s="443"/>
      <c r="S562" s="443"/>
      <c r="T562" s="443"/>
      <c r="U562" s="443"/>
      <c r="V562" s="443"/>
      <c r="W562" s="443"/>
      <c r="X562" s="443"/>
      <c r="Y562" s="443"/>
      <c r="Z562" s="443"/>
    </row>
    <row r="563" spans="1:26" ht="15.6">
      <c r="A563" s="443"/>
      <c r="B563" s="443"/>
      <c r="C563" s="443"/>
      <c r="D563" s="443"/>
      <c r="E563" s="443"/>
      <c r="F563" s="443"/>
      <c r="G563" s="443"/>
      <c r="H563" s="443"/>
      <c r="I563" s="443"/>
      <c r="J563" s="443"/>
      <c r="K563" s="443"/>
      <c r="L563" s="443"/>
      <c r="M563" s="443"/>
      <c r="N563" s="443"/>
      <c r="O563" s="443"/>
      <c r="P563" s="443"/>
      <c r="Q563" s="443"/>
      <c r="R563" s="443"/>
      <c r="S563" s="443"/>
      <c r="T563" s="443"/>
      <c r="U563" s="443"/>
      <c r="V563" s="443"/>
      <c r="W563" s="443"/>
      <c r="X563" s="443"/>
      <c r="Y563" s="443"/>
      <c r="Z563" s="443"/>
    </row>
    <row r="564" spans="1:26" ht="15.6">
      <c r="A564" s="443"/>
      <c r="B564" s="443"/>
      <c r="C564" s="443"/>
      <c r="D564" s="443"/>
      <c r="E564" s="443"/>
      <c r="F564" s="443"/>
      <c r="G564" s="443"/>
      <c r="H564" s="443"/>
      <c r="I564" s="443"/>
      <c r="J564" s="443"/>
      <c r="K564" s="443"/>
      <c r="L564" s="443"/>
      <c r="M564" s="443"/>
      <c r="N564" s="443"/>
      <c r="O564" s="443"/>
      <c r="P564" s="443"/>
      <c r="Q564" s="443"/>
      <c r="R564" s="443"/>
      <c r="S564" s="443"/>
      <c r="T564" s="443"/>
      <c r="U564" s="443"/>
      <c r="V564" s="443"/>
      <c r="W564" s="443"/>
      <c r="X564" s="443"/>
      <c r="Y564" s="443"/>
      <c r="Z564" s="443"/>
    </row>
    <row r="565" spans="1:26" ht="15.6">
      <c r="A565" s="443"/>
      <c r="B565" s="443"/>
      <c r="C565" s="443"/>
      <c r="D565" s="443"/>
      <c r="E565" s="443"/>
      <c r="F565" s="443"/>
      <c r="G565" s="443"/>
      <c r="H565" s="443"/>
      <c r="I565" s="443"/>
      <c r="J565" s="443"/>
      <c r="K565" s="443"/>
      <c r="L565" s="443"/>
      <c r="M565" s="443"/>
      <c r="N565" s="443"/>
      <c r="O565" s="443"/>
      <c r="P565" s="443"/>
      <c r="Q565" s="443"/>
      <c r="R565" s="443"/>
      <c r="S565" s="443"/>
      <c r="T565" s="443"/>
      <c r="U565" s="443"/>
      <c r="V565" s="443"/>
      <c r="W565" s="443"/>
      <c r="X565" s="443"/>
      <c r="Y565" s="443"/>
      <c r="Z565" s="443"/>
    </row>
    <row r="566" spans="1:26" ht="15.6">
      <c r="A566" s="443"/>
      <c r="B566" s="443"/>
      <c r="C566" s="443"/>
      <c r="D566" s="443"/>
      <c r="E566" s="443"/>
      <c r="F566" s="443"/>
      <c r="G566" s="443"/>
      <c r="H566" s="443"/>
      <c r="I566" s="443"/>
      <c r="J566" s="443"/>
      <c r="K566" s="443"/>
      <c r="L566" s="443"/>
      <c r="M566" s="443"/>
      <c r="N566" s="443"/>
      <c r="O566" s="443"/>
      <c r="P566" s="443"/>
      <c r="Q566" s="443"/>
      <c r="R566" s="443"/>
      <c r="S566" s="443"/>
      <c r="T566" s="443"/>
      <c r="U566" s="443"/>
      <c r="V566" s="443"/>
      <c r="W566" s="443"/>
      <c r="X566" s="443"/>
      <c r="Y566" s="443"/>
      <c r="Z566" s="443"/>
    </row>
    <row r="567" spans="1:26" ht="15.6">
      <c r="A567" s="443"/>
      <c r="B567" s="443"/>
      <c r="C567" s="443"/>
      <c r="D567" s="443"/>
      <c r="E567" s="443"/>
      <c r="F567" s="443"/>
      <c r="G567" s="443"/>
      <c r="H567" s="443"/>
      <c r="I567" s="443"/>
      <c r="J567" s="443"/>
      <c r="K567" s="443"/>
      <c r="L567" s="443"/>
      <c r="M567" s="443"/>
      <c r="N567" s="443"/>
      <c r="O567" s="443"/>
      <c r="P567" s="443"/>
      <c r="Q567" s="443"/>
      <c r="R567" s="443"/>
      <c r="S567" s="443"/>
      <c r="T567" s="443"/>
      <c r="U567" s="443"/>
      <c r="V567" s="443"/>
      <c r="W567" s="443"/>
      <c r="X567" s="443"/>
      <c r="Y567" s="443"/>
      <c r="Z567" s="443"/>
    </row>
    <row r="568" spans="1:26" ht="15.6">
      <c r="A568" s="443"/>
      <c r="B568" s="443"/>
      <c r="C568" s="443"/>
      <c r="D568" s="443"/>
      <c r="E568" s="443"/>
      <c r="F568" s="443"/>
      <c r="G568" s="443"/>
      <c r="H568" s="443"/>
      <c r="I568" s="443"/>
      <c r="J568" s="443"/>
      <c r="K568" s="443"/>
      <c r="L568" s="443"/>
      <c r="M568" s="443"/>
      <c r="N568" s="443"/>
      <c r="O568" s="443"/>
      <c r="P568" s="443"/>
      <c r="Q568" s="443"/>
      <c r="R568" s="443"/>
      <c r="S568" s="443"/>
      <c r="T568" s="443"/>
      <c r="U568" s="443"/>
      <c r="V568" s="443"/>
      <c r="W568" s="443"/>
      <c r="X568" s="443"/>
      <c r="Y568" s="443"/>
      <c r="Z568" s="443"/>
    </row>
    <row r="569" spans="1:26" ht="15.6">
      <c r="A569" s="443"/>
      <c r="B569" s="443"/>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row>
    <row r="570" spans="1:26" ht="15.6">
      <c r="A570" s="443"/>
      <c r="B570" s="443"/>
      <c r="C570" s="443"/>
      <c r="D570" s="443"/>
      <c r="E570" s="443"/>
      <c r="F570" s="443"/>
      <c r="G570" s="443"/>
      <c r="H570" s="443"/>
      <c r="I570" s="443"/>
      <c r="J570" s="443"/>
      <c r="K570" s="443"/>
      <c r="L570" s="443"/>
      <c r="M570" s="443"/>
      <c r="N570" s="443"/>
      <c r="O570" s="443"/>
      <c r="P570" s="443"/>
      <c r="Q570" s="443"/>
      <c r="R570" s="443"/>
      <c r="S570" s="443"/>
      <c r="T570" s="443"/>
      <c r="U570" s="443"/>
      <c r="V570" s="443"/>
      <c r="W570" s="443"/>
      <c r="X570" s="443"/>
      <c r="Y570" s="443"/>
      <c r="Z570" s="443"/>
    </row>
    <row r="571" spans="1:26" ht="15.6">
      <c r="A571" s="443"/>
      <c r="B571" s="443"/>
      <c r="C571" s="443"/>
      <c r="D571" s="443"/>
      <c r="E571" s="443"/>
      <c r="F571" s="443"/>
      <c r="G571" s="443"/>
      <c r="H571" s="443"/>
      <c r="I571" s="443"/>
      <c r="J571" s="443"/>
      <c r="K571" s="443"/>
      <c r="L571" s="443"/>
      <c r="M571" s="443"/>
      <c r="N571" s="443"/>
      <c r="O571" s="443"/>
      <c r="P571" s="443"/>
      <c r="Q571" s="443"/>
      <c r="R571" s="443"/>
      <c r="S571" s="443"/>
      <c r="T571" s="443"/>
      <c r="U571" s="443"/>
      <c r="V571" s="443"/>
      <c r="W571" s="443"/>
      <c r="X571" s="443"/>
      <c r="Y571" s="443"/>
      <c r="Z571" s="443"/>
    </row>
    <row r="572" spans="1:26" ht="15.6">
      <c r="A572" s="443"/>
      <c r="B572" s="443"/>
      <c r="C572" s="443"/>
      <c r="D572" s="443"/>
      <c r="E572" s="443"/>
      <c r="F572" s="443"/>
      <c r="G572" s="443"/>
      <c r="H572" s="443"/>
      <c r="I572" s="443"/>
      <c r="J572" s="443"/>
      <c r="K572" s="443"/>
      <c r="L572" s="443"/>
      <c r="M572" s="443"/>
      <c r="N572" s="443"/>
      <c r="O572" s="443"/>
      <c r="P572" s="443"/>
      <c r="Q572" s="443"/>
      <c r="R572" s="443"/>
      <c r="S572" s="443"/>
      <c r="T572" s="443"/>
      <c r="U572" s="443"/>
      <c r="V572" s="443"/>
      <c r="W572" s="443"/>
      <c r="X572" s="443"/>
      <c r="Y572" s="443"/>
      <c r="Z572" s="443"/>
    </row>
    <row r="573" spans="1:26" ht="15.6">
      <c r="A573" s="443"/>
      <c r="B573" s="443"/>
      <c r="C573" s="443"/>
      <c r="D573" s="443"/>
      <c r="E573" s="443"/>
      <c r="F573" s="443"/>
      <c r="G573" s="443"/>
      <c r="H573" s="443"/>
      <c r="I573" s="443"/>
      <c r="J573" s="443"/>
      <c r="K573" s="443"/>
      <c r="L573" s="443"/>
      <c r="M573" s="443"/>
      <c r="N573" s="443"/>
      <c r="O573" s="443"/>
      <c r="P573" s="443"/>
      <c r="Q573" s="443"/>
      <c r="R573" s="443"/>
      <c r="S573" s="443"/>
      <c r="T573" s="443"/>
      <c r="U573" s="443"/>
      <c r="V573" s="443"/>
      <c r="W573" s="443"/>
      <c r="X573" s="443"/>
      <c r="Y573" s="443"/>
      <c r="Z573" s="443"/>
    </row>
    <row r="574" spans="1:26" ht="15.6">
      <c r="A574" s="443"/>
      <c r="B574" s="443"/>
      <c r="C574" s="443"/>
      <c r="D574" s="443"/>
      <c r="E574" s="443"/>
      <c r="F574" s="443"/>
      <c r="G574" s="443"/>
      <c r="H574" s="443"/>
      <c r="I574" s="443"/>
      <c r="J574" s="443"/>
      <c r="K574" s="443"/>
      <c r="L574" s="443"/>
      <c r="M574" s="443"/>
      <c r="N574" s="443"/>
      <c r="O574" s="443"/>
      <c r="P574" s="443"/>
      <c r="Q574" s="443"/>
      <c r="R574" s="443"/>
      <c r="S574" s="443"/>
      <c r="T574" s="443"/>
      <c r="U574" s="443"/>
      <c r="V574" s="443"/>
      <c r="W574" s="443"/>
      <c r="X574" s="443"/>
      <c r="Y574" s="443"/>
      <c r="Z574" s="443"/>
    </row>
    <row r="575" spans="1:26" ht="15.6">
      <c r="A575" s="443"/>
      <c r="B575" s="443"/>
      <c r="C575" s="443"/>
      <c r="D575" s="443"/>
      <c r="E575" s="443"/>
      <c r="F575" s="443"/>
      <c r="G575" s="443"/>
      <c r="H575" s="443"/>
      <c r="I575" s="443"/>
      <c r="J575" s="443"/>
      <c r="K575" s="443"/>
      <c r="L575" s="443"/>
      <c r="M575" s="443"/>
      <c r="N575" s="443"/>
      <c r="O575" s="443"/>
      <c r="P575" s="443"/>
      <c r="Q575" s="443"/>
      <c r="R575" s="443"/>
      <c r="S575" s="443"/>
      <c r="T575" s="443"/>
      <c r="U575" s="443"/>
      <c r="V575" s="443"/>
      <c r="W575" s="443"/>
      <c r="X575" s="443"/>
      <c r="Y575" s="443"/>
      <c r="Z575" s="443"/>
    </row>
    <row r="576" spans="1:26" ht="15.6">
      <c r="A576" s="443"/>
      <c r="B576" s="443"/>
      <c r="C576" s="443"/>
      <c r="D576" s="443"/>
      <c r="E576" s="443"/>
      <c r="F576" s="443"/>
      <c r="G576" s="443"/>
      <c r="H576" s="443"/>
      <c r="I576" s="443"/>
      <c r="J576" s="443"/>
      <c r="K576" s="443"/>
      <c r="L576" s="443"/>
      <c r="M576" s="443"/>
      <c r="N576" s="443"/>
      <c r="O576" s="443"/>
      <c r="P576" s="443"/>
      <c r="Q576" s="443"/>
      <c r="R576" s="443"/>
      <c r="S576" s="443"/>
      <c r="T576" s="443"/>
      <c r="U576" s="443"/>
      <c r="V576" s="443"/>
      <c r="W576" s="443"/>
      <c r="X576" s="443"/>
      <c r="Y576" s="443"/>
      <c r="Z576" s="443"/>
    </row>
    <row r="577" spans="1:26" ht="15.6">
      <c r="A577" s="443"/>
      <c r="B577" s="443"/>
      <c r="C577" s="443"/>
      <c r="D577" s="443"/>
      <c r="E577" s="443"/>
      <c r="F577" s="443"/>
      <c r="G577" s="443"/>
      <c r="H577" s="443"/>
      <c r="I577" s="443"/>
      <c r="J577" s="443"/>
      <c r="K577" s="443"/>
      <c r="L577" s="443"/>
      <c r="M577" s="443"/>
      <c r="N577" s="443"/>
      <c r="O577" s="443"/>
      <c r="P577" s="443"/>
      <c r="Q577" s="443"/>
      <c r="R577" s="443"/>
      <c r="S577" s="443"/>
      <c r="T577" s="443"/>
      <c r="U577" s="443"/>
      <c r="V577" s="443"/>
      <c r="W577" s="443"/>
      <c r="X577" s="443"/>
      <c r="Y577" s="443"/>
      <c r="Z577" s="443"/>
    </row>
    <row r="578" spans="1:26" ht="15.6">
      <c r="A578" s="443"/>
      <c r="B578" s="443"/>
      <c r="C578" s="443"/>
      <c r="D578" s="443"/>
      <c r="E578" s="443"/>
      <c r="F578" s="443"/>
      <c r="G578" s="443"/>
      <c r="H578" s="443"/>
      <c r="I578" s="443"/>
      <c r="J578" s="443"/>
      <c r="K578" s="443"/>
      <c r="L578" s="443"/>
      <c r="M578" s="443"/>
      <c r="N578" s="443"/>
      <c r="O578" s="443"/>
      <c r="P578" s="443"/>
      <c r="Q578" s="443"/>
      <c r="R578" s="443"/>
      <c r="S578" s="443"/>
      <c r="T578" s="443"/>
      <c r="U578" s="443"/>
      <c r="V578" s="443"/>
      <c r="W578" s="443"/>
      <c r="X578" s="443"/>
      <c r="Y578" s="443"/>
      <c r="Z578" s="443"/>
    </row>
    <row r="579" spans="1:26" ht="15.6">
      <c r="A579" s="443"/>
      <c r="B579" s="443"/>
      <c r="C579" s="443"/>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row>
    <row r="580" spans="1:26" ht="15.6">
      <c r="A580" s="443"/>
      <c r="B580" s="443"/>
      <c r="C580" s="443"/>
      <c r="D580" s="443"/>
      <c r="E580" s="443"/>
      <c r="F580" s="443"/>
      <c r="G580" s="443"/>
      <c r="H580" s="443"/>
      <c r="I580" s="443"/>
      <c r="J580" s="443"/>
      <c r="K580" s="443"/>
      <c r="L580" s="443"/>
      <c r="M580" s="443"/>
      <c r="N580" s="443"/>
      <c r="O580" s="443"/>
      <c r="P580" s="443"/>
      <c r="Q580" s="443"/>
      <c r="R580" s="443"/>
      <c r="S580" s="443"/>
      <c r="T580" s="443"/>
      <c r="U580" s="443"/>
      <c r="V580" s="443"/>
      <c r="W580" s="443"/>
      <c r="X580" s="443"/>
      <c r="Y580" s="443"/>
      <c r="Z580" s="443"/>
    </row>
    <row r="581" spans="1:26" ht="15.6">
      <c r="A581" s="443"/>
      <c r="B581" s="443"/>
      <c r="C581" s="443"/>
      <c r="D581" s="443"/>
      <c r="E581" s="443"/>
      <c r="F581" s="443"/>
      <c r="G581" s="443"/>
      <c r="H581" s="443"/>
      <c r="I581" s="443"/>
      <c r="J581" s="443"/>
      <c r="K581" s="443"/>
      <c r="L581" s="443"/>
      <c r="M581" s="443"/>
      <c r="N581" s="443"/>
      <c r="O581" s="443"/>
      <c r="P581" s="443"/>
      <c r="Q581" s="443"/>
      <c r="R581" s="443"/>
      <c r="S581" s="443"/>
      <c r="T581" s="443"/>
      <c r="U581" s="443"/>
      <c r="V581" s="443"/>
      <c r="W581" s="443"/>
      <c r="X581" s="443"/>
      <c r="Y581" s="443"/>
      <c r="Z581" s="443"/>
    </row>
    <row r="582" spans="1:26" ht="15.6">
      <c r="A582" s="443"/>
      <c r="B582" s="443"/>
      <c r="C582" s="443"/>
      <c r="D582" s="443"/>
      <c r="E582" s="443"/>
      <c r="F582" s="443"/>
      <c r="G582" s="443"/>
      <c r="H582" s="443"/>
      <c r="I582" s="443"/>
      <c r="J582" s="443"/>
      <c r="K582" s="443"/>
      <c r="L582" s="443"/>
      <c r="M582" s="443"/>
      <c r="N582" s="443"/>
      <c r="O582" s="443"/>
      <c r="P582" s="443"/>
      <c r="Q582" s="443"/>
      <c r="R582" s="443"/>
      <c r="S582" s="443"/>
      <c r="T582" s="443"/>
      <c r="U582" s="443"/>
      <c r="V582" s="443"/>
      <c r="W582" s="443"/>
      <c r="X582" s="443"/>
      <c r="Y582" s="443"/>
      <c r="Z582" s="443"/>
    </row>
    <row r="583" spans="1:26" ht="15.6">
      <c r="A583" s="443"/>
      <c r="B583" s="443"/>
      <c r="C583" s="443"/>
      <c r="D583" s="443"/>
      <c r="E583" s="443"/>
      <c r="F583" s="443"/>
      <c r="G583" s="443"/>
      <c r="H583" s="443"/>
      <c r="I583" s="443"/>
      <c r="J583" s="443"/>
      <c r="K583" s="443"/>
      <c r="L583" s="443"/>
      <c r="M583" s="443"/>
      <c r="N583" s="443"/>
      <c r="O583" s="443"/>
      <c r="P583" s="443"/>
      <c r="Q583" s="443"/>
      <c r="R583" s="443"/>
      <c r="S583" s="443"/>
      <c r="T583" s="443"/>
      <c r="U583" s="443"/>
      <c r="V583" s="443"/>
      <c r="W583" s="443"/>
      <c r="X583" s="443"/>
      <c r="Y583" s="443"/>
      <c r="Z583" s="443"/>
    </row>
    <row r="584" spans="1:26" ht="15.6">
      <c r="A584" s="443"/>
      <c r="B584" s="443"/>
      <c r="C584" s="443"/>
      <c r="D584" s="443"/>
      <c r="E584" s="443"/>
      <c r="F584" s="443"/>
      <c r="G584" s="443"/>
      <c r="H584" s="443"/>
      <c r="I584" s="443"/>
      <c r="J584" s="443"/>
      <c r="K584" s="443"/>
      <c r="L584" s="443"/>
      <c r="M584" s="443"/>
      <c r="N584" s="443"/>
      <c r="O584" s="443"/>
      <c r="P584" s="443"/>
      <c r="Q584" s="443"/>
      <c r="R584" s="443"/>
      <c r="S584" s="443"/>
      <c r="T584" s="443"/>
      <c r="U584" s="443"/>
      <c r="V584" s="443"/>
      <c r="W584" s="443"/>
      <c r="X584" s="443"/>
      <c r="Y584" s="443"/>
      <c r="Z584" s="443"/>
    </row>
    <row r="585" spans="1:26" ht="15.6">
      <c r="A585" s="443"/>
      <c r="B585" s="443"/>
      <c r="C585" s="443"/>
      <c r="D585" s="443"/>
      <c r="E585" s="443"/>
      <c r="F585" s="443"/>
      <c r="G585" s="443"/>
      <c r="H585" s="443"/>
      <c r="I585" s="443"/>
      <c r="J585" s="443"/>
      <c r="K585" s="443"/>
      <c r="L585" s="443"/>
      <c r="M585" s="443"/>
      <c r="N585" s="443"/>
      <c r="O585" s="443"/>
      <c r="P585" s="443"/>
      <c r="Q585" s="443"/>
      <c r="R585" s="443"/>
      <c r="S585" s="443"/>
      <c r="T585" s="443"/>
      <c r="U585" s="443"/>
      <c r="V585" s="443"/>
      <c r="W585" s="443"/>
      <c r="X585" s="443"/>
      <c r="Y585" s="443"/>
      <c r="Z585" s="443"/>
    </row>
    <row r="586" spans="1:26" ht="15.6">
      <c r="A586" s="443"/>
      <c r="B586" s="443"/>
      <c r="C586" s="443"/>
      <c r="D586" s="443"/>
      <c r="E586" s="443"/>
      <c r="F586" s="443"/>
      <c r="G586" s="443"/>
      <c r="H586" s="443"/>
      <c r="I586" s="443"/>
      <c r="J586" s="443"/>
      <c r="K586" s="443"/>
      <c r="L586" s="443"/>
      <c r="M586" s="443"/>
      <c r="N586" s="443"/>
      <c r="O586" s="443"/>
      <c r="P586" s="443"/>
      <c r="Q586" s="443"/>
      <c r="R586" s="443"/>
      <c r="S586" s="443"/>
      <c r="T586" s="443"/>
      <c r="U586" s="443"/>
      <c r="V586" s="443"/>
      <c r="W586" s="443"/>
      <c r="X586" s="443"/>
      <c r="Y586" s="443"/>
      <c r="Z586" s="443"/>
    </row>
    <row r="587" spans="1:26" ht="15.6">
      <c r="A587" s="443"/>
      <c r="B587" s="443"/>
      <c r="C587" s="443"/>
      <c r="D587" s="443"/>
      <c r="E587" s="443"/>
      <c r="F587" s="443"/>
      <c r="G587" s="443"/>
      <c r="H587" s="443"/>
      <c r="I587" s="443"/>
      <c r="J587" s="443"/>
      <c r="K587" s="443"/>
      <c r="L587" s="443"/>
      <c r="M587" s="443"/>
      <c r="N587" s="443"/>
      <c r="O587" s="443"/>
      <c r="P587" s="443"/>
      <c r="Q587" s="443"/>
      <c r="R587" s="443"/>
      <c r="S587" s="443"/>
      <c r="T587" s="443"/>
      <c r="U587" s="443"/>
      <c r="V587" s="443"/>
      <c r="W587" s="443"/>
      <c r="X587" s="443"/>
      <c r="Y587" s="443"/>
      <c r="Z587" s="443"/>
    </row>
    <row r="588" spans="1:26" ht="15.6">
      <c r="A588" s="443"/>
      <c r="B588" s="443"/>
      <c r="C588" s="443"/>
      <c r="D588" s="443"/>
      <c r="E588" s="443"/>
      <c r="F588" s="443"/>
      <c r="G588" s="443"/>
      <c r="H588" s="443"/>
      <c r="I588" s="443"/>
      <c r="J588" s="443"/>
      <c r="K588" s="443"/>
      <c r="L588" s="443"/>
      <c r="M588" s="443"/>
      <c r="N588" s="443"/>
      <c r="O588" s="443"/>
      <c r="P588" s="443"/>
      <c r="Q588" s="443"/>
      <c r="R588" s="443"/>
      <c r="S588" s="443"/>
      <c r="T588" s="443"/>
      <c r="U588" s="443"/>
      <c r="V588" s="443"/>
      <c r="W588" s="443"/>
      <c r="X588" s="443"/>
      <c r="Y588" s="443"/>
      <c r="Z588" s="443"/>
    </row>
    <row r="589" spans="1:26" ht="15.6">
      <c r="A589" s="443"/>
      <c r="B589" s="443"/>
      <c r="C589" s="443"/>
      <c r="D589" s="443"/>
      <c r="E589" s="443"/>
      <c r="F589" s="443"/>
      <c r="G589" s="443"/>
      <c r="H589" s="443"/>
      <c r="I589" s="443"/>
      <c r="J589" s="443"/>
      <c r="K589" s="443"/>
      <c r="L589" s="443"/>
      <c r="M589" s="443"/>
      <c r="N589" s="443"/>
      <c r="O589" s="443"/>
      <c r="P589" s="443"/>
      <c r="Q589" s="443"/>
      <c r="R589" s="443"/>
      <c r="S589" s="443"/>
      <c r="T589" s="443"/>
      <c r="U589" s="443"/>
      <c r="V589" s="443"/>
      <c r="W589" s="443"/>
      <c r="X589" s="443"/>
      <c r="Y589" s="443"/>
      <c r="Z589" s="443"/>
    </row>
    <row r="590" spans="1:26" ht="15.6">
      <c r="A590" s="443"/>
      <c r="B590" s="443"/>
      <c r="C590" s="443"/>
      <c r="D590" s="443"/>
      <c r="E590" s="443"/>
      <c r="F590" s="443"/>
      <c r="G590" s="443"/>
      <c r="H590" s="443"/>
      <c r="I590" s="443"/>
      <c r="J590" s="443"/>
      <c r="K590" s="443"/>
      <c r="L590" s="443"/>
      <c r="M590" s="443"/>
      <c r="N590" s="443"/>
      <c r="O590" s="443"/>
      <c r="P590" s="443"/>
      <c r="Q590" s="443"/>
      <c r="R590" s="443"/>
      <c r="S590" s="443"/>
      <c r="T590" s="443"/>
      <c r="U590" s="443"/>
      <c r="V590" s="443"/>
      <c r="W590" s="443"/>
      <c r="X590" s="443"/>
      <c r="Y590" s="443"/>
      <c r="Z590" s="443"/>
    </row>
    <row r="591" spans="1:26" ht="15.6">
      <c r="A591" s="443"/>
      <c r="B591" s="443"/>
      <c r="C591" s="443"/>
      <c r="D591" s="443"/>
      <c r="E591" s="443"/>
      <c r="F591" s="443"/>
      <c r="G591" s="443"/>
      <c r="H591" s="443"/>
      <c r="I591" s="443"/>
      <c r="J591" s="443"/>
      <c r="K591" s="443"/>
      <c r="L591" s="443"/>
      <c r="M591" s="443"/>
      <c r="N591" s="443"/>
      <c r="O591" s="443"/>
      <c r="P591" s="443"/>
      <c r="Q591" s="443"/>
      <c r="R591" s="443"/>
      <c r="S591" s="443"/>
      <c r="T591" s="443"/>
      <c r="U591" s="443"/>
      <c r="V591" s="443"/>
      <c r="W591" s="443"/>
      <c r="X591" s="443"/>
      <c r="Y591" s="443"/>
      <c r="Z591" s="443"/>
    </row>
    <row r="592" spans="1:26" ht="15.6">
      <c r="A592" s="443"/>
      <c r="B592" s="443"/>
      <c r="C592" s="443"/>
      <c r="D592" s="443"/>
      <c r="E592" s="443"/>
      <c r="F592" s="443"/>
      <c r="G592" s="443"/>
      <c r="H592" s="443"/>
      <c r="I592" s="443"/>
      <c r="J592" s="443"/>
      <c r="K592" s="443"/>
      <c r="L592" s="443"/>
      <c r="M592" s="443"/>
      <c r="N592" s="443"/>
      <c r="O592" s="443"/>
      <c r="P592" s="443"/>
      <c r="Q592" s="443"/>
      <c r="R592" s="443"/>
      <c r="S592" s="443"/>
      <c r="T592" s="443"/>
      <c r="U592" s="443"/>
      <c r="V592" s="443"/>
      <c r="W592" s="443"/>
      <c r="X592" s="443"/>
      <c r="Y592" s="443"/>
      <c r="Z592" s="443"/>
    </row>
    <row r="593" spans="1:26" ht="15.6">
      <c r="A593" s="443"/>
      <c r="B593" s="443"/>
      <c r="C593" s="443"/>
      <c r="D593" s="443"/>
      <c r="E593" s="443"/>
      <c r="F593" s="443"/>
      <c r="G593" s="443"/>
      <c r="H593" s="443"/>
      <c r="I593" s="443"/>
      <c r="J593" s="443"/>
      <c r="K593" s="443"/>
      <c r="L593" s="443"/>
      <c r="M593" s="443"/>
      <c r="N593" s="443"/>
      <c r="O593" s="443"/>
      <c r="P593" s="443"/>
      <c r="Q593" s="443"/>
      <c r="R593" s="443"/>
      <c r="S593" s="443"/>
      <c r="T593" s="443"/>
      <c r="U593" s="443"/>
      <c r="V593" s="443"/>
      <c r="W593" s="443"/>
      <c r="X593" s="443"/>
      <c r="Y593" s="443"/>
      <c r="Z593" s="443"/>
    </row>
    <row r="594" spans="1:26" ht="15.6">
      <c r="A594" s="443"/>
      <c r="B594" s="443"/>
      <c r="C594" s="443"/>
      <c r="D594" s="443"/>
      <c r="E594" s="443"/>
      <c r="F594" s="443"/>
      <c r="G594" s="443"/>
      <c r="H594" s="443"/>
      <c r="I594" s="443"/>
      <c r="J594" s="443"/>
      <c r="K594" s="443"/>
      <c r="L594" s="443"/>
      <c r="M594" s="443"/>
      <c r="N594" s="443"/>
      <c r="O594" s="443"/>
      <c r="P594" s="443"/>
      <c r="Q594" s="443"/>
      <c r="R594" s="443"/>
      <c r="S594" s="443"/>
      <c r="T594" s="443"/>
      <c r="U594" s="443"/>
      <c r="V594" s="443"/>
      <c r="W594" s="443"/>
      <c r="X594" s="443"/>
      <c r="Y594" s="443"/>
      <c r="Z594" s="443"/>
    </row>
    <row r="595" spans="1:26" ht="15.6">
      <c r="A595" s="443"/>
      <c r="B595" s="443"/>
      <c r="C595" s="443"/>
      <c r="D595" s="443"/>
      <c r="E595" s="443"/>
      <c r="F595" s="443"/>
      <c r="G595" s="443"/>
      <c r="H595" s="443"/>
      <c r="I595" s="443"/>
      <c r="J595" s="443"/>
      <c r="K595" s="443"/>
      <c r="L595" s="443"/>
      <c r="M595" s="443"/>
      <c r="N595" s="443"/>
      <c r="O595" s="443"/>
      <c r="P595" s="443"/>
      <c r="Q595" s="443"/>
      <c r="R595" s="443"/>
      <c r="S595" s="443"/>
      <c r="T595" s="443"/>
      <c r="U595" s="443"/>
      <c r="V595" s="443"/>
      <c r="W595" s="443"/>
      <c r="X595" s="443"/>
      <c r="Y595" s="443"/>
      <c r="Z595" s="443"/>
    </row>
    <row r="596" spans="1:26" ht="15.6">
      <c r="A596" s="443"/>
      <c r="B596" s="443"/>
      <c r="C596" s="443"/>
      <c r="D596" s="443"/>
      <c r="E596" s="443"/>
      <c r="F596" s="443"/>
      <c r="G596" s="443"/>
      <c r="H596" s="443"/>
      <c r="I596" s="443"/>
      <c r="J596" s="443"/>
      <c r="K596" s="443"/>
      <c r="L596" s="443"/>
      <c r="M596" s="443"/>
      <c r="N596" s="443"/>
      <c r="O596" s="443"/>
      <c r="P596" s="443"/>
      <c r="Q596" s="443"/>
      <c r="R596" s="443"/>
      <c r="S596" s="443"/>
      <c r="T596" s="443"/>
      <c r="U596" s="443"/>
      <c r="V596" s="443"/>
      <c r="W596" s="443"/>
      <c r="X596" s="443"/>
      <c r="Y596" s="443"/>
      <c r="Z596" s="443"/>
    </row>
    <row r="597" spans="1:26" ht="15.6">
      <c r="A597" s="443"/>
      <c r="B597" s="443"/>
      <c r="C597" s="443"/>
      <c r="D597" s="443"/>
      <c r="E597" s="443"/>
      <c r="F597" s="443"/>
      <c r="G597" s="443"/>
      <c r="H597" s="443"/>
      <c r="I597" s="443"/>
      <c r="J597" s="443"/>
      <c r="K597" s="443"/>
      <c r="L597" s="443"/>
      <c r="M597" s="443"/>
      <c r="N597" s="443"/>
      <c r="O597" s="443"/>
      <c r="P597" s="443"/>
      <c r="Q597" s="443"/>
      <c r="R597" s="443"/>
      <c r="S597" s="443"/>
      <c r="T597" s="443"/>
      <c r="U597" s="443"/>
      <c r="V597" s="443"/>
      <c r="W597" s="443"/>
      <c r="X597" s="443"/>
      <c r="Y597" s="443"/>
      <c r="Z597" s="443"/>
    </row>
    <row r="598" spans="1:26" ht="15.6">
      <c r="A598" s="443"/>
      <c r="B598" s="443"/>
      <c r="C598" s="443"/>
      <c r="D598" s="443"/>
      <c r="E598" s="443"/>
      <c r="F598" s="443"/>
      <c r="G598" s="443"/>
      <c r="H598" s="443"/>
      <c r="I598" s="443"/>
      <c r="J598" s="443"/>
      <c r="K598" s="443"/>
      <c r="L598" s="443"/>
      <c r="M598" s="443"/>
      <c r="N598" s="443"/>
      <c r="O598" s="443"/>
      <c r="P598" s="443"/>
      <c r="Q598" s="443"/>
      <c r="R598" s="443"/>
      <c r="S598" s="443"/>
      <c r="T598" s="443"/>
      <c r="U598" s="443"/>
      <c r="V598" s="443"/>
      <c r="W598" s="443"/>
      <c r="X598" s="443"/>
      <c r="Y598" s="443"/>
      <c r="Z598" s="443"/>
    </row>
    <row r="599" spans="1:26" ht="15.6">
      <c r="A599" s="443"/>
      <c r="B599" s="443"/>
      <c r="C599" s="443"/>
      <c r="D599" s="443"/>
      <c r="E599" s="443"/>
      <c r="F599" s="443"/>
      <c r="G599" s="443"/>
      <c r="H599" s="443"/>
      <c r="I599" s="443"/>
      <c r="J599" s="443"/>
      <c r="K599" s="443"/>
      <c r="L599" s="443"/>
      <c r="M599" s="443"/>
      <c r="N599" s="443"/>
      <c r="O599" s="443"/>
      <c r="P599" s="443"/>
      <c r="Q599" s="443"/>
      <c r="R599" s="443"/>
      <c r="S599" s="443"/>
      <c r="T599" s="443"/>
      <c r="U599" s="443"/>
      <c r="V599" s="443"/>
      <c r="W599" s="443"/>
      <c r="X599" s="443"/>
      <c r="Y599" s="443"/>
      <c r="Z599" s="443"/>
    </row>
    <row r="600" spans="1:26" ht="15.6">
      <c r="A600" s="443"/>
      <c r="B600" s="443"/>
      <c r="C600" s="443"/>
      <c r="D600" s="443"/>
      <c r="E600" s="443"/>
      <c r="F600" s="443"/>
      <c r="G600" s="443"/>
      <c r="H600" s="443"/>
      <c r="I600" s="443"/>
      <c r="J600" s="443"/>
      <c r="K600" s="443"/>
      <c r="L600" s="443"/>
      <c r="M600" s="443"/>
      <c r="N600" s="443"/>
      <c r="O600" s="443"/>
      <c r="P600" s="443"/>
      <c r="Q600" s="443"/>
      <c r="R600" s="443"/>
      <c r="S600" s="443"/>
      <c r="T600" s="443"/>
      <c r="U600" s="443"/>
      <c r="V600" s="443"/>
      <c r="W600" s="443"/>
      <c r="X600" s="443"/>
      <c r="Y600" s="443"/>
      <c r="Z600" s="443"/>
    </row>
    <row r="601" spans="1:26" ht="15.6">
      <c r="A601" s="443"/>
      <c r="B601" s="443"/>
      <c r="C601" s="443"/>
      <c r="D601" s="443"/>
      <c r="E601" s="443"/>
      <c r="F601" s="443"/>
      <c r="G601" s="443"/>
      <c r="H601" s="443"/>
      <c r="I601" s="443"/>
      <c r="J601" s="443"/>
      <c r="K601" s="443"/>
      <c r="L601" s="443"/>
      <c r="M601" s="443"/>
      <c r="N601" s="443"/>
      <c r="O601" s="443"/>
      <c r="P601" s="443"/>
      <c r="Q601" s="443"/>
      <c r="R601" s="443"/>
      <c r="S601" s="443"/>
      <c r="T601" s="443"/>
      <c r="U601" s="443"/>
      <c r="V601" s="443"/>
      <c r="W601" s="443"/>
      <c r="X601" s="443"/>
      <c r="Y601" s="443"/>
      <c r="Z601" s="443"/>
    </row>
    <row r="602" spans="1:26" ht="15.6">
      <c r="A602" s="443"/>
      <c r="B602" s="443"/>
      <c r="C602" s="443"/>
      <c r="D602" s="443"/>
      <c r="E602" s="443"/>
      <c r="F602" s="443"/>
      <c r="G602" s="443"/>
      <c r="H602" s="443"/>
      <c r="I602" s="443"/>
      <c r="J602" s="443"/>
      <c r="K602" s="443"/>
      <c r="L602" s="443"/>
      <c r="M602" s="443"/>
      <c r="N602" s="443"/>
      <c r="O602" s="443"/>
      <c r="P602" s="443"/>
      <c r="Q602" s="443"/>
      <c r="R602" s="443"/>
      <c r="S602" s="443"/>
      <c r="T602" s="443"/>
      <c r="U602" s="443"/>
      <c r="V602" s="443"/>
      <c r="W602" s="443"/>
      <c r="X602" s="443"/>
      <c r="Y602" s="443"/>
      <c r="Z602" s="443"/>
    </row>
    <row r="603" spans="1:26" ht="15.6">
      <c r="A603" s="443"/>
      <c r="B603" s="443"/>
      <c r="C603" s="443"/>
      <c r="D603" s="443"/>
      <c r="E603" s="443"/>
      <c r="F603" s="443"/>
      <c r="G603" s="443"/>
      <c r="H603" s="443"/>
      <c r="I603" s="443"/>
      <c r="J603" s="443"/>
      <c r="K603" s="443"/>
      <c r="L603" s="443"/>
      <c r="M603" s="443"/>
      <c r="N603" s="443"/>
      <c r="O603" s="443"/>
      <c r="P603" s="443"/>
      <c r="Q603" s="443"/>
      <c r="R603" s="443"/>
      <c r="S603" s="443"/>
      <c r="T603" s="443"/>
      <c r="U603" s="443"/>
      <c r="V603" s="443"/>
      <c r="W603" s="443"/>
      <c r="X603" s="443"/>
      <c r="Y603" s="443"/>
      <c r="Z603" s="443"/>
    </row>
    <row r="604" spans="1:26" ht="15.6">
      <c r="A604" s="443"/>
      <c r="B604" s="443"/>
      <c r="C604" s="443"/>
      <c r="D604" s="443"/>
      <c r="E604" s="443"/>
      <c r="F604" s="443"/>
      <c r="G604" s="443"/>
      <c r="H604" s="443"/>
      <c r="I604" s="443"/>
      <c r="J604" s="443"/>
      <c r="K604" s="443"/>
      <c r="L604" s="443"/>
      <c r="M604" s="443"/>
      <c r="N604" s="443"/>
      <c r="O604" s="443"/>
      <c r="P604" s="443"/>
      <c r="Q604" s="443"/>
      <c r="R604" s="443"/>
      <c r="S604" s="443"/>
      <c r="T604" s="443"/>
      <c r="U604" s="443"/>
      <c r="V604" s="443"/>
      <c r="W604" s="443"/>
      <c r="X604" s="443"/>
      <c r="Y604" s="443"/>
      <c r="Z604" s="443"/>
    </row>
    <row r="605" spans="1:26" ht="15.6">
      <c r="A605" s="443"/>
      <c r="B605" s="443"/>
      <c r="C605" s="443"/>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row>
    <row r="606" spans="1:26" ht="15.6">
      <c r="A606" s="443"/>
      <c r="B606" s="443"/>
      <c r="C606" s="443"/>
      <c r="D606" s="443"/>
      <c r="E606" s="443"/>
      <c r="F606" s="443"/>
      <c r="G606" s="443"/>
      <c r="H606" s="443"/>
      <c r="I606" s="443"/>
      <c r="J606" s="443"/>
      <c r="K606" s="443"/>
      <c r="L606" s="443"/>
      <c r="M606" s="443"/>
      <c r="N606" s="443"/>
      <c r="O606" s="443"/>
      <c r="P606" s="443"/>
      <c r="Q606" s="443"/>
      <c r="R606" s="443"/>
      <c r="S606" s="443"/>
      <c r="T606" s="443"/>
      <c r="U606" s="443"/>
      <c r="V606" s="443"/>
      <c r="W606" s="443"/>
      <c r="X606" s="443"/>
      <c r="Y606" s="443"/>
      <c r="Z606" s="443"/>
    </row>
    <row r="607" spans="1:26" ht="15.6">
      <c r="A607" s="443"/>
      <c r="B607" s="443"/>
      <c r="C607" s="443"/>
      <c r="D607" s="443"/>
      <c r="E607" s="443"/>
      <c r="F607" s="443"/>
      <c r="G607" s="443"/>
      <c r="H607" s="443"/>
      <c r="I607" s="443"/>
      <c r="J607" s="443"/>
      <c r="K607" s="443"/>
      <c r="L607" s="443"/>
      <c r="M607" s="443"/>
      <c r="N607" s="443"/>
      <c r="O607" s="443"/>
      <c r="P607" s="443"/>
      <c r="Q607" s="443"/>
      <c r="R607" s="443"/>
      <c r="S607" s="443"/>
      <c r="T607" s="443"/>
      <c r="U607" s="443"/>
      <c r="V607" s="443"/>
      <c r="W607" s="443"/>
      <c r="X607" s="443"/>
      <c r="Y607" s="443"/>
      <c r="Z607" s="443"/>
    </row>
    <row r="608" spans="1:26" ht="15.6">
      <c r="A608" s="443"/>
      <c r="B608" s="443"/>
      <c r="C608" s="443"/>
      <c r="D608" s="443"/>
      <c r="E608" s="443"/>
      <c r="F608" s="443"/>
      <c r="G608" s="443"/>
      <c r="H608" s="443"/>
      <c r="I608" s="443"/>
      <c r="J608" s="443"/>
      <c r="K608" s="443"/>
      <c r="L608" s="443"/>
      <c r="M608" s="443"/>
      <c r="N608" s="443"/>
      <c r="O608" s="443"/>
      <c r="P608" s="443"/>
      <c r="Q608" s="443"/>
      <c r="R608" s="443"/>
      <c r="S608" s="443"/>
      <c r="T608" s="443"/>
      <c r="U608" s="443"/>
      <c r="V608" s="443"/>
      <c r="W608" s="443"/>
      <c r="X608" s="443"/>
      <c r="Y608" s="443"/>
      <c r="Z608" s="443"/>
    </row>
    <row r="609" spans="1:26" ht="15.6">
      <c r="A609" s="443"/>
      <c r="B609" s="443"/>
      <c r="C609" s="443"/>
      <c r="D609" s="443"/>
      <c r="E609" s="443"/>
      <c r="F609" s="443"/>
      <c r="G609" s="443"/>
      <c r="H609" s="443"/>
      <c r="I609" s="443"/>
      <c r="J609" s="443"/>
      <c r="K609" s="443"/>
      <c r="L609" s="443"/>
      <c r="M609" s="443"/>
      <c r="N609" s="443"/>
      <c r="O609" s="443"/>
      <c r="P609" s="443"/>
      <c r="Q609" s="443"/>
      <c r="R609" s="443"/>
      <c r="S609" s="443"/>
      <c r="T609" s="443"/>
      <c r="U609" s="443"/>
      <c r="V609" s="443"/>
      <c r="W609" s="443"/>
      <c r="X609" s="443"/>
      <c r="Y609" s="443"/>
      <c r="Z609" s="443"/>
    </row>
    <row r="610" spans="1:26" ht="15.6">
      <c r="A610" s="443"/>
      <c r="B610" s="443"/>
      <c r="C610" s="443"/>
      <c r="D610" s="443"/>
      <c r="E610" s="443"/>
      <c r="F610" s="443"/>
      <c r="G610" s="443"/>
      <c r="H610" s="443"/>
      <c r="I610" s="443"/>
      <c r="J610" s="443"/>
      <c r="K610" s="443"/>
      <c r="L610" s="443"/>
      <c r="M610" s="443"/>
      <c r="N610" s="443"/>
      <c r="O610" s="443"/>
      <c r="P610" s="443"/>
      <c r="Q610" s="443"/>
      <c r="R610" s="443"/>
      <c r="S610" s="443"/>
      <c r="T610" s="443"/>
      <c r="U610" s="443"/>
      <c r="V610" s="443"/>
      <c r="W610" s="443"/>
      <c r="X610" s="443"/>
      <c r="Y610" s="443"/>
      <c r="Z610" s="443"/>
    </row>
    <row r="611" spans="1:26" ht="15.6">
      <c r="A611" s="443"/>
      <c r="B611" s="443"/>
      <c r="C611" s="443"/>
      <c r="D611" s="443"/>
      <c r="E611" s="443"/>
      <c r="F611" s="443"/>
      <c r="G611" s="443"/>
      <c r="H611" s="443"/>
      <c r="I611" s="443"/>
      <c r="J611" s="443"/>
      <c r="K611" s="443"/>
      <c r="L611" s="443"/>
      <c r="M611" s="443"/>
      <c r="N611" s="443"/>
      <c r="O611" s="443"/>
      <c r="P611" s="443"/>
      <c r="Q611" s="443"/>
      <c r="R611" s="443"/>
      <c r="S611" s="443"/>
      <c r="T611" s="443"/>
      <c r="U611" s="443"/>
      <c r="V611" s="443"/>
      <c r="W611" s="443"/>
      <c r="X611" s="443"/>
      <c r="Y611" s="443"/>
      <c r="Z611" s="443"/>
    </row>
    <row r="612" spans="1:26" ht="15.6">
      <c r="A612" s="443"/>
      <c r="B612" s="443"/>
      <c r="C612" s="443"/>
      <c r="D612" s="443"/>
      <c r="E612" s="443"/>
      <c r="F612" s="443"/>
      <c r="G612" s="443"/>
      <c r="H612" s="443"/>
      <c r="I612" s="443"/>
      <c r="J612" s="443"/>
      <c r="K612" s="443"/>
      <c r="L612" s="443"/>
      <c r="M612" s="443"/>
      <c r="N612" s="443"/>
      <c r="O612" s="443"/>
      <c r="P612" s="443"/>
      <c r="Q612" s="443"/>
      <c r="R612" s="443"/>
      <c r="S612" s="443"/>
      <c r="T612" s="443"/>
      <c r="U612" s="443"/>
      <c r="V612" s="443"/>
      <c r="W612" s="443"/>
      <c r="X612" s="443"/>
      <c r="Y612" s="443"/>
      <c r="Z612" s="443"/>
    </row>
    <row r="613" spans="1:26" ht="15.6">
      <c r="A613" s="443"/>
      <c r="B613" s="443"/>
      <c r="C613" s="443"/>
      <c r="D613" s="443"/>
      <c r="E613" s="443"/>
      <c r="F613" s="443"/>
      <c r="G613" s="443"/>
      <c r="H613" s="443"/>
      <c r="I613" s="443"/>
      <c r="J613" s="443"/>
      <c r="K613" s="443"/>
      <c r="L613" s="443"/>
      <c r="M613" s="443"/>
      <c r="N613" s="443"/>
      <c r="O613" s="443"/>
      <c r="P613" s="443"/>
      <c r="Q613" s="443"/>
      <c r="R613" s="443"/>
      <c r="S613" s="443"/>
      <c r="T613" s="443"/>
      <c r="U613" s="443"/>
      <c r="V613" s="443"/>
      <c r="W613" s="443"/>
      <c r="X613" s="443"/>
      <c r="Y613" s="443"/>
      <c r="Z613" s="443"/>
    </row>
    <row r="614" spans="1:26" ht="15.6">
      <c r="A614" s="443"/>
      <c r="B614" s="443"/>
      <c r="C614" s="443"/>
      <c r="D614" s="443"/>
      <c r="E614" s="443"/>
      <c r="F614" s="443"/>
      <c r="G614" s="443"/>
      <c r="H614" s="443"/>
      <c r="I614" s="443"/>
      <c r="J614" s="443"/>
      <c r="K614" s="443"/>
      <c r="L614" s="443"/>
      <c r="M614" s="443"/>
      <c r="N614" s="443"/>
      <c r="O614" s="443"/>
      <c r="P614" s="443"/>
      <c r="Q614" s="443"/>
      <c r="R614" s="443"/>
      <c r="S614" s="443"/>
      <c r="T614" s="443"/>
      <c r="U614" s="443"/>
      <c r="V614" s="443"/>
      <c r="W614" s="443"/>
      <c r="X614" s="443"/>
      <c r="Y614" s="443"/>
      <c r="Z614" s="443"/>
    </row>
    <row r="615" spans="1:26" ht="15.6">
      <c r="A615" s="443"/>
      <c r="B615" s="443"/>
      <c r="C615" s="443"/>
      <c r="D615" s="443"/>
      <c r="E615" s="443"/>
      <c r="F615" s="443"/>
      <c r="G615" s="443"/>
      <c r="H615" s="443"/>
      <c r="I615" s="443"/>
      <c r="J615" s="443"/>
      <c r="K615" s="443"/>
      <c r="L615" s="443"/>
      <c r="M615" s="443"/>
      <c r="N615" s="443"/>
      <c r="O615" s="443"/>
      <c r="P615" s="443"/>
      <c r="Q615" s="443"/>
      <c r="R615" s="443"/>
      <c r="S615" s="443"/>
      <c r="T615" s="443"/>
      <c r="U615" s="443"/>
      <c r="V615" s="443"/>
      <c r="W615" s="443"/>
      <c r="X615" s="443"/>
      <c r="Y615" s="443"/>
      <c r="Z615" s="443"/>
    </row>
    <row r="616" spans="1:26" ht="15.6">
      <c r="A616" s="443"/>
      <c r="B616" s="443"/>
      <c r="C616" s="443"/>
      <c r="D616" s="443"/>
      <c r="E616" s="443"/>
      <c r="F616" s="443"/>
      <c r="G616" s="443"/>
      <c r="H616" s="443"/>
      <c r="I616" s="443"/>
      <c r="J616" s="443"/>
      <c r="K616" s="443"/>
      <c r="L616" s="443"/>
      <c r="M616" s="443"/>
      <c r="N616" s="443"/>
      <c r="O616" s="443"/>
      <c r="P616" s="443"/>
      <c r="Q616" s="443"/>
      <c r="R616" s="443"/>
      <c r="S616" s="443"/>
      <c r="T616" s="443"/>
      <c r="U616" s="443"/>
      <c r="V616" s="443"/>
      <c r="W616" s="443"/>
      <c r="X616" s="443"/>
      <c r="Y616" s="443"/>
      <c r="Z616" s="443"/>
    </row>
    <row r="617" spans="1:26" ht="15.6">
      <c r="A617" s="443"/>
      <c r="B617" s="443"/>
      <c r="C617" s="443"/>
      <c r="D617" s="443"/>
      <c r="E617" s="443"/>
      <c r="F617" s="443"/>
      <c r="G617" s="443"/>
      <c r="H617" s="443"/>
      <c r="I617" s="443"/>
      <c r="J617" s="443"/>
      <c r="K617" s="443"/>
      <c r="L617" s="443"/>
      <c r="M617" s="443"/>
      <c r="N617" s="443"/>
      <c r="O617" s="443"/>
      <c r="P617" s="443"/>
      <c r="Q617" s="443"/>
      <c r="R617" s="443"/>
      <c r="S617" s="443"/>
      <c r="T617" s="443"/>
      <c r="U617" s="443"/>
      <c r="V617" s="443"/>
      <c r="W617" s="443"/>
      <c r="X617" s="443"/>
      <c r="Y617" s="443"/>
      <c r="Z617" s="443"/>
    </row>
    <row r="618" spans="1:26" ht="15.6">
      <c r="A618" s="443"/>
      <c r="B618" s="443"/>
      <c r="C618" s="443"/>
      <c r="D618" s="443"/>
      <c r="E618" s="443"/>
      <c r="F618" s="443"/>
      <c r="G618" s="443"/>
      <c r="H618" s="443"/>
      <c r="I618" s="443"/>
      <c r="J618" s="443"/>
      <c r="K618" s="443"/>
      <c r="L618" s="443"/>
      <c r="M618" s="443"/>
      <c r="N618" s="443"/>
      <c r="O618" s="443"/>
      <c r="P618" s="443"/>
      <c r="Q618" s="443"/>
      <c r="R618" s="443"/>
      <c r="S618" s="443"/>
      <c r="T618" s="443"/>
      <c r="U618" s="443"/>
      <c r="V618" s="443"/>
      <c r="W618" s="443"/>
      <c r="X618" s="443"/>
      <c r="Y618" s="443"/>
      <c r="Z618" s="443"/>
    </row>
    <row r="619" spans="1:26" ht="15.6">
      <c r="A619" s="443"/>
      <c r="B619" s="443"/>
      <c r="C619" s="443"/>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row>
    <row r="620" spans="1:26" ht="15.6">
      <c r="A620" s="443"/>
      <c r="B620" s="443"/>
      <c r="C620" s="443"/>
      <c r="D620" s="443"/>
      <c r="E620" s="443"/>
      <c r="F620" s="443"/>
      <c r="G620" s="443"/>
      <c r="H620" s="443"/>
      <c r="I620" s="443"/>
      <c r="J620" s="443"/>
      <c r="K620" s="443"/>
      <c r="L620" s="443"/>
      <c r="M620" s="443"/>
      <c r="N620" s="443"/>
      <c r="O620" s="443"/>
      <c r="P620" s="443"/>
      <c r="Q620" s="443"/>
      <c r="R620" s="443"/>
      <c r="S620" s="443"/>
      <c r="T620" s="443"/>
      <c r="U620" s="443"/>
      <c r="V620" s="443"/>
      <c r="W620" s="443"/>
      <c r="X620" s="443"/>
      <c r="Y620" s="443"/>
      <c r="Z620" s="443"/>
    </row>
    <row r="621" spans="1:26" ht="15.6">
      <c r="A621" s="443"/>
      <c r="B621" s="443"/>
      <c r="C621" s="443"/>
      <c r="D621" s="443"/>
      <c r="E621" s="443"/>
      <c r="F621" s="443"/>
      <c r="G621" s="443"/>
      <c r="H621" s="443"/>
      <c r="I621" s="443"/>
      <c r="J621" s="443"/>
      <c r="K621" s="443"/>
      <c r="L621" s="443"/>
      <c r="M621" s="443"/>
      <c r="N621" s="443"/>
      <c r="O621" s="443"/>
      <c r="P621" s="443"/>
      <c r="Q621" s="443"/>
      <c r="R621" s="443"/>
      <c r="S621" s="443"/>
      <c r="T621" s="443"/>
      <c r="U621" s="443"/>
      <c r="V621" s="443"/>
      <c r="W621" s="443"/>
      <c r="X621" s="443"/>
      <c r="Y621" s="443"/>
      <c r="Z621" s="443"/>
    </row>
    <row r="622" spans="1:26" ht="15.6">
      <c r="A622" s="443"/>
      <c r="B622" s="443"/>
      <c r="C622" s="443"/>
      <c r="D622" s="443"/>
      <c r="E622" s="443"/>
      <c r="F622" s="443"/>
      <c r="G622" s="443"/>
      <c r="H622" s="443"/>
      <c r="I622" s="443"/>
      <c r="J622" s="443"/>
      <c r="K622" s="443"/>
      <c r="L622" s="443"/>
      <c r="M622" s="443"/>
      <c r="N622" s="443"/>
      <c r="O622" s="443"/>
      <c r="P622" s="443"/>
      <c r="Q622" s="443"/>
      <c r="R622" s="443"/>
      <c r="S622" s="443"/>
      <c r="T622" s="443"/>
      <c r="U622" s="443"/>
      <c r="V622" s="443"/>
      <c r="W622" s="443"/>
      <c r="X622" s="443"/>
      <c r="Y622" s="443"/>
      <c r="Z622" s="443"/>
    </row>
    <row r="623" spans="1:26" ht="15.6">
      <c r="A623" s="443"/>
      <c r="B623" s="443"/>
      <c r="C623" s="443"/>
      <c r="D623" s="443"/>
      <c r="E623" s="443"/>
      <c r="F623" s="443"/>
      <c r="G623" s="443"/>
      <c r="H623" s="443"/>
      <c r="I623" s="443"/>
      <c r="J623" s="443"/>
      <c r="K623" s="443"/>
      <c r="L623" s="443"/>
      <c r="M623" s="443"/>
      <c r="N623" s="443"/>
      <c r="O623" s="443"/>
      <c r="P623" s="443"/>
      <c r="Q623" s="443"/>
      <c r="R623" s="443"/>
      <c r="S623" s="443"/>
      <c r="T623" s="443"/>
      <c r="U623" s="443"/>
      <c r="V623" s="443"/>
      <c r="W623" s="443"/>
      <c r="X623" s="443"/>
      <c r="Y623" s="443"/>
      <c r="Z623" s="443"/>
    </row>
    <row r="624" spans="1:26" ht="15.6">
      <c r="A624" s="443"/>
      <c r="B624" s="443"/>
      <c r="C624" s="443"/>
      <c r="D624" s="443"/>
      <c r="E624" s="443"/>
      <c r="F624" s="443"/>
      <c r="G624" s="443"/>
      <c r="H624" s="443"/>
      <c r="I624" s="443"/>
      <c r="J624" s="443"/>
      <c r="K624" s="443"/>
      <c r="L624" s="443"/>
      <c r="M624" s="443"/>
      <c r="N624" s="443"/>
      <c r="O624" s="443"/>
      <c r="P624" s="443"/>
      <c r="Q624" s="443"/>
      <c r="R624" s="443"/>
      <c r="S624" s="443"/>
      <c r="T624" s="443"/>
      <c r="U624" s="443"/>
      <c r="V624" s="443"/>
      <c r="W624" s="443"/>
      <c r="X624" s="443"/>
      <c r="Y624" s="443"/>
      <c r="Z624" s="443"/>
    </row>
    <row r="625" spans="1:26" ht="15.6">
      <c r="A625" s="443"/>
      <c r="B625" s="443"/>
      <c r="C625" s="443"/>
      <c r="D625" s="443"/>
      <c r="E625" s="443"/>
      <c r="F625" s="443"/>
      <c r="G625" s="443"/>
      <c r="H625" s="443"/>
      <c r="I625" s="443"/>
      <c r="J625" s="443"/>
      <c r="K625" s="443"/>
      <c r="L625" s="443"/>
      <c r="M625" s="443"/>
      <c r="N625" s="443"/>
      <c r="O625" s="443"/>
      <c r="P625" s="443"/>
      <c r="Q625" s="443"/>
      <c r="R625" s="443"/>
      <c r="S625" s="443"/>
      <c r="T625" s="443"/>
      <c r="U625" s="443"/>
      <c r="V625" s="443"/>
      <c r="W625" s="443"/>
      <c r="X625" s="443"/>
      <c r="Y625" s="443"/>
      <c r="Z625" s="443"/>
    </row>
    <row r="626" spans="1:26" ht="15.6">
      <c r="A626" s="443"/>
      <c r="B626" s="443"/>
      <c r="C626" s="443"/>
      <c r="D626" s="443"/>
      <c r="E626" s="443"/>
      <c r="F626" s="443"/>
      <c r="G626" s="443"/>
      <c r="H626" s="443"/>
      <c r="I626" s="443"/>
      <c r="J626" s="443"/>
      <c r="K626" s="443"/>
      <c r="L626" s="443"/>
      <c r="M626" s="443"/>
      <c r="N626" s="443"/>
      <c r="O626" s="443"/>
      <c r="P626" s="443"/>
      <c r="Q626" s="443"/>
      <c r="R626" s="443"/>
      <c r="S626" s="443"/>
      <c r="T626" s="443"/>
      <c r="U626" s="443"/>
      <c r="V626" s="443"/>
      <c r="W626" s="443"/>
      <c r="X626" s="443"/>
      <c r="Y626" s="443"/>
      <c r="Z626" s="443"/>
    </row>
    <row r="627" spans="1:26" ht="15.6">
      <c r="A627" s="443"/>
      <c r="B627" s="443"/>
      <c r="C627" s="443"/>
      <c r="D627" s="443"/>
      <c r="E627" s="443"/>
      <c r="F627" s="443"/>
      <c r="G627" s="443"/>
      <c r="H627" s="443"/>
      <c r="I627" s="443"/>
      <c r="J627" s="443"/>
      <c r="K627" s="443"/>
      <c r="L627" s="443"/>
      <c r="M627" s="443"/>
      <c r="N627" s="443"/>
      <c r="O627" s="443"/>
      <c r="P627" s="443"/>
      <c r="Q627" s="443"/>
      <c r="R627" s="443"/>
      <c r="S627" s="443"/>
      <c r="T627" s="443"/>
      <c r="U627" s="443"/>
      <c r="V627" s="443"/>
      <c r="W627" s="443"/>
      <c r="X627" s="443"/>
      <c r="Y627" s="443"/>
      <c r="Z627" s="443"/>
    </row>
    <row r="628" spans="1:26" ht="15.6">
      <c r="A628" s="443"/>
      <c r="B628" s="443"/>
      <c r="C628" s="443"/>
      <c r="D628" s="443"/>
      <c r="E628" s="443"/>
      <c r="F628" s="443"/>
      <c r="G628" s="443"/>
      <c r="H628" s="443"/>
      <c r="I628" s="443"/>
      <c r="J628" s="443"/>
      <c r="K628" s="443"/>
      <c r="L628" s="443"/>
      <c r="M628" s="443"/>
      <c r="N628" s="443"/>
      <c r="O628" s="443"/>
      <c r="P628" s="443"/>
      <c r="Q628" s="443"/>
      <c r="R628" s="443"/>
      <c r="S628" s="443"/>
      <c r="T628" s="443"/>
      <c r="U628" s="443"/>
      <c r="V628" s="443"/>
      <c r="W628" s="443"/>
      <c r="X628" s="443"/>
      <c r="Y628" s="443"/>
      <c r="Z628" s="443"/>
    </row>
    <row r="629" spans="1:26" ht="15.6">
      <c r="A629" s="443"/>
      <c r="B629" s="443"/>
      <c r="C629" s="443"/>
      <c r="D629" s="443"/>
      <c r="E629" s="443"/>
      <c r="F629" s="443"/>
      <c r="G629" s="443"/>
      <c r="H629" s="443"/>
      <c r="I629" s="443"/>
      <c r="J629" s="443"/>
      <c r="K629" s="443"/>
      <c r="L629" s="443"/>
      <c r="M629" s="443"/>
      <c r="N629" s="443"/>
      <c r="O629" s="443"/>
      <c r="P629" s="443"/>
      <c r="Q629" s="443"/>
      <c r="R629" s="443"/>
      <c r="S629" s="443"/>
      <c r="T629" s="443"/>
      <c r="U629" s="443"/>
      <c r="V629" s="443"/>
      <c r="W629" s="443"/>
      <c r="X629" s="443"/>
      <c r="Y629" s="443"/>
      <c r="Z629" s="443"/>
    </row>
    <row r="630" spans="1:26" ht="15.6">
      <c r="A630" s="443"/>
      <c r="B630" s="443"/>
      <c r="C630" s="443"/>
      <c r="D630" s="443"/>
      <c r="E630" s="443"/>
      <c r="F630" s="443"/>
      <c r="G630" s="443"/>
      <c r="H630" s="443"/>
      <c r="I630" s="443"/>
      <c r="J630" s="443"/>
      <c r="K630" s="443"/>
      <c r="L630" s="443"/>
      <c r="M630" s="443"/>
      <c r="N630" s="443"/>
      <c r="O630" s="443"/>
      <c r="P630" s="443"/>
      <c r="Q630" s="443"/>
      <c r="R630" s="443"/>
      <c r="S630" s="443"/>
      <c r="T630" s="443"/>
      <c r="U630" s="443"/>
      <c r="V630" s="443"/>
      <c r="W630" s="443"/>
      <c r="X630" s="443"/>
      <c r="Y630" s="443"/>
      <c r="Z630" s="443"/>
    </row>
    <row r="631" spans="1:26" ht="15.6">
      <c r="A631" s="443"/>
      <c r="B631" s="443"/>
      <c r="C631" s="443"/>
      <c r="D631" s="443"/>
      <c r="E631" s="443"/>
      <c r="F631" s="443"/>
      <c r="G631" s="443"/>
      <c r="H631" s="443"/>
      <c r="I631" s="443"/>
      <c r="J631" s="443"/>
      <c r="K631" s="443"/>
      <c r="L631" s="443"/>
      <c r="M631" s="443"/>
      <c r="N631" s="443"/>
      <c r="O631" s="443"/>
      <c r="P631" s="443"/>
      <c r="Q631" s="443"/>
      <c r="R631" s="443"/>
      <c r="S631" s="443"/>
      <c r="T631" s="443"/>
      <c r="U631" s="443"/>
      <c r="V631" s="443"/>
      <c r="W631" s="443"/>
      <c r="X631" s="443"/>
      <c r="Y631" s="443"/>
      <c r="Z631" s="443"/>
    </row>
    <row r="632" spans="1:26" ht="15.6">
      <c r="A632" s="443"/>
      <c r="B632" s="443"/>
      <c r="C632" s="443"/>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row>
    <row r="633" spans="1:26" ht="15.6">
      <c r="A633" s="443"/>
      <c r="B633" s="443"/>
      <c r="C633" s="443"/>
      <c r="D633" s="443"/>
      <c r="E633" s="443"/>
      <c r="F633" s="443"/>
      <c r="G633" s="443"/>
      <c r="H633" s="443"/>
      <c r="I633" s="443"/>
      <c r="J633" s="443"/>
      <c r="K633" s="443"/>
      <c r="L633" s="443"/>
      <c r="M633" s="443"/>
      <c r="N633" s="443"/>
      <c r="O633" s="443"/>
      <c r="P633" s="443"/>
      <c r="Q633" s="443"/>
      <c r="R633" s="443"/>
      <c r="S633" s="443"/>
      <c r="T633" s="443"/>
      <c r="U633" s="443"/>
      <c r="V633" s="443"/>
      <c r="W633" s="443"/>
      <c r="X633" s="443"/>
      <c r="Y633" s="443"/>
      <c r="Z633" s="443"/>
    </row>
    <row r="634" spans="1:26" ht="15.6">
      <c r="A634" s="443"/>
      <c r="B634" s="443"/>
      <c r="C634" s="443"/>
      <c r="D634" s="443"/>
      <c r="E634" s="443"/>
      <c r="F634" s="443"/>
      <c r="G634" s="443"/>
      <c r="H634" s="443"/>
      <c r="I634" s="443"/>
      <c r="J634" s="443"/>
      <c r="K634" s="443"/>
      <c r="L634" s="443"/>
      <c r="M634" s="443"/>
      <c r="N634" s="443"/>
      <c r="O634" s="443"/>
      <c r="P634" s="443"/>
      <c r="Q634" s="443"/>
      <c r="R634" s="443"/>
      <c r="S634" s="443"/>
      <c r="T634" s="443"/>
      <c r="U634" s="443"/>
      <c r="V634" s="443"/>
      <c r="W634" s="443"/>
      <c r="X634" s="443"/>
      <c r="Y634" s="443"/>
      <c r="Z634" s="443"/>
    </row>
    <row r="635" spans="1:26" ht="15.6">
      <c r="A635" s="443"/>
      <c r="B635" s="443"/>
      <c r="C635" s="443"/>
      <c r="D635" s="443"/>
      <c r="E635" s="443"/>
      <c r="F635" s="443"/>
      <c r="G635" s="443"/>
      <c r="H635" s="443"/>
      <c r="I635" s="443"/>
      <c r="J635" s="443"/>
      <c r="K635" s="443"/>
      <c r="L635" s="443"/>
      <c r="M635" s="443"/>
      <c r="N635" s="443"/>
      <c r="O635" s="443"/>
      <c r="P635" s="443"/>
      <c r="Q635" s="443"/>
      <c r="R635" s="443"/>
      <c r="S635" s="443"/>
      <c r="T635" s="443"/>
      <c r="U635" s="443"/>
      <c r="V635" s="443"/>
      <c r="W635" s="443"/>
      <c r="X635" s="443"/>
      <c r="Y635" s="443"/>
      <c r="Z635" s="443"/>
    </row>
    <row r="636" spans="1:26" ht="15.6">
      <c r="A636" s="443"/>
      <c r="B636" s="443"/>
      <c r="C636" s="443"/>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row>
    <row r="637" spans="1:26" ht="15.6">
      <c r="A637" s="443"/>
      <c r="B637" s="443"/>
      <c r="C637" s="443"/>
      <c r="D637" s="443"/>
      <c r="E637" s="443"/>
      <c r="F637" s="443"/>
      <c r="G637" s="443"/>
      <c r="H637" s="443"/>
      <c r="I637" s="443"/>
      <c r="J637" s="443"/>
      <c r="K637" s="443"/>
      <c r="L637" s="443"/>
      <c r="M637" s="443"/>
      <c r="N637" s="443"/>
      <c r="O637" s="443"/>
      <c r="P637" s="443"/>
      <c r="Q637" s="443"/>
      <c r="R637" s="443"/>
      <c r="S637" s="443"/>
      <c r="T637" s="443"/>
      <c r="U637" s="443"/>
      <c r="V637" s="443"/>
      <c r="W637" s="443"/>
      <c r="X637" s="443"/>
      <c r="Y637" s="443"/>
      <c r="Z637" s="443"/>
    </row>
    <row r="638" spans="1:26" ht="15.6">
      <c r="A638" s="443"/>
      <c r="B638" s="443"/>
      <c r="C638" s="443"/>
      <c r="D638" s="443"/>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row>
    <row r="639" spans="1:26" ht="15.6">
      <c r="A639" s="443"/>
      <c r="B639" s="443"/>
      <c r="C639" s="443"/>
      <c r="D639" s="443"/>
      <c r="E639" s="443"/>
      <c r="F639" s="443"/>
      <c r="G639" s="443"/>
      <c r="H639" s="443"/>
      <c r="I639" s="443"/>
      <c r="J639" s="443"/>
      <c r="K639" s="443"/>
      <c r="L639" s="443"/>
      <c r="M639" s="443"/>
      <c r="N639" s="443"/>
      <c r="O639" s="443"/>
      <c r="P639" s="443"/>
      <c r="Q639" s="443"/>
      <c r="R639" s="443"/>
      <c r="S639" s="443"/>
      <c r="T639" s="443"/>
      <c r="U639" s="443"/>
      <c r="V639" s="443"/>
      <c r="W639" s="443"/>
      <c r="X639" s="443"/>
      <c r="Y639" s="443"/>
      <c r="Z639" s="443"/>
    </row>
    <row r="640" spans="1:26" ht="15.6">
      <c r="A640" s="443"/>
      <c r="B640" s="443"/>
      <c r="C640" s="443"/>
      <c r="D640" s="443"/>
      <c r="E640" s="443"/>
      <c r="F640" s="443"/>
      <c r="G640" s="443"/>
      <c r="H640" s="443"/>
      <c r="I640" s="443"/>
      <c r="J640" s="443"/>
      <c r="K640" s="443"/>
      <c r="L640" s="443"/>
      <c r="M640" s="443"/>
      <c r="N640" s="443"/>
      <c r="O640" s="443"/>
      <c r="P640" s="443"/>
      <c r="Q640" s="443"/>
      <c r="R640" s="443"/>
      <c r="S640" s="443"/>
      <c r="T640" s="443"/>
      <c r="U640" s="443"/>
      <c r="V640" s="443"/>
      <c r="W640" s="443"/>
      <c r="X640" s="443"/>
      <c r="Y640" s="443"/>
      <c r="Z640" s="443"/>
    </row>
    <row r="641" spans="1:26" ht="15.6">
      <c r="A641" s="443"/>
      <c r="B641" s="443"/>
      <c r="C641" s="443"/>
      <c r="D641" s="443"/>
      <c r="E641" s="443"/>
      <c r="F641" s="443"/>
      <c r="G641" s="443"/>
      <c r="H641" s="443"/>
      <c r="I641" s="443"/>
      <c r="J641" s="443"/>
      <c r="K641" s="443"/>
      <c r="L641" s="443"/>
      <c r="M641" s="443"/>
      <c r="N641" s="443"/>
      <c r="O641" s="443"/>
      <c r="P641" s="443"/>
      <c r="Q641" s="443"/>
      <c r="R641" s="443"/>
      <c r="S641" s="443"/>
      <c r="T641" s="443"/>
      <c r="U641" s="443"/>
      <c r="V641" s="443"/>
      <c r="W641" s="443"/>
      <c r="X641" s="443"/>
      <c r="Y641" s="443"/>
      <c r="Z641" s="443"/>
    </row>
    <row r="642" spans="1:26" ht="15.6">
      <c r="A642" s="443"/>
      <c r="B642" s="443"/>
      <c r="C642" s="443"/>
      <c r="D642" s="443"/>
      <c r="E642" s="443"/>
      <c r="F642" s="443"/>
      <c r="G642" s="443"/>
      <c r="H642" s="443"/>
      <c r="I642" s="443"/>
      <c r="J642" s="443"/>
      <c r="K642" s="443"/>
      <c r="L642" s="443"/>
      <c r="M642" s="443"/>
      <c r="N642" s="443"/>
      <c r="O642" s="443"/>
      <c r="P642" s="443"/>
      <c r="Q642" s="443"/>
      <c r="R642" s="443"/>
      <c r="S642" s="443"/>
      <c r="T642" s="443"/>
      <c r="U642" s="443"/>
      <c r="V642" s="443"/>
      <c r="W642" s="443"/>
      <c r="X642" s="443"/>
      <c r="Y642" s="443"/>
      <c r="Z642" s="443"/>
    </row>
    <row r="643" spans="1:26" ht="15.6">
      <c r="A643" s="443"/>
      <c r="B643" s="443"/>
      <c r="C643" s="443"/>
      <c r="D643" s="443"/>
      <c r="E643" s="443"/>
      <c r="F643" s="443"/>
      <c r="G643" s="443"/>
      <c r="H643" s="443"/>
      <c r="I643" s="443"/>
      <c r="J643" s="443"/>
      <c r="K643" s="443"/>
      <c r="L643" s="443"/>
      <c r="M643" s="443"/>
      <c r="N643" s="443"/>
      <c r="O643" s="443"/>
      <c r="P643" s="443"/>
      <c r="Q643" s="443"/>
      <c r="R643" s="443"/>
      <c r="S643" s="443"/>
      <c r="T643" s="443"/>
      <c r="U643" s="443"/>
      <c r="V643" s="443"/>
      <c r="W643" s="443"/>
      <c r="X643" s="443"/>
      <c r="Y643" s="443"/>
      <c r="Z643" s="443"/>
    </row>
    <row r="644" spans="1:26" ht="15.6">
      <c r="A644" s="443"/>
      <c r="B644" s="443"/>
      <c r="C644" s="443"/>
      <c r="D644" s="443"/>
      <c r="E644" s="443"/>
      <c r="F644" s="443"/>
      <c r="G644" s="443"/>
      <c r="H644" s="443"/>
      <c r="I644" s="443"/>
      <c r="J644" s="443"/>
      <c r="K644" s="443"/>
      <c r="L644" s="443"/>
      <c r="M644" s="443"/>
      <c r="N644" s="443"/>
      <c r="O644" s="443"/>
      <c r="P644" s="443"/>
      <c r="Q644" s="443"/>
      <c r="R644" s="443"/>
      <c r="S644" s="443"/>
      <c r="T644" s="443"/>
      <c r="U644" s="443"/>
      <c r="V644" s="443"/>
      <c r="W644" s="443"/>
      <c r="X644" s="443"/>
      <c r="Y644" s="443"/>
      <c r="Z644" s="443"/>
    </row>
    <row r="645" spans="1:26" ht="15.6">
      <c r="A645" s="443"/>
      <c r="B645" s="443"/>
      <c r="C645" s="443"/>
      <c r="D645" s="443"/>
      <c r="E645" s="443"/>
      <c r="F645" s="443"/>
      <c r="G645" s="443"/>
      <c r="H645" s="443"/>
      <c r="I645" s="443"/>
      <c r="J645" s="443"/>
      <c r="K645" s="443"/>
      <c r="L645" s="443"/>
      <c r="M645" s="443"/>
      <c r="N645" s="443"/>
      <c r="O645" s="443"/>
      <c r="P645" s="443"/>
      <c r="Q645" s="443"/>
      <c r="R645" s="443"/>
      <c r="S645" s="443"/>
      <c r="T645" s="443"/>
      <c r="U645" s="443"/>
      <c r="V645" s="443"/>
      <c r="W645" s="443"/>
      <c r="X645" s="443"/>
      <c r="Y645" s="443"/>
      <c r="Z645" s="443"/>
    </row>
    <row r="646" spans="1:26" ht="15.6">
      <c r="A646" s="443"/>
      <c r="B646" s="443"/>
      <c r="C646" s="443"/>
      <c r="D646" s="443"/>
      <c r="E646" s="443"/>
      <c r="F646" s="443"/>
      <c r="G646" s="443"/>
      <c r="H646" s="443"/>
      <c r="I646" s="443"/>
      <c r="J646" s="443"/>
      <c r="K646" s="443"/>
      <c r="L646" s="443"/>
      <c r="M646" s="443"/>
      <c r="N646" s="443"/>
      <c r="O646" s="443"/>
      <c r="P646" s="443"/>
      <c r="Q646" s="443"/>
      <c r="R646" s="443"/>
      <c r="S646" s="443"/>
      <c r="T646" s="443"/>
      <c r="U646" s="443"/>
      <c r="V646" s="443"/>
      <c r="W646" s="443"/>
      <c r="X646" s="443"/>
      <c r="Y646" s="443"/>
      <c r="Z646" s="443"/>
    </row>
    <row r="647" spans="1:26" ht="15.6">
      <c r="A647" s="443"/>
      <c r="B647" s="443"/>
      <c r="C647" s="443"/>
      <c r="D647" s="443"/>
      <c r="E647" s="443"/>
      <c r="F647" s="443"/>
      <c r="G647" s="443"/>
      <c r="H647" s="443"/>
      <c r="I647" s="443"/>
      <c r="J647" s="443"/>
      <c r="K647" s="443"/>
      <c r="L647" s="443"/>
      <c r="M647" s="443"/>
      <c r="N647" s="443"/>
      <c r="O647" s="443"/>
      <c r="P647" s="443"/>
      <c r="Q647" s="443"/>
      <c r="R647" s="443"/>
      <c r="S647" s="443"/>
      <c r="T647" s="443"/>
      <c r="U647" s="443"/>
      <c r="V647" s="443"/>
      <c r="W647" s="443"/>
      <c r="X647" s="443"/>
      <c r="Y647" s="443"/>
      <c r="Z647" s="443"/>
    </row>
    <row r="648" spans="1:26" ht="15.6">
      <c r="A648" s="443"/>
      <c r="B648" s="443"/>
      <c r="C648" s="443"/>
      <c r="D648" s="443"/>
      <c r="E648" s="443"/>
      <c r="F648" s="443"/>
      <c r="G648" s="443"/>
      <c r="H648" s="443"/>
      <c r="I648" s="443"/>
      <c r="J648" s="443"/>
      <c r="K648" s="443"/>
      <c r="L648" s="443"/>
      <c r="M648" s="443"/>
      <c r="N648" s="443"/>
      <c r="O648" s="443"/>
      <c r="P648" s="443"/>
      <c r="Q648" s="443"/>
      <c r="R648" s="443"/>
      <c r="S648" s="443"/>
      <c r="T648" s="443"/>
      <c r="U648" s="443"/>
      <c r="V648" s="443"/>
      <c r="W648" s="443"/>
      <c r="X648" s="443"/>
      <c r="Y648" s="443"/>
      <c r="Z648" s="443"/>
    </row>
    <row r="649" spans="1:26" ht="15.6">
      <c r="A649" s="443"/>
      <c r="B649" s="443"/>
      <c r="C649" s="443"/>
      <c r="D649" s="443"/>
      <c r="E649" s="443"/>
      <c r="F649" s="443"/>
      <c r="G649" s="443"/>
      <c r="H649" s="443"/>
      <c r="I649" s="443"/>
      <c r="J649" s="443"/>
      <c r="K649" s="443"/>
      <c r="L649" s="443"/>
      <c r="M649" s="443"/>
      <c r="N649" s="443"/>
      <c r="O649" s="443"/>
      <c r="P649" s="443"/>
      <c r="Q649" s="443"/>
      <c r="R649" s="443"/>
      <c r="S649" s="443"/>
      <c r="T649" s="443"/>
      <c r="U649" s="443"/>
      <c r="V649" s="443"/>
      <c r="W649" s="443"/>
      <c r="X649" s="443"/>
      <c r="Y649" s="443"/>
      <c r="Z649" s="443"/>
    </row>
    <row r="650" spans="1:26" ht="15.6">
      <c r="A650" s="443"/>
      <c r="B650" s="443"/>
      <c r="C650" s="443"/>
      <c r="D650" s="443"/>
      <c r="E650" s="443"/>
      <c r="F650" s="443"/>
      <c r="G650" s="443"/>
      <c r="H650" s="443"/>
      <c r="I650" s="443"/>
      <c r="J650" s="443"/>
      <c r="K650" s="443"/>
      <c r="L650" s="443"/>
      <c r="M650" s="443"/>
      <c r="N650" s="443"/>
      <c r="O650" s="443"/>
      <c r="P650" s="443"/>
      <c r="Q650" s="443"/>
      <c r="R650" s="443"/>
      <c r="S650" s="443"/>
      <c r="T650" s="443"/>
      <c r="U650" s="443"/>
      <c r="V650" s="443"/>
      <c r="W650" s="443"/>
      <c r="X650" s="443"/>
      <c r="Y650" s="443"/>
      <c r="Z650" s="443"/>
    </row>
    <row r="651" spans="1:26" ht="15.6">
      <c r="A651" s="443"/>
      <c r="B651" s="443"/>
      <c r="C651" s="443"/>
      <c r="D651" s="443"/>
      <c r="E651" s="443"/>
      <c r="F651" s="443"/>
      <c r="G651" s="443"/>
      <c r="H651" s="443"/>
      <c r="I651" s="443"/>
      <c r="J651" s="443"/>
      <c r="K651" s="443"/>
      <c r="L651" s="443"/>
      <c r="M651" s="443"/>
      <c r="N651" s="443"/>
      <c r="O651" s="443"/>
      <c r="P651" s="443"/>
      <c r="Q651" s="443"/>
      <c r="R651" s="443"/>
      <c r="S651" s="443"/>
      <c r="T651" s="443"/>
      <c r="U651" s="443"/>
      <c r="V651" s="443"/>
      <c r="W651" s="443"/>
      <c r="X651" s="443"/>
      <c r="Y651" s="443"/>
      <c r="Z651" s="443"/>
    </row>
    <row r="652" spans="1:26" ht="15.6">
      <c r="A652" s="443"/>
      <c r="B652" s="443"/>
      <c r="C652" s="443"/>
      <c r="D652" s="443"/>
      <c r="E652" s="443"/>
      <c r="F652" s="443"/>
      <c r="G652" s="443"/>
      <c r="H652" s="443"/>
      <c r="I652" s="443"/>
      <c r="J652" s="443"/>
      <c r="K652" s="443"/>
      <c r="L652" s="443"/>
      <c r="M652" s="443"/>
      <c r="N652" s="443"/>
      <c r="O652" s="443"/>
      <c r="P652" s="443"/>
      <c r="Q652" s="443"/>
      <c r="R652" s="443"/>
      <c r="S652" s="443"/>
      <c r="T652" s="443"/>
      <c r="U652" s="443"/>
      <c r="V652" s="443"/>
      <c r="W652" s="443"/>
      <c r="X652" s="443"/>
      <c r="Y652" s="443"/>
      <c r="Z652" s="443"/>
    </row>
    <row r="653" spans="1:26" ht="15.6">
      <c r="A653" s="443"/>
      <c r="B653" s="443"/>
      <c r="C653" s="443"/>
      <c r="D653" s="443"/>
      <c r="E653" s="443"/>
      <c r="F653" s="443"/>
      <c r="G653" s="443"/>
      <c r="H653" s="443"/>
      <c r="I653" s="443"/>
      <c r="J653" s="443"/>
      <c r="K653" s="443"/>
      <c r="L653" s="443"/>
      <c r="M653" s="443"/>
      <c r="N653" s="443"/>
      <c r="O653" s="443"/>
      <c r="P653" s="443"/>
      <c r="Q653" s="443"/>
      <c r="R653" s="443"/>
      <c r="S653" s="443"/>
      <c r="T653" s="443"/>
      <c r="U653" s="443"/>
      <c r="V653" s="443"/>
      <c r="W653" s="443"/>
      <c r="X653" s="443"/>
      <c r="Y653" s="443"/>
      <c r="Z653" s="443"/>
    </row>
    <row r="654" spans="1:26" ht="15.6">
      <c r="A654" s="443"/>
      <c r="B654" s="443"/>
      <c r="C654" s="443"/>
      <c r="D654" s="443"/>
      <c r="E654" s="443"/>
      <c r="F654" s="443"/>
      <c r="G654" s="443"/>
      <c r="H654" s="443"/>
      <c r="I654" s="443"/>
      <c r="J654" s="443"/>
      <c r="K654" s="443"/>
      <c r="L654" s="443"/>
      <c r="M654" s="443"/>
      <c r="N654" s="443"/>
      <c r="O654" s="443"/>
      <c r="P654" s="443"/>
      <c r="Q654" s="443"/>
      <c r="R654" s="443"/>
      <c r="S654" s="443"/>
      <c r="T654" s="443"/>
      <c r="U654" s="443"/>
      <c r="V654" s="443"/>
      <c r="W654" s="443"/>
      <c r="X654" s="443"/>
      <c r="Y654" s="443"/>
      <c r="Z654" s="443"/>
    </row>
    <row r="655" spans="1:26" ht="15.6">
      <c r="A655" s="443"/>
      <c r="B655" s="443"/>
      <c r="C655" s="443"/>
      <c r="D655" s="443"/>
      <c r="E655" s="443"/>
      <c r="F655" s="443"/>
      <c r="G655" s="443"/>
      <c r="H655" s="443"/>
      <c r="I655" s="443"/>
      <c r="J655" s="443"/>
      <c r="K655" s="443"/>
      <c r="L655" s="443"/>
      <c r="M655" s="443"/>
      <c r="N655" s="443"/>
      <c r="O655" s="443"/>
      <c r="P655" s="443"/>
      <c r="Q655" s="443"/>
      <c r="R655" s="443"/>
      <c r="S655" s="443"/>
      <c r="T655" s="443"/>
      <c r="U655" s="443"/>
      <c r="V655" s="443"/>
      <c r="W655" s="443"/>
      <c r="X655" s="443"/>
      <c r="Y655" s="443"/>
      <c r="Z655" s="443"/>
    </row>
    <row r="656" spans="1:26" ht="15.6">
      <c r="A656" s="443"/>
      <c r="B656" s="443"/>
      <c r="C656" s="443"/>
      <c r="D656" s="443"/>
      <c r="E656" s="443"/>
      <c r="F656" s="443"/>
      <c r="G656" s="443"/>
      <c r="H656" s="443"/>
      <c r="I656" s="443"/>
      <c r="J656" s="443"/>
      <c r="K656" s="443"/>
      <c r="L656" s="443"/>
      <c r="M656" s="443"/>
      <c r="N656" s="443"/>
      <c r="O656" s="443"/>
      <c r="P656" s="443"/>
      <c r="Q656" s="443"/>
      <c r="R656" s="443"/>
      <c r="S656" s="443"/>
      <c r="T656" s="443"/>
      <c r="U656" s="443"/>
      <c r="V656" s="443"/>
      <c r="W656" s="443"/>
      <c r="X656" s="443"/>
      <c r="Y656" s="443"/>
      <c r="Z656" s="443"/>
    </row>
    <row r="657" spans="1:26" ht="15.6">
      <c r="A657" s="443"/>
      <c r="B657" s="443"/>
      <c r="C657" s="443"/>
      <c r="D657" s="443"/>
      <c r="E657" s="443"/>
      <c r="F657" s="443"/>
      <c r="G657" s="443"/>
      <c r="H657" s="443"/>
      <c r="I657" s="443"/>
      <c r="J657" s="443"/>
      <c r="K657" s="443"/>
      <c r="L657" s="443"/>
      <c r="M657" s="443"/>
      <c r="N657" s="443"/>
      <c r="O657" s="443"/>
      <c r="P657" s="443"/>
      <c r="Q657" s="443"/>
      <c r="R657" s="443"/>
      <c r="S657" s="443"/>
      <c r="T657" s="443"/>
      <c r="U657" s="443"/>
      <c r="V657" s="443"/>
      <c r="W657" s="443"/>
      <c r="X657" s="443"/>
      <c r="Y657" s="443"/>
      <c r="Z657" s="443"/>
    </row>
    <row r="658" spans="1:26" ht="15.6">
      <c r="A658" s="443"/>
      <c r="B658" s="443"/>
      <c r="C658" s="443"/>
      <c r="D658" s="443"/>
      <c r="E658" s="443"/>
      <c r="F658" s="443"/>
      <c r="G658" s="443"/>
      <c r="H658" s="443"/>
      <c r="I658" s="443"/>
      <c r="J658" s="443"/>
      <c r="K658" s="443"/>
      <c r="L658" s="443"/>
      <c r="M658" s="443"/>
      <c r="N658" s="443"/>
      <c r="O658" s="443"/>
      <c r="P658" s="443"/>
      <c r="Q658" s="443"/>
      <c r="R658" s="443"/>
      <c r="S658" s="443"/>
      <c r="T658" s="443"/>
      <c r="U658" s="443"/>
      <c r="V658" s="443"/>
      <c r="W658" s="443"/>
      <c r="X658" s="443"/>
      <c r="Y658" s="443"/>
      <c r="Z658" s="443"/>
    </row>
    <row r="659" spans="1:26" ht="15.6">
      <c r="A659" s="443"/>
      <c r="B659" s="443"/>
      <c r="C659" s="443"/>
      <c r="D659" s="443"/>
      <c r="E659" s="443"/>
      <c r="F659" s="443"/>
      <c r="G659" s="443"/>
      <c r="H659" s="443"/>
      <c r="I659" s="443"/>
      <c r="J659" s="443"/>
      <c r="K659" s="443"/>
      <c r="L659" s="443"/>
      <c r="M659" s="443"/>
      <c r="N659" s="443"/>
      <c r="O659" s="443"/>
      <c r="P659" s="443"/>
      <c r="Q659" s="443"/>
      <c r="R659" s="443"/>
      <c r="S659" s="443"/>
      <c r="T659" s="443"/>
      <c r="U659" s="443"/>
      <c r="V659" s="443"/>
      <c r="W659" s="443"/>
      <c r="X659" s="443"/>
      <c r="Y659" s="443"/>
      <c r="Z659" s="443"/>
    </row>
    <row r="660" spans="1:26" ht="15.6">
      <c r="A660" s="443"/>
      <c r="B660" s="443"/>
      <c r="C660" s="443"/>
      <c r="D660" s="443"/>
      <c r="E660" s="443"/>
      <c r="F660" s="443"/>
      <c r="G660" s="443"/>
      <c r="H660" s="443"/>
      <c r="I660" s="443"/>
      <c r="J660" s="443"/>
      <c r="K660" s="443"/>
      <c r="L660" s="443"/>
      <c r="M660" s="443"/>
      <c r="N660" s="443"/>
      <c r="O660" s="443"/>
      <c r="P660" s="443"/>
      <c r="Q660" s="443"/>
      <c r="R660" s="443"/>
      <c r="S660" s="443"/>
      <c r="T660" s="443"/>
      <c r="U660" s="443"/>
      <c r="V660" s="443"/>
      <c r="W660" s="443"/>
      <c r="X660" s="443"/>
      <c r="Y660" s="443"/>
      <c r="Z660" s="443"/>
    </row>
    <row r="661" spans="1:26" ht="15.6">
      <c r="A661" s="443"/>
      <c r="B661" s="443"/>
      <c r="C661" s="443"/>
      <c r="D661" s="443"/>
      <c r="E661" s="443"/>
      <c r="F661" s="443"/>
      <c r="G661" s="443"/>
      <c r="H661" s="443"/>
      <c r="I661" s="443"/>
      <c r="J661" s="443"/>
      <c r="K661" s="443"/>
      <c r="L661" s="443"/>
      <c r="M661" s="443"/>
      <c r="N661" s="443"/>
      <c r="O661" s="443"/>
      <c r="P661" s="443"/>
      <c r="Q661" s="443"/>
      <c r="R661" s="443"/>
      <c r="S661" s="443"/>
      <c r="T661" s="443"/>
      <c r="U661" s="443"/>
      <c r="V661" s="443"/>
      <c r="W661" s="443"/>
      <c r="X661" s="443"/>
      <c r="Y661" s="443"/>
      <c r="Z661" s="443"/>
    </row>
    <row r="662" spans="1:26" ht="15.6">
      <c r="A662" s="443"/>
      <c r="B662" s="443"/>
      <c r="C662" s="443"/>
      <c r="D662" s="443"/>
      <c r="E662" s="443"/>
      <c r="F662" s="443"/>
      <c r="G662" s="443"/>
      <c r="H662" s="443"/>
      <c r="I662" s="443"/>
      <c r="J662" s="443"/>
      <c r="K662" s="443"/>
      <c r="L662" s="443"/>
      <c r="M662" s="443"/>
      <c r="N662" s="443"/>
      <c r="O662" s="443"/>
      <c r="P662" s="443"/>
      <c r="Q662" s="443"/>
      <c r="R662" s="443"/>
      <c r="S662" s="443"/>
      <c r="T662" s="443"/>
      <c r="U662" s="443"/>
      <c r="V662" s="443"/>
      <c r="W662" s="443"/>
      <c r="X662" s="443"/>
      <c r="Y662" s="443"/>
      <c r="Z662" s="443"/>
    </row>
    <row r="663" spans="1:26" ht="15.6">
      <c r="A663" s="443"/>
      <c r="B663" s="443"/>
      <c r="C663" s="443"/>
      <c r="D663" s="443"/>
      <c r="E663" s="443"/>
      <c r="F663" s="443"/>
      <c r="G663" s="443"/>
      <c r="H663" s="443"/>
      <c r="I663" s="443"/>
      <c r="J663" s="443"/>
      <c r="K663" s="443"/>
      <c r="L663" s="443"/>
      <c r="M663" s="443"/>
      <c r="N663" s="443"/>
      <c r="O663" s="443"/>
      <c r="P663" s="443"/>
      <c r="Q663" s="443"/>
      <c r="R663" s="443"/>
      <c r="S663" s="443"/>
      <c r="T663" s="443"/>
      <c r="U663" s="443"/>
      <c r="V663" s="443"/>
      <c r="W663" s="443"/>
      <c r="X663" s="443"/>
      <c r="Y663" s="443"/>
      <c r="Z663" s="443"/>
    </row>
    <row r="664" spans="1:26" ht="15.6">
      <c r="A664" s="443"/>
      <c r="B664" s="443"/>
      <c r="C664" s="443"/>
      <c r="D664" s="443"/>
      <c r="E664" s="443"/>
      <c r="F664" s="443"/>
      <c r="G664" s="443"/>
      <c r="H664" s="443"/>
      <c r="I664" s="443"/>
      <c r="J664" s="443"/>
      <c r="K664" s="443"/>
      <c r="L664" s="443"/>
      <c r="M664" s="443"/>
      <c r="N664" s="443"/>
      <c r="O664" s="443"/>
      <c r="P664" s="443"/>
      <c r="Q664" s="443"/>
      <c r="R664" s="443"/>
      <c r="S664" s="443"/>
      <c r="T664" s="443"/>
      <c r="U664" s="443"/>
      <c r="V664" s="443"/>
      <c r="W664" s="443"/>
      <c r="X664" s="443"/>
      <c r="Y664" s="443"/>
      <c r="Z664" s="443"/>
    </row>
    <row r="665" spans="1:26" ht="15.6">
      <c r="A665" s="443"/>
      <c r="B665" s="443"/>
      <c r="C665" s="443"/>
      <c r="D665" s="443"/>
      <c r="E665" s="443"/>
      <c r="F665" s="443"/>
      <c r="G665" s="443"/>
      <c r="H665" s="443"/>
      <c r="I665" s="443"/>
      <c r="J665" s="443"/>
      <c r="K665" s="443"/>
      <c r="L665" s="443"/>
      <c r="M665" s="443"/>
      <c r="N665" s="443"/>
      <c r="O665" s="443"/>
      <c r="P665" s="443"/>
      <c r="Q665" s="443"/>
      <c r="R665" s="443"/>
      <c r="S665" s="443"/>
      <c r="T665" s="443"/>
      <c r="U665" s="443"/>
      <c r="V665" s="443"/>
      <c r="W665" s="443"/>
      <c r="X665" s="443"/>
      <c r="Y665" s="443"/>
      <c r="Z665" s="443"/>
    </row>
    <row r="666" spans="1:26" ht="15.6">
      <c r="A666" s="443"/>
      <c r="B666" s="443"/>
      <c r="C666" s="443"/>
      <c r="D666" s="443"/>
      <c r="E666" s="443"/>
      <c r="F666" s="443"/>
      <c r="G666" s="443"/>
      <c r="H666" s="443"/>
      <c r="I666" s="443"/>
      <c r="J666" s="443"/>
      <c r="K666" s="443"/>
      <c r="L666" s="443"/>
      <c r="M666" s="443"/>
      <c r="N666" s="443"/>
      <c r="O666" s="443"/>
      <c r="P666" s="443"/>
      <c r="Q666" s="443"/>
      <c r="R666" s="443"/>
      <c r="S666" s="443"/>
      <c r="T666" s="443"/>
      <c r="U666" s="443"/>
      <c r="V666" s="443"/>
      <c r="W666" s="443"/>
      <c r="X666" s="443"/>
      <c r="Y666" s="443"/>
      <c r="Z666" s="443"/>
    </row>
    <row r="667" spans="1:26" ht="15.6">
      <c r="A667" s="443"/>
      <c r="B667" s="443"/>
      <c r="C667" s="443"/>
      <c r="D667" s="443"/>
      <c r="E667" s="443"/>
      <c r="F667" s="443"/>
      <c r="G667" s="443"/>
      <c r="H667" s="443"/>
      <c r="I667" s="443"/>
      <c r="J667" s="443"/>
      <c r="K667" s="443"/>
      <c r="L667" s="443"/>
      <c r="M667" s="443"/>
      <c r="N667" s="443"/>
      <c r="O667" s="443"/>
      <c r="P667" s="443"/>
      <c r="Q667" s="443"/>
      <c r="R667" s="443"/>
      <c r="S667" s="443"/>
      <c r="T667" s="443"/>
      <c r="U667" s="443"/>
      <c r="V667" s="443"/>
      <c r="W667" s="443"/>
      <c r="X667" s="443"/>
      <c r="Y667" s="443"/>
      <c r="Z667" s="443"/>
    </row>
    <row r="668" spans="1:26" ht="15.6">
      <c r="A668" s="443"/>
      <c r="B668" s="443"/>
      <c r="C668" s="443"/>
      <c r="D668" s="443"/>
      <c r="E668" s="443"/>
      <c r="F668" s="443"/>
      <c r="G668" s="443"/>
      <c r="H668" s="443"/>
      <c r="I668" s="443"/>
      <c r="J668" s="443"/>
      <c r="K668" s="443"/>
      <c r="L668" s="443"/>
      <c r="M668" s="443"/>
      <c r="N668" s="443"/>
      <c r="O668" s="443"/>
      <c r="P668" s="443"/>
      <c r="Q668" s="443"/>
      <c r="R668" s="443"/>
      <c r="S668" s="443"/>
      <c r="T668" s="443"/>
      <c r="U668" s="443"/>
      <c r="V668" s="443"/>
      <c r="W668" s="443"/>
      <c r="X668" s="443"/>
      <c r="Y668" s="443"/>
      <c r="Z668" s="443"/>
    </row>
    <row r="669" spans="1:26" ht="15.6">
      <c r="A669" s="443"/>
      <c r="B669" s="443"/>
      <c r="C669" s="443"/>
      <c r="D669" s="443"/>
      <c r="E669" s="443"/>
      <c r="F669" s="443"/>
      <c r="G669" s="443"/>
      <c r="H669" s="443"/>
      <c r="I669" s="443"/>
      <c r="J669" s="443"/>
      <c r="K669" s="443"/>
      <c r="L669" s="443"/>
      <c r="M669" s="443"/>
      <c r="N669" s="443"/>
      <c r="O669" s="443"/>
      <c r="P669" s="443"/>
      <c r="Q669" s="443"/>
      <c r="R669" s="443"/>
      <c r="S669" s="443"/>
      <c r="T669" s="443"/>
      <c r="U669" s="443"/>
      <c r="V669" s="443"/>
      <c r="W669" s="443"/>
      <c r="X669" s="443"/>
      <c r="Y669" s="443"/>
      <c r="Z669" s="443"/>
    </row>
    <row r="670" spans="1:26" ht="15.6">
      <c r="A670" s="443"/>
      <c r="B670" s="443"/>
      <c r="C670" s="443"/>
      <c r="D670" s="443"/>
      <c r="E670" s="443"/>
      <c r="F670" s="443"/>
      <c r="G670" s="443"/>
      <c r="H670" s="443"/>
      <c r="I670" s="443"/>
      <c r="J670" s="443"/>
      <c r="K670" s="443"/>
      <c r="L670" s="443"/>
      <c r="M670" s="443"/>
      <c r="N670" s="443"/>
      <c r="O670" s="443"/>
      <c r="P670" s="443"/>
      <c r="Q670" s="443"/>
      <c r="R670" s="443"/>
      <c r="S670" s="443"/>
      <c r="T670" s="443"/>
      <c r="U670" s="443"/>
      <c r="V670" s="443"/>
      <c r="W670" s="443"/>
      <c r="X670" s="443"/>
      <c r="Y670" s="443"/>
      <c r="Z670" s="443"/>
    </row>
    <row r="671" spans="1:26" ht="15.6">
      <c r="A671" s="443"/>
      <c r="B671" s="443"/>
      <c r="C671" s="443"/>
      <c r="D671" s="443"/>
      <c r="E671" s="443"/>
      <c r="F671" s="443"/>
      <c r="G671" s="443"/>
      <c r="H671" s="443"/>
      <c r="I671" s="443"/>
      <c r="J671" s="443"/>
      <c r="K671" s="443"/>
      <c r="L671" s="443"/>
      <c r="M671" s="443"/>
      <c r="N671" s="443"/>
      <c r="O671" s="443"/>
      <c r="P671" s="443"/>
      <c r="Q671" s="443"/>
      <c r="R671" s="443"/>
      <c r="S671" s="443"/>
      <c r="T671" s="443"/>
      <c r="U671" s="443"/>
      <c r="V671" s="443"/>
      <c r="W671" s="443"/>
      <c r="X671" s="443"/>
      <c r="Y671" s="443"/>
      <c r="Z671" s="443"/>
    </row>
    <row r="672" spans="1:26" ht="15.6">
      <c r="A672" s="443"/>
      <c r="B672" s="443"/>
      <c r="C672" s="443"/>
      <c r="D672" s="443"/>
      <c r="E672" s="443"/>
      <c r="F672" s="443"/>
      <c r="G672" s="443"/>
      <c r="H672" s="443"/>
      <c r="I672" s="443"/>
      <c r="J672" s="443"/>
      <c r="K672" s="443"/>
      <c r="L672" s="443"/>
      <c r="M672" s="443"/>
      <c r="N672" s="443"/>
      <c r="O672" s="443"/>
      <c r="P672" s="443"/>
      <c r="Q672" s="443"/>
      <c r="R672" s="443"/>
      <c r="S672" s="443"/>
      <c r="T672" s="443"/>
      <c r="U672" s="443"/>
      <c r="V672" s="443"/>
      <c r="W672" s="443"/>
      <c r="X672" s="443"/>
      <c r="Y672" s="443"/>
      <c r="Z672" s="443"/>
    </row>
    <row r="673" spans="1:26" ht="15.6">
      <c r="A673" s="443"/>
      <c r="B673" s="443"/>
      <c r="C673" s="443"/>
      <c r="D673" s="443"/>
      <c r="E673" s="443"/>
      <c r="F673" s="443"/>
      <c r="G673" s="443"/>
      <c r="H673" s="443"/>
      <c r="I673" s="443"/>
      <c r="J673" s="443"/>
      <c r="K673" s="443"/>
      <c r="L673" s="443"/>
      <c r="M673" s="443"/>
      <c r="N673" s="443"/>
      <c r="O673" s="443"/>
      <c r="P673" s="443"/>
      <c r="Q673" s="443"/>
      <c r="R673" s="443"/>
      <c r="S673" s="443"/>
      <c r="T673" s="443"/>
      <c r="U673" s="443"/>
      <c r="V673" s="443"/>
      <c r="W673" s="443"/>
      <c r="X673" s="443"/>
      <c r="Y673" s="443"/>
      <c r="Z673" s="443"/>
    </row>
    <row r="674" spans="1:26" ht="15.6">
      <c r="A674" s="443"/>
      <c r="B674" s="443"/>
      <c r="C674" s="443"/>
      <c r="D674" s="443"/>
      <c r="E674" s="443"/>
      <c r="F674" s="443"/>
      <c r="G674" s="443"/>
      <c r="H674" s="443"/>
      <c r="I674" s="443"/>
      <c r="J674" s="443"/>
      <c r="K674" s="443"/>
      <c r="L674" s="443"/>
      <c r="M674" s="443"/>
      <c r="N674" s="443"/>
      <c r="O674" s="443"/>
      <c r="P674" s="443"/>
      <c r="Q674" s="443"/>
      <c r="R674" s="443"/>
      <c r="S674" s="443"/>
      <c r="T674" s="443"/>
      <c r="U674" s="443"/>
      <c r="V674" s="443"/>
      <c r="W674" s="443"/>
      <c r="X674" s="443"/>
      <c r="Y674" s="443"/>
      <c r="Z674" s="443"/>
    </row>
    <row r="675" spans="1:26" ht="15.6">
      <c r="A675" s="443"/>
      <c r="B675" s="443"/>
      <c r="C675" s="443"/>
      <c r="D675" s="443"/>
      <c r="E675" s="443"/>
      <c r="F675" s="443"/>
      <c r="G675" s="443"/>
      <c r="H675" s="443"/>
      <c r="I675" s="443"/>
      <c r="J675" s="443"/>
      <c r="K675" s="443"/>
      <c r="L675" s="443"/>
      <c r="M675" s="443"/>
      <c r="N675" s="443"/>
      <c r="O675" s="443"/>
      <c r="P675" s="443"/>
      <c r="Q675" s="443"/>
      <c r="R675" s="443"/>
      <c r="S675" s="443"/>
      <c r="T675" s="443"/>
      <c r="U675" s="443"/>
      <c r="V675" s="443"/>
      <c r="W675" s="443"/>
      <c r="X675" s="443"/>
      <c r="Y675" s="443"/>
      <c r="Z675" s="443"/>
    </row>
    <row r="676" spans="1:26" ht="15.6">
      <c r="A676" s="443"/>
      <c r="B676" s="443"/>
      <c r="C676" s="443"/>
      <c r="D676" s="443"/>
      <c r="E676" s="443"/>
      <c r="F676" s="443"/>
      <c r="G676" s="443"/>
      <c r="H676" s="443"/>
      <c r="I676" s="443"/>
      <c r="J676" s="443"/>
      <c r="K676" s="443"/>
      <c r="L676" s="443"/>
      <c r="M676" s="443"/>
      <c r="N676" s="443"/>
      <c r="O676" s="443"/>
      <c r="P676" s="443"/>
      <c r="Q676" s="443"/>
      <c r="R676" s="443"/>
      <c r="S676" s="443"/>
      <c r="T676" s="443"/>
      <c r="U676" s="443"/>
      <c r="V676" s="443"/>
      <c r="W676" s="443"/>
      <c r="X676" s="443"/>
      <c r="Y676" s="443"/>
      <c r="Z676" s="443"/>
    </row>
    <row r="677" spans="1:26" ht="15.6">
      <c r="A677" s="443"/>
      <c r="B677" s="443"/>
      <c r="C677" s="443"/>
      <c r="D677" s="443"/>
      <c r="E677" s="443"/>
      <c r="F677" s="443"/>
      <c r="G677" s="443"/>
      <c r="H677" s="443"/>
      <c r="I677" s="443"/>
      <c r="J677" s="443"/>
      <c r="K677" s="443"/>
      <c r="L677" s="443"/>
      <c r="M677" s="443"/>
      <c r="N677" s="443"/>
      <c r="O677" s="443"/>
      <c r="P677" s="443"/>
      <c r="Q677" s="443"/>
      <c r="R677" s="443"/>
      <c r="S677" s="443"/>
      <c r="T677" s="443"/>
      <c r="U677" s="443"/>
      <c r="V677" s="443"/>
      <c r="W677" s="443"/>
      <c r="X677" s="443"/>
      <c r="Y677" s="443"/>
      <c r="Z677" s="443"/>
    </row>
    <row r="678" spans="1:26" ht="15.6">
      <c r="A678" s="443"/>
      <c r="B678" s="443"/>
      <c r="C678" s="443"/>
      <c r="D678" s="443"/>
      <c r="E678" s="443"/>
      <c r="F678" s="443"/>
      <c r="G678" s="443"/>
      <c r="H678" s="443"/>
      <c r="I678" s="443"/>
      <c r="J678" s="443"/>
      <c r="K678" s="443"/>
      <c r="L678" s="443"/>
      <c r="M678" s="443"/>
      <c r="N678" s="443"/>
      <c r="O678" s="443"/>
      <c r="P678" s="443"/>
      <c r="Q678" s="443"/>
      <c r="R678" s="443"/>
      <c r="S678" s="443"/>
      <c r="T678" s="443"/>
      <c r="U678" s="443"/>
      <c r="V678" s="443"/>
      <c r="W678" s="443"/>
      <c r="X678" s="443"/>
      <c r="Y678" s="443"/>
      <c r="Z678" s="443"/>
    </row>
    <row r="679" spans="1:26" ht="15.6">
      <c r="A679" s="443"/>
      <c r="B679" s="443"/>
      <c r="C679" s="443"/>
      <c r="D679" s="443"/>
      <c r="E679" s="443"/>
      <c r="F679" s="443"/>
      <c r="G679" s="443"/>
      <c r="H679" s="443"/>
      <c r="I679" s="443"/>
      <c r="J679" s="443"/>
      <c r="K679" s="443"/>
      <c r="L679" s="443"/>
      <c r="M679" s="443"/>
      <c r="N679" s="443"/>
      <c r="O679" s="443"/>
      <c r="P679" s="443"/>
      <c r="Q679" s="443"/>
      <c r="R679" s="443"/>
      <c r="S679" s="443"/>
      <c r="T679" s="443"/>
      <c r="U679" s="443"/>
      <c r="V679" s="443"/>
      <c r="W679" s="443"/>
      <c r="X679" s="443"/>
      <c r="Y679" s="443"/>
      <c r="Z679" s="443"/>
    </row>
    <row r="680" spans="1:26" ht="15.6">
      <c r="A680" s="443"/>
      <c r="B680" s="443"/>
      <c r="C680" s="443"/>
      <c r="D680" s="443"/>
      <c r="E680" s="443"/>
      <c r="F680" s="443"/>
      <c r="G680" s="443"/>
      <c r="H680" s="443"/>
      <c r="I680" s="443"/>
      <c r="J680" s="443"/>
      <c r="K680" s="443"/>
      <c r="L680" s="443"/>
      <c r="M680" s="443"/>
      <c r="N680" s="443"/>
      <c r="O680" s="443"/>
      <c r="P680" s="443"/>
      <c r="Q680" s="443"/>
      <c r="R680" s="443"/>
      <c r="S680" s="443"/>
      <c r="T680" s="443"/>
      <c r="U680" s="443"/>
      <c r="V680" s="443"/>
      <c r="W680" s="443"/>
      <c r="X680" s="443"/>
      <c r="Y680" s="443"/>
      <c r="Z680" s="443"/>
    </row>
    <row r="681" spans="1:26" ht="15.6">
      <c r="A681" s="443"/>
      <c r="B681" s="443"/>
      <c r="C681" s="443"/>
      <c r="D681" s="443"/>
      <c r="E681" s="443"/>
      <c r="F681" s="443"/>
      <c r="G681" s="443"/>
      <c r="H681" s="443"/>
      <c r="I681" s="443"/>
      <c r="J681" s="443"/>
      <c r="K681" s="443"/>
      <c r="L681" s="443"/>
      <c r="M681" s="443"/>
      <c r="N681" s="443"/>
      <c r="O681" s="443"/>
      <c r="P681" s="443"/>
      <c r="Q681" s="443"/>
      <c r="R681" s="443"/>
      <c r="S681" s="443"/>
      <c r="T681" s="443"/>
      <c r="U681" s="443"/>
      <c r="V681" s="443"/>
      <c r="W681" s="443"/>
      <c r="X681" s="443"/>
      <c r="Y681" s="443"/>
      <c r="Z681" s="443"/>
    </row>
    <row r="682" spans="1:26" ht="15.6">
      <c r="A682" s="443"/>
      <c r="B682" s="443"/>
      <c r="C682" s="443"/>
      <c r="D682" s="443"/>
      <c r="E682" s="443"/>
      <c r="F682" s="443"/>
      <c r="G682" s="443"/>
      <c r="H682" s="443"/>
      <c r="I682" s="443"/>
      <c r="J682" s="443"/>
      <c r="K682" s="443"/>
      <c r="L682" s="443"/>
      <c r="M682" s="443"/>
      <c r="N682" s="443"/>
      <c r="O682" s="443"/>
      <c r="P682" s="443"/>
      <c r="Q682" s="443"/>
      <c r="R682" s="443"/>
      <c r="S682" s="443"/>
      <c r="T682" s="443"/>
      <c r="U682" s="443"/>
      <c r="V682" s="443"/>
      <c r="W682" s="443"/>
      <c r="X682" s="443"/>
      <c r="Y682" s="443"/>
      <c r="Z682" s="443"/>
    </row>
    <row r="683" spans="1:26" ht="15.6">
      <c r="A683" s="443"/>
      <c r="B683" s="443"/>
      <c r="C683" s="443"/>
      <c r="D683" s="443"/>
      <c r="E683" s="443"/>
      <c r="F683" s="443"/>
      <c r="G683" s="443"/>
      <c r="H683" s="443"/>
      <c r="I683" s="443"/>
      <c r="J683" s="443"/>
      <c r="K683" s="443"/>
      <c r="L683" s="443"/>
      <c r="M683" s="443"/>
      <c r="N683" s="443"/>
      <c r="O683" s="443"/>
      <c r="P683" s="443"/>
      <c r="Q683" s="443"/>
      <c r="R683" s="443"/>
      <c r="S683" s="443"/>
      <c r="T683" s="443"/>
      <c r="U683" s="443"/>
      <c r="V683" s="443"/>
      <c r="W683" s="443"/>
      <c r="X683" s="443"/>
      <c r="Y683" s="443"/>
      <c r="Z683" s="443"/>
    </row>
    <row r="684" spans="1:26" ht="15.6">
      <c r="A684" s="443"/>
      <c r="B684" s="443"/>
      <c r="C684" s="443"/>
      <c r="D684" s="443"/>
      <c r="E684" s="443"/>
      <c r="F684" s="443"/>
      <c r="G684" s="443"/>
      <c r="H684" s="443"/>
      <c r="I684" s="443"/>
      <c r="J684" s="443"/>
      <c r="K684" s="443"/>
      <c r="L684" s="443"/>
      <c r="M684" s="443"/>
      <c r="N684" s="443"/>
      <c r="O684" s="443"/>
      <c r="P684" s="443"/>
      <c r="Q684" s="443"/>
      <c r="R684" s="443"/>
      <c r="S684" s="443"/>
      <c r="T684" s="443"/>
      <c r="U684" s="443"/>
      <c r="V684" s="443"/>
      <c r="W684" s="443"/>
      <c r="X684" s="443"/>
      <c r="Y684" s="443"/>
      <c r="Z684" s="443"/>
    </row>
    <row r="685" spans="1:26" ht="15.6">
      <c r="A685" s="443"/>
      <c r="B685" s="443"/>
      <c r="C685" s="443"/>
      <c r="D685" s="443"/>
      <c r="E685" s="443"/>
      <c r="F685" s="443"/>
      <c r="G685" s="443"/>
      <c r="H685" s="443"/>
      <c r="I685" s="443"/>
      <c r="J685" s="443"/>
      <c r="K685" s="443"/>
      <c r="L685" s="443"/>
      <c r="M685" s="443"/>
      <c r="N685" s="443"/>
      <c r="O685" s="443"/>
      <c r="P685" s="443"/>
      <c r="Q685" s="443"/>
      <c r="R685" s="443"/>
      <c r="S685" s="443"/>
      <c r="T685" s="443"/>
      <c r="U685" s="443"/>
      <c r="V685" s="443"/>
      <c r="W685" s="443"/>
      <c r="X685" s="443"/>
      <c r="Y685" s="443"/>
      <c r="Z685" s="443"/>
    </row>
    <row r="686" spans="1:26" ht="15.6">
      <c r="A686" s="443"/>
      <c r="B686" s="443"/>
      <c r="C686" s="443"/>
      <c r="D686" s="443"/>
      <c r="E686" s="443"/>
      <c r="F686" s="443"/>
      <c r="G686" s="443"/>
      <c r="H686" s="443"/>
      <c r="I686" s="443"/>
      <c r="J686" s="443"/>
      <c r="K686" s="443"/>
      <c r="L686" s="443"/>
      <c r="M686" s="443"/>
      <c r="N686" s="443"/>
      <c r="O686" s="443"/>
      <c r="P686" s="443"/>
      <c r="Q686" s="443"/>
      <c r="R686" s="443"/>
      <c r="S686" s="443"/>
      <c r="T686" s="443"/>
      <c r="U686" s="443"/>
      <c r="V686" s="443"/>
      <c r="W686" s="443"/>
      <c r="X686" s="443"/>
      <c r="Y686" s="443"/>
      <c r="Z686" s="443"/>
    </row>
    <row r="687" spans="1:26" ht="15.6">
      <c r="A687" s="443"/>
      <c r="B687" s="443"/>
      <c r="C687" s="443"/>
      <c r="D687" s="443"/>
      <c r="E687" s="443"/>
      <c r="F687" s="443"/>
      <c r="G687" s="443"/>
      <c r="H687" s="443"/>
      <c r="I687" s="443"/>
      <c r="J687" s="443"/>
      <c r="K687" s="443"/>
      <c r="L687" s="443"/>
      <c r="M687" s="443"/>
      <c r="N687" s="443"/>
      <c r="O687" s="443"/>
      <c r="P687" s="443"/>
      <c r="Q687" s="443"/>
      <c r="R687" s="443"/>
      <c r="S687" s="443"/>
      <c r="T687" s="443"/>
      <c r="U687" s="443"/>
      <c r="V687" s="443"/>
      <c r="W687" s="443"/>
      <c r="X687" s="443"/>
      <c r="Y687" s="443"/>
      <c r="Z687" s="443"/>
    </row>
    <row r="688" spans="1:26" ht="15.6">
      <c r="A688" s="443"/>
      <c r="B688" s="443"/>
      <c r="C688" s="443"/>
      <c r="D688" s="443"/>
      <c r="E688" s="443"/>
      <c r="F688" s="443"/>
      <c r="G688" s="443"/>
      <c r="H688" s="443"/>
      <c r="I688" s="443"/>
      <c r="J688" s="443"/>
      <c r="K688" s="443"/>
      <c r="L688" s="443"/>
      <c r="M688" s="443"/>
      <c r="N688" s="443"/>
      <c r="O688" s="443"/>
      <c r="P688" s="443"/>
      <c r="Q688" s="443"/>
      <c r="R688" s="443"/>
      <c r="S688" s="443"/>
      <c r="T688" s="443"/>
      <c r="U688" s="443"/>
      <c r="V688" s="443"/>
      <c r="W688" s="443"/>
      <c r="X688" s="443"/>
      <c r="Y688" s="443"/>
      <c r="Z688" s="443"/>
    </row>
    <row r="689" spans="1:26" ht="15.6">
      <c r="A689" s="443"/>
      <c r="B689" s="443"/>
      <c r="C689" s="443"/>
      <c r="D689" s="443"/>
      <c r="E689" s="443"/>
      <c r="F689" s="443"/>
      <c r="G689" s="443"/>
      <c r="H689" s="443"/>
      <c r="I689" s="443"/>
      <c r="J689" s="443"/>
      <c r="K689" s="443"/>
      <c r="L689" s="443"/>
      <c r="M689" s="443"/>
      <c r="N689" s="443"/>
      <c r="O689" s="443"/>
      <c r="P689" s="443"/>
      <c r="Q689" s="443"/>
      <c r="R689" s="443"/>
      <c r="S689" s="443"/>
      <c r="T689" s="443"/>
      <c r="U689" s="443"/>
      <c r="V689" s="443"/>
      <c r="W689" s="443"/>
      <c r="X689" s="443"/>
      <c r="Y689" s="443"/>
      <c r="Z689" s="443"/>
    </row>
    <row r="690" spans="1:26" ht="15.6">
      <c r="A690" s="443"/>
      <c r="B690" s="443"/>
      <c r="C690" s="443"/>
      <c r="D690" s="443"/>
      <c r="E690" s="443"/>
      <c r="F690" s="443"/>
      <c r="G690" s="443"/>
      <c r="H690" s="443"/>
      <c r="I690" s="443"/>
      <c r="J690" s="443"/>
      <c r="K690" s="443"/>
      <c r="L690" s="443"/>
      <c r="M690" s="443"/>
      <c r="N690" s="443"/>
      <c r="O690" s="443"/>
      <c r="P690" s="443"/>
      <c r="Q690" s="443"/>
      <c r="R690" s="443"/>
      <c r="S690" s="443"/>
      <c r="T690" s="443"/>
      <c r="U690" s="443"/>
      <c r="V690" s="443"/>
      <c r="W690" s="443"/>
      <c r="X690" s="443"/>
      <c r="Y690" s="443"/>
      <c r="Z690" s="443"/>
    </row>
    <row r="691" spans="1:26" ht="15.6">
      <c r="A691" s="443"/>
      <c r="B691" s="443"/>
      <c r="C691" s="443"/>
      <c r="D691" s="443"/>
      <c r="E691" s="443"/>
      <c r="F691" s="443"/>
      <c r="G691" s="443"/>
      <c r="H691" s="443"/>
      <c r="I691" s="443"/>
      <c r="J691" s="443"/>
      <c r="K691" s="443"/>
      <c r="L691" s="443"/>
      <c r="M691" s="443"/>
      <c r="N691" s="443"/>
      <c r="O691" s="443"/>
      <c r="P691" s="443"/>
      <c r="Q691" s="443"/>
      <c r="R691" s="443"/>
      <c r="S691" s="443"/>
      <c r="T691" s="443"/>
      <c r="U691" s="443"/>
      <c r="V691" s="443"/>
      <c r="W691" s="443"/>
      <c r="X691" s="443"/>
      <c r="Y691" s="443"/>
      <c r="Z691" s="443"/>
    </row>
    <row r="692" spans="1:26" ht="15.6">
      <c r="A692" s="443"/>
      <c r="B692" s="443"/>
      <c r="C692" s="443"/>
      <c r="D692" s="443"/>
      <c r="E692" s="443"/>
      <c r="F692" s="443"/>
      <c r="G692" s="443"/>
      <c r="H692" s="443"/>
      <c r="I692" s="443"/>
      <c r="J692" s="443"/>
      <c r="K692" s="443"/>
      <c r="L692" s="443"/>
      <c r="M692" s="443"/>
      <c r="N692" s="443"/>
      <c r="O692" s="443"/>
      <c r="P692" s="443"/>
      <c r="Q692" s="443"/>
      <c r="R692" s="443"/>
      <c r="S692" s="443"/>
      <c r="T692" s="443"/>
      <c r="U692" s="443"/>
      <c r="V692" s="443"/>
      <c r="W692" s="443"/>
      <c r="X692" s="443"/>
      <c r="Y692" s="443"/>
      <c r="Z692" s="443"/>
    </row>
    <row r="693" spans="1:26" ht="15.6">
      <c r="A693" s="443"/>
      <c r="B693" s="443"/>
      <c r="C693" s="443"/>
      <c r="D693" s="443"/>
      <c r="E693" s="443"/>
      <c r="F693" s="443"/>
      <c r="G693" s="443"/>
      <c r="H693" s="443"/>
      <c r="I693" s="443"/>
      <c r="J693" s="443"/>
      <c r="K693" s="443"/>
      <c r="L693" s="443"/>
      <c r="M693" s="443"/>
      <c r="N693" s="443"/>
      <c r="O693" s="443"/>
      <c r="P693" s="443"/>
      <c r="Q693" s="443"/>
      <c r="R693" s="443"/>
      <c r="S693" s="443"/>
      <c r="T693" s="443"/>
      <c r="U693" s="443"/>
      <c r="V693" s="443"/>
      <c r="W693" s="443"/>
      <c r="X693" s="443"/>
      <c r="Y693" s="443"/>
      <c r="Z693" s="443"/>
    </row>
    <row r="694" spans="1:26" ht="15.6">
      <c r="A694" s="443"/>
      <c r="B694" s="443"/>
      <c r="C694" s="443"/>
      <c r="D694" s="443"/>
      <c r="E694" s="443"/>
      <c r="F694" s="443"/>
      <c r="G694" s="443"/>
      <c r="H694" s="443"/>
      <c r="I694" s="443"/>
      <c r="J694" s="443"/>
      <c r="K694" s="443"/>
      <c r="L694" s="443"/>
      <c r="M694" s="443"/>
      <c r="N694" s="443"/>
      <c r="O694" s="443"/>
      <c r="P694" s="443"/>
      <c r="Q694" s="443"/>
      <c r="R694" s="443"/>
      <c r="S694" s="443"/>
      <c r="T694" s="443"/>
      <c r="U694" s="443"/>
      <c r="V694" s="443"/>
      <c r="W694" s="443"/>
      <c r="X694" s="443"/>
      <c r="Y694" s="443"/>
      <c r="Z694" s="443"/>
    </row>
    <row r="695" spans="1:26" ht="15.6">
      <c r="A695" s="443"/>
      <c r="B695" s="443"/>
      <c r="C695" s="443"/>
      <c r="D695" s="443"/>
      <c r="E695" s="443"/>
      <c r="F695" s="443"/>
      <c r="G695" s="443"/>
      <c r="H695" s="443"/>
      <c r="I695" s="443"/>
      <c r="J695" s="443"/>
      <c r="K695" s="443"/>
      <c r="L695" s="443"/>
      <c r="M695" s="443"/>
      <c r="N695" s="443"/>
      <c r="O695" s="443"/>
      <c r="P695" s="443"/>
      <c r="Q695" s="443"/>
      <c r="R695" s="443"/>
      <c r="S695" s="443"/>
      <c r="T695" s="443"/>
      <c r="U695" s="443"/>
      <c r="V695" s="443"/>
      <c r="W695" s="443"/>
      <c r="X695" s="443"/>
      <c r="Y695" s="443"/>
      <c r="Z695" s="443"/>
    </row>
    <row r="696" spans="1:26" ht="15.6">
      <c r="A696" s="443"/>
      <c r="B696" s="443"/>
      <c r="C696" s="443"/>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row>
    <row r="697" spans="1:26" ht="15.6">
      <c r="A697" s="443"/>
      <c r="B697" s="443"/>
      <c r="C697" s="443"/>
      <c r="D697" s="443"/>
      <c r="E697" s="443"/>
      <c r="F697" s="443"/>
      <c r="G697" s="443"/>
      <c r="H697" s="443"/>
      <c r="I697" s="443"/>
      <c r="J697" s="443"/>
      <c r="K697" s="443"/>
      <c r="L697" s="443"/>
      <c r="M697" s="443"/>
      <c r="N697" s="443"/>
      <c r="O697" s="443"/>
      <c r="P697" s="443"/>
      <c r="Q697" s="443"/>
      <c r="R697" s="443"/>
      <c r="S697" s="443"/>
      <c r="T697" s="443"/>
      <c r="U697" s="443"/>
      <c r="V697" s="443"/>
      <c r="W697" s="443"/>
      <c r="X697" s="443"/>
      <c r="Y697" s="443"/>
      <c r="Z697" s="443"/>
    </row>
    <row r="698" spans="1:26" ht="15.6">
      <c r="A698" s="443"/>
      <c r="B698" s="443"/>
      <c r="C698" s="443"/>
      <c r="D698" s="443"/>
      <c r="E698" s="443"/>
      <c r="F698" s="443"/>
      <c r="G698" s="443"/>
      <c r="H698" s="443"/>
      <c r="I698" s="443"/>
      <c r="J698" s="443"/>
      <c r="K698" s="443"/>
      <c r="L698" s="443"/>
      <c r="M698" s="443"/>
      <c r="N698" s="443"/>
      <c r="O698" s="443"/>
      <c r="P698" s="443"/>
      <c r="Q698" s="443"/>
      <c r="R698" s="443"/>
      <c r="S698" s="443"/>
      <c r="T698" s="443"/>
      <c r="U698" s="443"/>
      <c r="V698" s="443"/>
      <c r="W698" s="443"/>
      <c r="X698" s="443"/>
      <c r="Y698" s="443"/>
      <c r="Z698" s="443"/>
    </row>
    <row r="699" spans="1:26" ht="15.6">
      <c r="A699" s="443"/>
      <c r="B699" s="443"/>
      <c r="C699" s="443"/>
      <c r="D699" s="443"/>
      <c r="E699" s="443"/>
      <c r="F699" s="443"/>
      <c r="G699" s="443"/>
      <c r="H699" s="443"/>
      <c r="I699" s="443"/>
      <c r="J699" s="443"/>
      <c r="K699" s="443"/>
      <c r="L699" s="443"/>
      <c r="M699" s="443"/>
      <c r="N699" s="443"/>
      <c r="O699" s="443"/>
      <c r="P699" s="443"/>
      <c r="Q699" s="443"/>
      <c r="R699" s="443"/>
      <c r="S699" s="443"/>
      <c r="T699" s="443"/>
      <c r="U699" s="443"/>
      <c r="V699" s="443"/>
      <c r="W699" s="443"/>
      <c r="X699" s="443"/>
      <c r="Y699" s="443"/>
      <c r="Z699" s="443"/>
    </row>
    <row r="700" spans="1:26" ht="15.6">
      <c r="A700" s="443"/>
      <c r="B700" s="443"/>
      <c r="C700" s="443"/>
      <c r="D700" s="443"/>
      <c r="E700" s="443"/>
      <c r="F700" s="443"/>
      <c r="G700" s="443"/>
      <c r="H700" s="443"/>
      <c r="I700" s="443"/>
      <c r="J700" s="443"/>
      <c r="K700" s="443"/>
      <c r="L700" s="443"/>
      <c r="M700" s="443"/>
      <c r="N700" s="443"/>
      <c r="O700" s="443"/>
      <c r="P700" s="443"/>
      <c r="Q700" s="443"/>
      <c r="R700" s="443"/>
      <c r="S700" s="443"/>
      <c r="T700" s="443"/>
      <c r="U700" s="443"/>
      <c r="V700" s="443"/>
      <c r="W700" s="443"/>
      <c r="X700" s="443"/>
      <c r="Y700" s="443"/>
      <c r="Z700" s="443"/>
    </row>
    <row r="701" spans="1:26" ht="15.6">
      <c r="A701" s="443"/>
      <c r="B701" s="443"/>
      <c r="C701" s="443"/>
      <c r="D701" s="443"/>
      <c r="E701" s="443"/>
      <c r="F701" s="443"/>
      <c r="G701" s="443"/>
      <c r="H701" s="443"/>
      <c r="I701" s="443"/>
      <c r="J701" s="443"/>
      <c r="K701" s="443"/>
      <c r="L701" s="443"/>
      <c r="M701" s="443"/>
      <c r="N701" s="443"/>
      <c r="O701" s="443"/>
      <c r="P701" s="443"/>
      <c r="Q701" s="443"/>
      <c r="R701" s="443"/>
      <c r="S701" s="443"/>
      <c r="T701" s="443"/>
      <c r="U701" s="443"/>
      <c r="V701" s="443"/>
      <c r="W701" s="443"/>
      <c r="X701" s="443"/>
      <c r="Y701" s="443"/>
      <c r="Z701" s="443"/>
    </row>
    <row r="702" spans="1:26" ht="15.6">
      <c r="A702" s="443"/>
      <c r="B702" s="443"/>
      <c r="C702" s="443"/>
      <c r="D702" s="443"/>
      <c r="E702" s="443"/>
      <c r="F702" s="443"/>
      <c r="G702" s="443"/>
      <c r="H702" s="443"/>
      <c r="I702" s="443"/>
      <c r="J702" s="443"/>
      <c r="K702" s="443"/>
      <c r="L702" s="443"/>
      <c r="M702" s="443"/>
      <c r="N702" s="443"/>
      <c r="O702" s="443"/>
      <c r="P702" s="443"/>
      <c r="Q702" s="443"/>
      <c r="R702" s="443"/>
      <c r="S702" s="443"/>
      <c r="T702" s="443"/>
      <c r="U702" s="443"/>
      <c r="V702" s="443"/>
      <c r="W702" s="443"/>
      <c r="X702" s="443"/>
      <c r="Y702" s="443"/>
      <c r="Z702" s="443"/>
    </row>
    <row r="703" spans="1:26" ht="15.6">
      <c r="A703" s="443"/>
      <c r="B703" s="443"/>
      <c r="C703" s="443"/>
      <c r="D703" s="443"/>
      <c r="E703" s="443"/>
      <c r="F703" s="443"/>
      <c r="G703" s="443"/>
      <c r="H703" s="443"/>
      <c r="I703" s="443"/>
      <c r="J703" s="443"/>
      <c r="K703" s="443"/>
      <c r="L703" s="443"/>
      <c r="M703" s="443"/>
      <c r="N703" s="443"/>
      <c r="O703" s="443"/>
      <c r="P703" s="443"/>
      <c r="Q703" s="443"/>
      <c r="R703" s="443"/>
      <c r="S703" s="443"/>
      <c r="T703" s="443"/>
      <c r="U703" s="443"/>
      <c r="V703" s="443"/>
      <c r="W703" s="443"/>
      <c r="X703" s="443"/>
      <c r="Y703" s="443"/>
      <c r="Z703" s="443"/>
    </row>
    <row r="704" spans="1:26" ht="15.6">
      <c r="A704" s="443"/>
      <c r="B704" s="443"/>
      <c r="C704" s="443"/>
      <c r="D704" s="443"/>
      <c r="E704" s="443"/>
      <c r="F704" s="443"/>
      <c r="G704" s="443"/>
      <c r="H704" s="443"/>
      <c r="I704" s="443"/>
      <c r="J704" s="443"/>
      <c r="K704" s="443"/>
      <c r="L704" s="443"/>
      <c r="M704" s="443"/>
      <c r="N704" s="443"/>
      <c r="O704" s="443"/>
      <c r="P704" s="443"/>
      <c r="Q704" s="443"/>
      <c r="R704" s="443"/>
      <c r="S704" s="443"/>
      <c r="T704" s="443"/>
      <c r="U704" s="443"/>
      <c r="V704" s="443"/>
      <c r="W704" s="443"/>
      <c r="X704" s="443"/>
      <c r="Y704" s="443"/>
      <c r="Z704" s="443"/>
    </row>
    <row r="705" spans="1:26" ht="15.6">
      <c r="A705" s="443"/>
      <c r="B705" s="443"/>
      <c r="C705" s="443"/>
      <c r="D705" s="443"/>
      <c r="E705" s="443"/>
      <c r="F705" s="443"/>
      <c r="G705" s="443"/>
      <c r="H705" s="443"/>
      <c r="I705" s="443"/>
      <c r="J705" s="443"/>
      <c r="K705" s="443"/>
      <c r="L705" s="443"/>
      <c r="M705" s="443"/>
      <c r="N705" s="443"/>
      <c r="O705" s="443"/>
      <c r="P705" s="443"/>
      <c r="Q705" s="443"/>
      <c r="R705" s="443"/>
      <c r="S705" s="443"/>
      <c r="T705" s="443"/>
      <c r="U705" s="443"/>
      <c r="V705" s="443"/>
      <c r="W705" s="443"/>
      <c r="X705" s="443"/>
      <c r="Y705" s="443"/>
      <c r="Z705" s="443"/>
    </row>
    <row r="706" spans="1:26" ht="15.6">
      <c r="A706" s="443"/>
      <c r="B706" s="443"/>
      <c r="C706" s="443"/>
      <c r="D706" s="443"/>
      <c r="E706" s="443"/>
      <c r="F706" s="443"/>
      <c r="G706" s="443"/>
      <c r="H706" s="443"/>
      <c r="I706" s="443"/>
      <c r="J706" s="443"/>
      <c r="K706" s="443"/>
      <c r="L706" s="443"/>
      <c r="M706" s="443"/>
      <c r="N706" s="443"/>
      <c r="O706" s="443"/>
      <c r="P706" s="443"/>
      <c r="Q706" s="443"/>
      <c r="R706" s="443"/>
      <c r="S706" s="443"/>
      <c r="T706" s="443"/>
      <c r="U706" s="443"/>
      <c r="V706" s="443"/>
      <c r="W706" s="443"/>
      <c r="X706" s="443"/>
      <c r="Y706" s="443"/>
      <c r="Z706" s="443"/>
    </row>
    <row r="707" spans="1:26" ht="15.6">
      <c r="A707" s="443"/>
      <c r="B707" s="443"/>
      <c r="C707" s="443"/>
      <c r="D707" s="443"/>
      <c r="E707" s="443"/>
      <c r="F707" s="443"/>
      <c r="G707" s="443"/>
      <c r="H707" s="443"/>
      <c r="I707" s="443"/>
      <c r="J707" s="443"/>
      <c r="K707" s="443"/>
      <c r="L707" s="443"/>
      <c r="M707" s="443"/>
      <c r="N707" s="443"/>
      <c r="O707" s="443"/>
      <c r="P707" s="443"/>
      <c r="Q707" s="443"/>
      <c r="R707" s="443"/>
      <c r="S707" s="443"/>
      <c r="T707" s="443"/>
      <c r="U707" s="443"/>
      <c r="V707" s="443"/>
      <c r="W707" s="443"/>
      <c r="X707" s="443"/>
      <c r="Y707" s="443"/>
      <c r="Z707" s="443"/>
    </row>
    <row r="708" spans="1:26" ht="15.6">
      <c r="A708" s="443"/>
      <c r="B708" s="443"/>
      <c r="C708" s="443"/>
      <c r="D708" s="443"/>
      <c r="E708" s="443"/>
      <c r="F708" s="443"/>
      <c r="G708" s="443"/>
      <c r="H708" s="443"/>
      <c r="I708" s="443"/>
      <c r="J708" s="443"/>
      <c r="K708" s="443"/>
      <c r="L708" s="443"/>
      <c r="M708" s="443"/>
      <c r="N708" s="443"/>
      <c r="O708" s="443"/>
      <c r="P708" s="443"/>
      <c r="Q708" s="443"/>
      <c r="R708" s="443"/>
      <c r="S708" s="443"/>
      <c r="T708" s="443"/>
      <c r="U708" s="443"/>
      <c r="V708" s="443"/>
      <c r="W708" s="443"/>
      <c r="X708" s="443"/>
      <c r="Y708" s="443"/>
      <c r="Z708" s="443"/>
    </row>
    <row r="709" spans="1:26" ht="15.6">
      <c r="A709" s="443"/>
      <c r="B709" s="443"/>
      <c r="C709" s="443"/>
      <c r="D709" s="443"/>
      <c r="E709" s="443"/>
      <c r="F709" s="443"/>
      <c r="G709" s="443"/>
      <c r="H709" s="443"/>
      <c r="I709" s="443"/>
      <c r="J709" s="443"/>
      <c r="K709" s="443"/>
      <c r="L709" s="443"/>
      <c r="M709" s="443"/>
      <c r="N709" s="443"/>
      <c r="O709" s="443"/>
      <c r="P709" s="443"/>
      <c r="Q709" s="443"/>
      <c r="R709" s="443"/>
      <c r="S709" s="443"/>
      <c r="T709" s="443"/>
      <c r="U709" s="443"/>
      <c r="V709" s="443"/>
      <c r="W709" s="443"/>
      <c r="X709" s="443"/>
      <c r="Y709" s="443"/>
      <c r="Z709" s="443"/>
    </row>
    <row r="710" spans="1:26" ht="15.6">
      <c r="A710" s="443"/>
      <c r="B710" s="443"/>
      <c r="C710" s="443"/>
      <c r="D710" s="443"/>
      <c r="E710" s="443"/>
      <c r="F710" s="443"/>
      <c r="G710" s="443"/>
      <c r="H710" s="443"/>
      <c r="I710" s="443"/>
      <c r="J710" s="443"/>
      <c r="K710" s="443"/>
      <c r="L710" s="443"/>
      <c r="M710" s="443"/>
      <c r="N710" s="443"/>
      <c r="O710" s="443"/>
      <c r="P710" s="443"/>
      <c r="Q710" s="443"/>
      <c r="R710" s="443"/>
      <c r="S710" s="443"/>
      <c r="T710" s="443"/>
      <c r="U710" s="443"/>
      <c r="V710" s="443"/>
      <c r="W710" s="443"/>
      <c r="X710" s="443"/>
      <c r="Y710" s="443"/>
      <c r="Z710" s="443"/>
    </row>
    <row r="711" spans="1:26" ht="15.6">
      <c r="A711" s="443"/>
      <c r="B711" s="443"/>
      <c r="C711" s="443"/>
      <c r="D711" s="443"/>
      <c r="E711" s="443"/>
      <c r="F711" s="443"/>
      <c r="G711" s="443"/>
      <c r="H711" s="443"/>
      <c r="I711" s="443"/>
      <c r="J711" s="443"/>
      <c r="K711" s="443"/>
      <c r="L711" s="443"/>
      <c r="M711" s="443"/>
      <c r="N711" s="443"/>
      <c r="O711" s="443"/>
      <c r="P711" s="443"/>
      <c r="Q711" s="443"/>
      <c r="R711" s="443"/>
      <c r="S711" s="443"/>
      <c r="T711" s="443"/>
      <c r="U711" s="443"/>
      <c r="V711" s="443"/>
      <c r="W711" s="443"/>
      <c r="X711" s="443"/>
      <c r="Y711" s="443"/>
      <c r="Z711" s="443"/>
    </row>
    <row r="712" spans="1:26" ht="15.6">
      <c r="A712" s="443"/>
      <c r="B712" s="443"/>
      <c r="C712" s="443"/>
      <c r="D712" s="443"/>
      <c r="E712" s="443"/>
      <c r="F712" s="443"/>
      <c r="G712" s="443"/>
      <c r="H712" s="443"/>
      <c r="I712" s="443"/>
      <c r="J712" s="443"/>
      <c r="K712" s="443"/>
      <c r="L712" s="443"/>
      <c r="M712" s="443"/>
      <c r="N712" s="443"/>
      <c r="O712" s="443"/>
      <c r="P712" s="443"/>
      <c r="Q712" s="443"/>
      <c r="R712" s="443"/>
      <c r="S712" s="443"/>
      <c r="T712" s="443"/>
      <c r="U712" s="443"/>
      <c r="V712" s="443"/>
      <c r="W712" s="443"/>
      <c r="X712" s="443"/>
      <c r="Y712" s="443"/>
      <c r="Z712" s="443"/>
    </row>
    <row r="713" spans="1:26" ht="15.6">
      <c r="A713" s="443"/>
      <c r="B713" s="443"/>
      <c r="C713" s="443"/>
      <c r="D713" s="443"/>
      <c r="E713" s="443"/>
      <c r="F713" s="443"/>
      <c r="G713" s="443"/>
      <c r="H713" s="443"/>
      <c r="I713" s="443"/>
      <c r="J713" s="443"/>
      <c r="K713" s="443"/>
      <c r="L713" s="443"/>
      <c r="M713" s="443"/>
      <c r="N713" s="443"/>
      <c r="O713" s="443"/>
      <c r="P713" s="443"/>
      <c r="Q713" s="443"/>
      <c r="R713" s="443"/>
      <c r="S713" s="443"/>
      <c r="T713" s="443"/>
      <c r="U713" s="443"/>
      <c r="V713" s="443"/>
      <c r="W713" s="443"/>
      <c r="X713" s="443"/>
      <c r="Y713" s="443"/>
      <c r="Z713" s="443"/>
    </row>
    <row r="714" spans="1:26" ht="15.6">
      <c r="A714" s="443"/>
      <c r="B714" s="443"/>
      <c r="C714" s="443"/>
      <c r="D714" s="443"/>
      <c r="E714" s="443"/>
      <c r="F714" s="443"/>
      <c r="G714" s="443"/>
      <c r="H714" s="443"/>
      <c r="I714" s="443"/>
      <c r="J714" s="443"/>
      <c r="K714" s="443"/>
      <c r="L714" s="443"/>
      <c r="M714" s="443"/>
      <c r="N714" s="443"/>
      <c r="O714" s="443"/>
      <c r="P714" s="443"/>
      <c r="Q714" s="443"/>
      <c r="R714" s="443"/>
      <c r="S714" s="443"/>
      <c r="T714" s="443"/>
      <c r="U714" s="443"/>
      <c r="V714" s="443"/>
      <c r="W714" s="443"/>
      <c r="X714" s="443"/>
      <c r="Y714" s="443"/>
      <c r="Z714" s="443"/>
    </row>
    <row r="715" spans="1:26" ht="15.6">
      <c r="A715" s="443"/>
      <c r="B715" s="443"/>
      <c r="C715" s="443"/>
      <c r="D715" s="443"/>
      <c r="E715" s="443"/>
      <c r="F715" s="443"/>
      <c r="G715" s="443"/>
      <c r="H715" s="443"/>
      <c r="I715" s="443"/>
      <c r="J715" s="443"/>
      <c r="K715" s="443"/>
      <c r="L715" s="443"/>
      <c r="M715" s="443"/>
      <c r="N715" s="443"/>
      <c r="O715" s="443"/>
      <c r="P715" s="443"/>
      <c r="Q715" s="443"/>
      <c r="R715" s="443"/>
      <c r="S715" s="443"/>
      <c r="T715" s="443"/>
      <c r="U715" s="443"/>
      <c r="V715" s="443"/>
      <c r="W715" s="443"/>
      <c r="X715" s="443"/>
      <c r="Y715" s="443"/>
      <c r="Z715" s="443"/>
    </row>
    <row r="716" spans="1:26" ht="15.6">
      <c r="A716" s="443"/>
      <c r="B716" s="443"/>
      <c r="C716" s="443"/>
      <c r="D716" s="443"/>
      <c r="E716" s="443"/>
      <c r="F716" s="443"/>
      <c r="G716" s="443"/>
      <c r="H716" s="443"/>
      <c r="I716" s="443"/>
      <c r="J716" s="443"/>
      <c r="K716" s="443"/>
      <c r="L716" s="443"/>
      <c r="M716" s="443"/>
      <c r="N716" s="443"/>
      <c r="O716" s="443"/>
      <c r="P716" s="443"/>
      <c r="Q716" s="443"/>
      <c r="R716" s="443"/>
      <c r="S716" s="443"/>
      <c r="T716" s="443"/>
      <c r="U716" s="443"/>
      <c r="V716" s="443"/>
      <c r="W716" s="443"/>
      <c r="X716" s="443"/>
      <c r="Y716" s="443"/>
      <c r="Z716" s="443"/>
    </row>
    <row r="717" spans="1:26" ht="15.6">
      <c r="A717" s="443"/>
      <c r="B717" s="443"/>
      <c r="C717" s="443"/>
      <c r="D717" s="443"/>
      <c r="E717" s="443"/>
      <c r="F717" s="443"/>
      <c r="G717" s="443"/>
      <c r="H717" s="443"/>
      <c r="I717" s="443"/>
      <c r="J717" s="443"/>
      <c r="K717" s="443"/>
      <c r="L717" s="443"/>
      <c r="M717" s="443"/>
      <c r="N717" s="443"/>
      <c r="O717" s="443"/>
      <c r="P717" s="443"/>
      <c r="Q717" s="443"/>
      <c r="R717" s="443"/>
      <c r="S717" s="443"/>
      <c r="T717" s="443"/>
      <c r="U717" s="443"/>
      <c r="V717" s="443"/>
      <c r="W717" s="443"/>
      <c r="X717" s="443"/>
      <c r="Y717" s="443"/>
      <c r="Z717" s="443"/>
    </row>
    <row r="718" spans="1:26" ht="15.6">
      <c r="A718" s="443"/>
      <c r="B718" s="443"/>
      <c r="C718" s="443"/>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row>
    <row r="719" spans="1:26" ht="15.6">
      <c r="A719" s="443"/>
      <c r="B719" s="443"/>
      <c r="C719" s="443"/>
      <c r="D719" s="443"/>
      <c r="E719" s="443"/>
      <c r="F719" s="443"/>
      <c r="G719" s="443"/>
      <c r="H719" s="443"/>
      <c r="I719" s="443"/>
      <c r="J719" s="443"/>
      <c r="K719" s="443"/>
      <c r="L719" s="443"/>
      <c r="M719" s="443"/>
      <c r="N719" s="443"/>
      <c r="O719" s="443"/>
      <c r="P719" s="443"/>
      <c r="Q719" s="443"/>
      <c r="R719" s="443"/>
      <c r="S719" s="443"/>
      <c r="T719" s="443"/>
      <c r="U719" s="443"/>
      <c r="V719" s="443"/>
      <c r="W719" s="443"/>
      <c r="X719" s="443"/>
      <c r="Y719" s="443"/>
      <c r="Z719" s="443"/>
    </row>
    <row r="720" spans="1:26" ht="15.6">
      <c r="A720" s="443"/>
      <c r="B720" s="443"/>
      <c r="C720" s="443"/>
      <c r="D720" s="443"/>
      <c r="E720" s="443"/>
      <c r="F720" s="443"/>
      <c r="G720" s="443"/>
      <c r="H720" s="443"/>
      <c r="I720" s="443"/>
      <c r="J720" s="443"/>
      <c r="K720" s="443"/>
      <c r="L720" s="443"/>
      <c r="M720" s="443"/>
      <c r="N720" s="443"/>
      <c r="O720" s="443"/>
      <c r="P720" s="443"/>
      <c r="Q720" s="443"/>
      <c r="R720" s="443"/>
      <c r="S720" s="443"/>
      <c r="T720" s="443"/>
      <c r="U720" s="443"/>
      <c r="V720" s="443"/>
      <c r="W720" s="443"/>
      <c r="X720" s="443"/>
      <c r="Y720" s="443"/>
      <c r="Z720" s="443"/>
    </row>
    <row r="721" spans="1:26" ht="15.6">
      <c r="A721" s="443"/>
      <c r="B721" s="443"/>
      <c r="C721" s="443"/>
      <c r="D721" s="443"/>
      <c r="E721" s="443"/>
      <c r="F721" s="443"/>
      <c r="G721" s="443"/>
      <c r="H721" s="443"/>
      <c r="I721" s="443"/>
      <c r="J721" s="443"/>
      <c r="K721" s="443"/>
      <c r="L721" s="443"/>
      <c r="M721" s="443"/>
      <c r="N721" s="443"/>
      <c r="O721" s="443"/>
      <c r="P721" s="443"/>
      <c r="Q721" s="443"/>
      <c r="R721" s="443"/>
      <c r="S721" s="443"/>
      <c r="T721" s="443"/>
      <c r="U721" s="443"/>
      <c r="V721" s="443"/>
      <c r="W721" s="443"/>
      <c r="X721" s="443"/>
      <c r="Y721" s="443"/>
      <c r="Z721" s="443"/>
    </row>
    <row r="722" spans="1:26" ht="15.6">
      <c r="A722" s="443"/>
      <c r="B722" s="443"/>
      <c r="C722" s="443"/>
      <c r="D722" s="443"/>
      <c r="E722" s="443"/>
      <c r="F722" s="443"/>
      <c r="G722" s="443"/>
      <c r="H722" s="443"/>
      <c r="I722" s="443"/>
      <c r="J722" s="443"/>
      <c r="K722" s="443"/>
      <c r="L722" s="443"/>
      <c r="M722" s="443"/>
      <c r="N722" s="443"/>
      <c r="O722" s="443"/>
      <c r="P722" s="443"/>
      <c r="Q722" s="443"/>
      <c r="R722" s="443"/>
      <c r="S722" s="443"/>
      <c r="T722" s="443"/>
      <c r="U722" s="443"/>
      <c r="V722" s="443"/>
      <c r="W722" s="443"/>
      <c r="X722" s="443"/>
      <c r="Y722" s="443"/>
      <c r="Z722" s="443"/>
    </row>
    <row r="723" spans="1:26" ht="15.6">
      <c r="A723" s="443"/>
      <c r="B723" s="443"/>
      <c r="C723" s="443"/>
      <c r="D723" s="443"/>
      <c r="E723" s="443"/>
      <c r="F723" s="443"/>
      <c r="G723" s="443"/>
      <c r="H723" s="443"/>
      <c r="I723" s="443"/>
      <c r="J723" s="443"/>
      <c r="K723" s="443"/>
      <c r="L723" s="443"/>
      <c r="M723" s="443"/>
      <c r="N723" s="443"/>
      <c r="O723" s="443"/>
      <c r="P723" s="443"/>
      <c r="Q723" s="443"/>
      <c r="R723" s="443"/>
      <c r="S723" s="443"/>
      <c r="T723" s="443"/>
      <c r="U723" s="443"/>
      <c r="V723" s="443"/>
      <c r="W723" s="443"/>
      <c r="X723" s="443"/>
      <c r="Y723" s="443"/>
      <c r="Z723" s="443"/>
    </row>
    <row r="724" spans="1:26" ht="15.6">
      <c r="A724" s="443"/>
      <c r="B724" s="443"/>
      <c r="C724" s="443"/>
      <c r="D724" s="443"/>
      <c r="E724" s="443"/>
      <c r="F724" s="443"/>
      <c r="G724" s="443"/>
      <c r="H724" s="443"/>
      <c r="I724" s="443"/>
      <c r="J724" s="443"/>
      <c r="K724" s="443"/>
      <c r="L724" s="443"/>
      <c r="M724" s="443"/>
      <c r="N724" s="443"/>
      <c r="O724" s="443"/>
      <c r="P724" s="443"/>
      <c r="Q724" s="443"/>
      <c r="R724" s="443"/>
      <c r="S724" s="443"/>
      <c r="T724" s="443"/>
      <c r="U724" s="443"/>
      <c r="V724" s="443"/>
      <c r="W724" s="443"/>
      <c r="X724" s="443"/>
      <c r="Y724" s="443"/>
      <c r="Z724" s="443"/>
    </row>
    <row r="725" spans="1:26" ht="15.6">
      <c r="A725" s="443"/>
      <c r="B725" s="443"/>
      <c r="C725" s="443"/>
      <c r="D725" s="443"/>
      <c r="E725" s="443"/>
      <c r="F725" s="443"/>
      <c r="G725" s="443"/>
      <c r="H725" s="443"/>
      <c r="I725" s="443"/>
      <c r="J725" s="443"/>
      <c r="K725" s="443"/>
      <c r="L725" s="443"/>
      <c r="M725" s="443"/>
      <c r="N725" s="443"/>
      <c r="O725" s="443"/>
      <c r="P725" s="443"/>
      <c r="Q725" s="443"/>
      <c r="R725" s="443"/>
      <c r="S725" s="443"/>
      <c r="T725" s="443"/>
      <c r="U725" s="443"/>
      <c r="V725" s="443"/>
      <c r="W725" s="443"/>
      <c r="X725" s="443"/>
      <c r="Y725" s="443"/>
      <c r="Z725" s="443"/>
    </row>
    <row r="726" spans="1:26" ht="15.6">
      <c r="A726" s="443"/>
      <c r="B726" s="443"/>
      <c r="C726" s="443"/>
      <c r="D726" s="443"/>
      <c r="E726" s="443"/>
      <c r="F726" s="443"/>
      <c r="G726" s="443"/>
      <c r="H726" s="443"/>
      <c r="I726" s="443"/>
      <c r="J726" s="443"/>
      <c r="K726" s="443"/>
      <c r="L726" s="443"/>
      <c r="M726" s="443"/>
      <c r="N726" s="443"/>
      <c r="O726" s="443"/>
      <c r="P726" s="443"/>
      <c r="Q726" s="443"/>
      <c r="R726" s="443"/>
      <c r="S726" s="443"/>
      <c r="T726" s="443"/>
      <c r="U726" s="443"/>
      <c r="V726" s="443"/>
      <c r="W726" s="443"/>
      <c r="X726" s="443"/>
      <c r="Y726" s="443"/>
      <c r="Z726" s="443"/>
    </row>
    <row r="727" spans="1:26" ht="15.6">
      <c r="A727" s="443"/>
      <c r="B727" s="443"/>
      <c r="C727" s="443"/>
      <c r="D727" s="443"/>
      <c r="E727" s="443"/>
      <c r="F727" s="443"/>
      <c r="G727" s="443"/>
      <c r="H727" s="443"/>
      <c r="I727" s="443"/>
      <c r="J727" s="443"/>
      <c r="K727" s="443"/>
      <c r="L727" s="443"/>
      <c r="M727" s="443"/>
      <c r="N727" s="443"/>
      <c r="O727" s="443"/>
      <c r="P727" s="443"/>
      <c r="Q727" s="443"/>
      <c r="R727" s="443"/>
      <c r="S727" s="443"/>
      <c r="T727" s="443"/>
      <c r="U727" s="443"/>
      <c r="V727" s="443"/>
      <c r="W727" s="443"/>
      <c r="X727" s="443"/>
      <c r="Y727" s="443"/>
      <c r="Z727" s="443"/>
    </row>
    <row r="728" spans="1:26" ht="15.6">
      <c r="A728" s="443"/>
      <c r="B728" s="443"/>
      <c r="C728" s="443"/>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row>
    <row r="729" spans="1:26" ht="15.6">
      <c r="A729" s="443"/>
      <c r="B729" s="443"/>
      <c r="C729" s="443"/>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row>
    <row r="730" spans="1:26" ht="15.6">
      <c r="A730" s="443"/>
      <c r="B730" s="443"/>
      <c r="C730" s="443"/>
      <c r="D730" s="443"/>
      <c r="E730" s="443"/>
      <c r="F730" s="443"/>
      <c r="G730" s="443"/>
      <c r="H730" s="443"/>
      <c r="I730" s="443"/>
      <c r="J730" s="443"/>
      <c r="K730" s="443"/>
      <c r="L730" s="443"/>
      <c r="M730" s="443"/>
      <c r="N730" s="443"/>
      <c r="O730" s="443"/>
      <c r="P730" s="443"/>
      <c r="Q730" s="443"/>
      <c r="R730" s="443"/>
      <c r="S730" s="443"/>
      <c r="T730" s="443"/>
      <c r="U730" s="443"/>
      <c r="V730" s="443"/>
      <c r="W730" s="443"/>
      <c r="X730" s="443"/>
      <c r="Y730" s="443"/>
      <c r="Z730" s="443"/>
    </row>
    <row r="731" spans="1:26" ht="15.6">
      <c r="A731" s="443"/>
      <c r="B731" s="443"/>
      <c r="C731" s="443"/>
      <c r="D731" s="443"/>
      <c r="E731" s="443"/>
      <c r="F731" s="443"/>
      <c r="G731" s="443"/>
      <c r="H731" s="443"/>
      <c r="I731" s="443"/>
      <c r="J731" s="443"/>
      <c r="K731" s="443"/>
      <c r="L731" s="443"/>
      <c r="M731" s="443"/>
      <c r="N731" s="443"/>
      <c r="O731" s="443"/>
      <c r="P731" s="443"/>
      <c r="Q731" s="443"/>
      <c r="R731" s="443"/>
      <c r="S731" s="443"/>
      <c r="T731" s="443"/>
      <c r="U731" s="443"/>
      <c r="V731" s="443"/>
      <c r="W731" s="443"/>
      <c r="X731" s="443"/>
      <c r="Y731" s="443"/>
      <c r="Z731" s="443"/>
    </row>
    <row r="732" spans="1:26" ht="15.6">
      <c r="A732" s="443"/>
      <c r="B732" s="443"/>
      <c r="C732" s="443"/>
      <c r="D732" s="443"/>
      <c r="E732" s="443"/>
      <c r="F732" s="443"/>
      <c r="G732" s="443"/>
      <c r="H732" s="443"/>
      <c r="I732" s="443"/>
      <c r="J732" s="443"/>
      <c r="K732" s="443"/>
      <c r="L732" s="443"/>
      <c r="M732" s="443"/>
      <c r="N732" s="443"/>
      <c r="O732" s="443"/>
      <c r="P732" s="443"/>
      <c r="Q732" s="443"/>
      <c r="R732" s="443"/>
      <c r="S732" s="443"/>
      <c r="T732" s="443"/>
      <c r="U732" s="443"/>
      <c r="V732" s="443"/>
      <c r="W732" s="443"/>
      <c r="X732" s="443"/>
      <c r="Y732" s="443"/>
      <c r="Z732" s="443"/>
    </row>
    <row r="733" spans="1:26" ht="15.6">
      <c r="A733" s="443"/>
      <c r="B733" s="443"/>
      <c r="C733" s="443"/>
      <c r="D733" s="443"/>
      <c r="E733" s="443"/>
      <c r="F733" s="443"/>
      <c r="G733" s="443"/>
      <c r="H733" s="443"/>
      <c r="I733" s="443"/>
      <c r="J733" s="443"/>
      <c r="K733" s="443"/>
      <c r="L733" s="443"/>
      <c r="M733" s="443"/>
      <c r="N733" s="443"/>
      <c r="O733" s="443"/>
      <c r="P733" s="443"/>
      <c r="Q733" s="443"/>
      <c r="R733" s="443"/>
      <c r="S733" s="443"/>
      <c r="T733" s="443"/>
      <c r="U733" s="443"/>
      <c r="V733" s="443"/>
      <c r="W733" s="443"/>
      <c r="X733" s="443"/>
      <c r="Y733" s="443"/>
      <c r="Z733" s="443"/>
    </row>
    <row r="734" spans="1:26" ht="15.6">
      <c r="A734" s="443"/>
      <c r="B734" s="443"/>
      <c r="C734" s="443"/>
      <c r="D734" s="443"/>
      <c r="E734" s="443"/>
      <c r="F734" s="443"/>
      <c r="G734" s="443"/>
      <c r="H734" s="443"/>
      <c r="I734" s="443"/>
      <c r="J734" s="443"/>
      <c r="K734" s="443"/>
      <c r="L734" s="443"/>
      <c r="M734" s="443"/>
      <c r="N734" s="443"/>
      <c r="O734" s="443"/>
      <c r="P734" s="443"/>
      <c r="Q734" s="443"/>
      <c r="R734" s="443"/>
      <c r="S734" s="443"/>
      <c r="T734" s="443"/>
      <c r="U734" s="443"/>
      <c r="V734" s="443"/>
      <c r="W734" s="443"/>
      <c r="X734" s="443"/>
      <c r="Y734" s="443"/>
      <c r="Z734" s="443"/>
    </row>
    <row r="735" spans="1:26" ht="15.6">
      <c r="A735" s="443"/>
      <c r="B735" s="443"/>
      <c r="C735" s="443"/>
      <c r="D735" s="443"/>
      <c r="E735" s="443"/>
      <c r="F735" s="443"/>
      <c r="G735" s="443"/>
      <c r="H735" s="443"/>
      <c r="I735" s="443"/>
      <c r="J735" s="443"/>
      <c r="K735" s="443"/>
      <c r="L735" s="443"/>
      <c r="M735" s="443"/>
      <c r="N735" s="443"/>
      <c r="O735" s="443"/>
      <c r="P735" s="443"/>
      <c r="Q735" s="443"/>
      <c r="R735" s="443"/>
      <c r="S735" s="443"/>
      <c r="T735" s="443"/>
      <c r="U735" s="443"/>
      <c r="V735" s="443"/>
      <c r="W735" s="443"/>
      <c r="X735" s="443"/>
      <c r="Y735" s="443"/>
      <c r="Z735" s="443"/>
    </row>
    <row r="736" spans="1:26" ht="15.6">
      <c r="A736" s="443"/>
      <c r="B736" s="443"/>
      <c r="C736" s="443"/>
      <c r="D736" s="443"/>
      <c r="E736" s="443"/>
      <c r="F736" s="443"/>
      <c r="G736" s="443"/>
      <c r="H736" s="443"/>
      <c r="I736" s="443"/>
      <c r="J736" s="443"/>
      <c r="K736" s="443"/>
      <c r="L736" s="443"/>
      <c r="M736" s="443"/>
      <c r="N736" s="443"/>
      <c r="O736" s="443"/>
      <c r="P736" s="443"/>
      <c r="Q736" s="443"/>
      <c r="R736" s="443"/>
      <c r="S736" s="443"/>
      <c r="T736" s="443"/>
      <c r="U736" s="443"/>
      <c r="V736" s="443"/>
      <c r="W736" s="443"/>
      <c r="X736" s="443"/>
      <c r="Y736" s="443"/>
      <c r="Z736" s="443"/>
    </row>
    <row r="737" spans="1:26" ht="15.6">
      <c r="A737" s="443"/>
      <c r="B737" s="443"/>
      <c r="C737" s="443"/>
      <c r="D737" s="443"/>
      <c r="E737" s="443"/>
      <c r="F737" s="443"/>
      <c r="G737" s="443"/>
      <c r="H737" s="443"/>
      <c r="I737" s="443"/>
      <c r="J737" s="443"/>
      <c r="K737" s="443"/>
      <c r="L737" s="443"/>
      <c r="M737" s="443"/>
      <c r="N737" s="443"/>
      <c r="O737" s="443"/>
      <c r="P737" s="443"/>
      <c r="Q737" s="443"/>
      <c r="R737" s="443"/>
      <c r="S737" s="443"/>
      <c r="T737" s="443"/>
      <c r="U737" s="443"/>
      <c r="V737" s="443"/>
      <c r="W737" s="443"/>
      <c r="X737" s="443"/>
      <c r="Y737" s="443"/>
      <c r="Z737" s="443"/>
    </row>
    <row r="738" spans="1:26" ht="15.6">
      <c r="A738" s="443"/>
      <c r="B738" s="443"/>
      <c r="C738" s="443"/>
      <c r="D738" s="443"/>
      <c r="E738" s="443"/>
      <c r="F738" s="443"/>
      <c r="G738" s="443"/>
      <c r="H738" s="443"/>
      <c r="I738" s="443"/>
      <c r="J738" s="443"/>
      <c r="K738" s="443"/>
      <c r="L738" s="443"/>
      <c r="M738" s="443"/>
      <c r="N738" s="443"/>
      <c r="O738" s="443"/>
      <c r="P738" s="443"/>
      <c r="Q738" s="443"/>
      <c r="R738" s="443"/>
      <c r="S738" s="443"/>
      <c r="T738" s="443"/>
      <c r="U738" s="443"/>
      <c r="V738" s="443"/>
      <c r="W738" s="443"/>
      <c r="X738" s="443"/>
      <c r="Y738" s="443"/>
      <c r="Z738" s="443"/>
    </row>
    <row r="739" spans="1:26" ht="15.6">
      <c r="A739" s="443"/>
      <c r="B739" s="443"/>
      <c r="C739" s="443"/>
      <c r="D739" s="443"/>
      <c r="E739" s="443"/>
      <c r="F739" s="443"/>
      <c r="G739" s="443"/>
      <c r="H739" s="443"/>
      <c r="I739" s="443"/>
      <c r="J739" s="443"/>
      <c r="K739" s="443"/>
      <c r="L739" s="443"/>
      <c r="M739" s="443"/>
      <c r="N739" s="443"/>
      <c r="O739" s="443"/>
      <c r="P739" s="443"/>
      <c r="Q739" s="443"/>
      <c r="R739" s="443"/>
      <c r="S739" s="443"/>
      <c r="T739" s="443"/>
      <c r="U739" s="443"/>
      <c r="V739" s="443"/>
      <c r="W739" s="443"/>
      <c r="X739" s="443"/>
      <c r="Y739" s="443"/>
      <c r="Z739" s="443"/>
    </row>
    <row r="740" spans="1:26" ht="15.6">
      <c r="A740" s="443"/>
      <c r="B740" s="443"/>
      <c r="C740" s="443"/>
      <c r="D740" s="443"/>
      <c r="E740" s="443"/>
      <c r="F740" s="443"/>
      <c r="G740" s="443"/>
      <c r="H740" s="443"/>
      <c r="I740" s="443"/>
      <c r="J740" s="443"/>
      <c r="K740" s="443"/>
      <c r="L740" s="443"/>
      <c r="M740" s="443"/>
      <c r="N740" s="443"/>
      <c r="O740" s="443"/>
      <c r="P740" s="443"/>
      <c r="Q740" s="443"/>
      <c r="R740" s="443"/>
      <c r="S740" s="443"/>
      <c r="T740" s="443"/>
      <c r="U740" s="443"/>
      <c r="V740" s="443"/>
      <c r="W740" s="443"/>
      <c r="X740" s="443"/>
      <c r="Y740" s="443"/>
      <c r="Z740" s="443"/>
    </row>
    <row r="741" spans="1:26" ht="15.6">
      <c r="A741" s="443"/>
      <c r="B741" s="443"/>
      <c r="C741" s="443"/>
      <c r="D741" s="443"/>
      <c r="E741" s="443"/>
      <c r="F741" s="443"/>
      <c r="G741" s="443"/>
      <c r="H741" s="443"/>
      <c r="I741" s="443"/>
      <c r="J741" s="443"/>
      <c r="K741" s="443"/>
      <c r="L741" s="443"/>
      <c r="M741" s="443"/>
      <c r="N741" s="443"/>
      <c r="O741" s="443"/>
      <c r="P741" s="443"/>
      <c r="Q741" s="443"/>
      <c r="R741" s="443"/>
      <c r="S741" s="443"/>
      <c r="T741" s="443"/>
      <c r="U741" s="443"/>
      <c r="V741" s="443"/>
      <c r="W741" s="443"/>
      <c r="X741" s="443"/>
      <c r="Y741" s="443"/>
      <c r="Z741" s="443"/>
    </row>
    <row r="742" spans="1:26" ht="15.6">
      <c r="A742" s="443"/>
      <c r="B742" s="443"/>
      <c r="C742" s="443"/>
      <c r="D742" s="443"/>
      <c r="E742" s="443"/>
      <c r="F742" s="443"/>
      <c r="G742" s="443"/>
      <c r="H742" s="443"/>
      <c r="I742" s="443"/>
      <c r="J742" s="443"/>
      <c r="K742" s="443"/>
      <c r="L742" s="443"/>
      <c r="M742" s="443"/>
      <c r="N742" s="443"/>
      <c r="O742" s="443"/>
      <c r="P742" s="443"/>
      <c r="Q742" s="443"/>
      <c r="R742" s="443"/>
      <c r="S742" s="443"/>
      <c r="T742" s="443"/>
      <c r="U742" s="443"/>
      <c r="V742" s="443"/>
      <c r="W742" s="443"/>
      <c r="X742" s="443"/>
      <c r="Y742" s="443"/>
      <c r="Z742" s="443"/>
    </row>
    <row r="743" spans="1:26" ht="15.6">
      <c r="A743" s="443"/>
      <c r="B743" s="443"/>
      <c r="C743" s="443"/>
      <c r="D743" s="443"/>
      <c r="E743" s="443"/>
      <c r="F743" s="443"/>
      <c r="G743" s="443"/>
      <c r="H743" s="443"/>
      <c r="I743" s="443"/>
      <c r="J743" s="443"/>
      <c r="K743" s="443"/>
      <c r="L743" s="443"/>
      <c r="M743" s="443"/>
      <c r="N743" s="443"/>
      <c r="O743" s="443"/>
      <c r="P743" s="443"/>
      <c r="Q743" s="443"/>
      <c r="R743" s="443"/>
      <c r="S743" s="443"/>
      <c r="T743" s="443"/>
      <c r="U743" s="443"/>
      <c r="V743" s="443"/>
      <c r="W743" s="443"/>
      <c r="X743" s="443"/>
      <c r="Y743" s="443"/>
      <c r="Z743" s="443"/>
    </row>
    <row r="744" spans="1:26" ht="15.6">
      <c r="A744" s="443"/>
      <c r="B744" s="443"/>
      <c r="C744" s="443"/>
      <c r="D744" s="443"/>
      <c r="E744" s="443"/>
      <c r="F744" s="443"/>
      <c r="G744" s="443"/>
      <c r="H744" s="443"/>
      <c r="I744" s="443"/>
      <c r="J744" s="443"/>
      <c r="K744" s="443"/>
      <c r="L744" s="443"/>
      <c r="M744" s="443"/>
      <c r="N744" s="443"/>
      <c r="O744" s="443"/>
      <c r="P744" s="443"/>
      <c r="Q744" s="443"/>
      <c r="R744" s="443"/>
      <c r="S744" s="443"/>
      <c r="T744" s="443"/>
      <c r="U744" s="443"/>
      <c r="V744" s="443"/>
      <c r="W744" s="443"/>
      <c r="X744" s="443"/>
      <c r="Y744" s="443"/>
      <c r="Z744" s="443"/>
    </row>
    <row r="745" spans="1:26" ht="15.6">
      <c r="A745" s="443"/>
      <c r="B745" s="443"/>
      <c r="C745" s="443"/>
      <c r="D745" s="443"/>
      <c r="E745" s="443"/>
      <c r="F745" s="443"/>
      <c r="G745" s="443"/>
      <c r="H745" s="443"/>
      <c r="I745" s="443"/>
      <c r="J745" s="443"/>
      <c r="K745" s="443"/>
      <c r="L745" s="443"/>
      <c r="M745" s="443"/>
      <c r="N745" s="443"/>
      <c r="O745" s="443"/>
      <c r="P745" s="443"/>
      <c r="Q745" s="443"/>
      <c r="R745" s="443"/>
      <c r="S745" s="443"/>
      <c r="T745" s="443"/>
      <c r="U745" s="443"/>
      <c r="V745" s="443"/>
      <c r="W745" s="443"/>
      <c r="X745" s="443"/>
      <c r="Y745" s="443"/>
      <c r="Z745" s="443"/>
    </row>
    <row r="746" spans="1:26" ht="15.6">
      <c r="A746" s="443"/>
      <c r="B746" s="443"/>
      <c r="C746" s="443"/>
      <c r="D746" s="443"/>
      <c r="E746" s="443"/>
      <c r="F746" s="443"/>
      <c r="G746" s="443"/>
      <c r="H746" s="443"/>
      <c r="I746" s="443"/>
      <c r="J746" s="443"/>
      <c r="K746" s="443"/>
      <c r="L746" s="443"/>
      <c r="M746" s="443"/>
      <c r="N746" s="443"/>
      <c r="O746" s="443"/>
      <c r="P746" s="443"/>
      <c r="Q746" s="443"/>
      <c r="R746" s="443"/>
      <c r="S746" s="443"/>
      <c r="T746" s="443"/>
      <c r="U746" s="443"/>
      <c r="V746" s="443"/>
      <c r="W746" s="443"/>
      <c r="X746" s="443"/>
      <c r="Y746" s="443"/>
      <c r="Z746" s="443"/>
    </row>
    <row r="747" spans="1:26" ht="15.6">
      <c r="A747" s="443"/>
      <c r="B747" s="443"/>
      <c r="C747" s="443"/>
      <c r="D747" s="443"/>
      <c r="E747" s="443"/>
      <c r="F747" s="443"/>
      <c r="G747" s="443"/>
      <c r="H747" s="443"/>
      <c r="I747" s="443"/>
      <c r="J747" s="443"/>
      <c r="K747" s="443"/>
      <c r="L747" s="443"/>
      <c r="M747" s="443"/>
      <c r="N747" s="443"/>
      <c r="O747" s="443"/>
      <c r="P747" s="443"/>
      <c r="Q747" s="443"/>
      <c r="R747" s="443"/>
      <c r="S747" s="443"/>
      <c r="T747" s="443"/>
      <c r="U747" s="443"/>
      <c r="V747" s="443"/>
      <c r="W747" s="443"/>
      <c r="X747" s="443"/>
      <c r="Y747" s="443"/>
      <c r="Z747" s="443"/>
    </row>
    <row r="748" spans="1:26" ht="15.6">
      <c r="A748" s="443"/>
      <c r="B748" s="443"/>
      <c r="C748" s="443"/>
      <c r="D748" s="443"/>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row>
    <row r="749" spans="1:26" ht="15.6">
      <c r="A749" s="443"/>
      <c r="B749" s="443"/>
      <c r="C749" s="443"/>
      <c r="D749" s="443"/>
      <c r="E749" s="443"/>
      <c r="F749" s="443"/>
      <c r="G749" s="443"/>
      <c r="H749" s="443"/>
      <c r="I749" s="443"/>
      <c r="J749" s="443"/>
      <c r="K749" s="443"/>
      <c r="L749" s="443"/>
      <c r="M749" s="443"/>
      <c r="N749" s="443"/>
      <c r="O749" s="443"/>
      <c r="P749" s="443"/>
      <c r="Q749" s="443"/>
      <c r="R749" s="443"/>
      <c r="S749" s="443"/>
      <c r="T749" s="443"/>
      <c r="U749" s="443"/>
      <c r="V749" s="443"/>
      <c r="W749" s="443"/>
      <c r="X749" s="443"/>
      <c r="Y749" s="443"/>
      <c r="Z749" s="443"/>
    </row>
    <row r="750" spans="1:26" ht="15.6">
      <c r="A750" s="443"/>
      <c r="B750" s="443"/>
      <c r="C750" s="443"/>
      <c r="D750" s="443"/>
      <c r="E750" s="443"/>
      <c r="F750" s="443"/>
      <c r="G750" s="443"/>
      <c r="H750" s="443"/>
      <c r="I750" s="443"/>
      <c r="J750" s="443"/>
      <c r="K750" s="443"/>
      <c r="L750" s="443"/>
      <c r="M750" s="443"/>
      <c r="N750" s="443"/>
      <c r="O750" s="443"/>
      <c r="P750" s="443"/>
      <c r="Q750" s="443"/>
      <c r="R750" s="443"/>
      <c r="S750" s="443"/>
      <c r="T750" s="443"/>
      <c r="U750" s="443"/>
      <c r="V750" s="443"/>
      <c r="W750" s="443"/>
      <c r="X750" s="443"/>
      <c r="Y750" s="443"/>
      <c r="Z750" s="443"/>
    </row>
    <row r="751" spans="1:26" ht="15.6">
      <c r="A751" s="443"/>
      <c r="B751" s="443"/>
      <c r="C751" s="443"/>
      <c r="D751" s="443"/>
      <c r="E751" s="443"/>
      <c r="F751" s="443"/>
      <c r="G751" s="443"/>
      <c r="H751" s="443"/>
      <c r="I751" s="443"/>
      <c r="J751" s="443"/>
      <c r="K751" s="443"/>
      <c r="L751" s="443"/>
      <c r="M751" s="443"/>
      <c r="N751" s="443"/>
      <c r="O751" s="443"/>
      <c r="P751" s="443"/>
      <c r="Q751" s="443"/>
      <c r="R751" s="443"/>
      <c r="S751" s="443"/>
      <c r="T751" s="443"/>
      <c r="U751" s="443"/>
      <c r="V751" s="443"/>
      <c r="W751" s="443"/>
      <c r="X751" s="443"/>
      <c r="Y751" s="443"/>
      <c r="Z751" s="443"/>
    </row>
    <row r="752" spans="1:26" ht="15.6">
      <c r="A752" s="443"/>
      <c r="B752" s="443"/>
      <c r="C752" s="443"/>
      <c r="D752" s="443"/>
      <c r="E752" s="443"/>
      <c r="F752" s="443"/>
      <c r="G752" s="443"/>
      <c r="H752" s="443"/>
      <c r="I752" s="443"/>
      <c r="J752" s="443"/>
      <c r="K752" s="443"/>
      <c r="L752" s="443"/>
      <c r="M752" s="443"/>
      <c r="N752" s="443"/>
      <c r="O752" s="443"/>
      <c r="P752" s="443"/>
      <c r="Q752" s="443"/>
      <c r="R752" s="443"/>
      <c r="S752" s="443"/>
      <c r="T752" s="443"/>
      <c r="U752" s="443"/>
      <c r="V752" s="443"/>
      <c r="W752" s="443"/>
      <c r="X752" s="443"/>
      <c r="Y752" s="443"/>
      <c r="Z752" s="443"/>
    </row>
    <row r="753" spans="1:26" ht="15.6">
      <c r="A753" s="443"/>
      <c r="B753" s="443"/>
      <c r="C753" s="443"/>
      <c r="D753" s="443"/>
      <c r="E753" s="443"/>
      <c r="F753" s="443"/>
      <c r="G753" s="443"/>
      <c r="H753" s="443"/>
      <c r="I753" s="443"/>
      <c r="J753" s="443"/>
      <c r="K753" s="443"/>
      <c r="L753" s="443"/>
      <c r="M753" s="443"/>
      <c r="N753" s="443"/>
      <c r="O753" s="443"/>
      <c r="P753" s="443"/>
      <c r="Q753" s="443"/>
      <c r="R753" s="443"/>
      <c r="S753" s="443"/>
      <c r="T753" s="443"/>
      <c r="U753" s="443"/>
      <c r="V753" s="443"/>
      <c r="W753" s="443"/>
      <c r="X753" s="443"/>
      <c r="Y753" s="443"/>
      <c r="Z753" s="443"/>
    </row>
    <row r="754" spans="1:26" ht="15.6">
      <c r="A754" s="443"/>
      <c r="B754" s="443"/>
      <c r="C754" s="443"/>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row>
    <row r="755" spans="1:26" ht="15.6">
      <c r="A755" s="443"/>
      <c r="B755" s="443"/>
      <c r="C755" s="443"/>
      <c r="D755" s="443"/>
      <c r="E755" s="443"/>
      <c r="F755" s="443"/>
      <c r="G755" s="443"/>
      <c r="H755" s="443"/>
      <c r="I755" s="443"/>
      <c r="J755" s="443"/>
      <c r="K755" s="443"/>
      <c r="L755" s="443"/>
      <c r="M755" s="443"/>
      <c r="N755" s="443"/>
      <c r="O755" s="443"/>
      <c r="P755" s="443"/>
      <c r="Q755" s="443"/>
      <c r="R755" s="443"/>
      <c r="S755" s="443"/>
      <c r="T755" s="443"/>
      <c r="U755" s="443"/>
      <c r="V755" s="443"/>
      <c r="W755" s="443"/>
      <c r="X755" s="443"/>
      <c r="Y755" s="443"/>
      <c r="Z755" s="443"/>
    </row>
    <row r="756" spans="1:26" ht="15.6">
      <c r="A756" s="443"/>
      <c r="B756" s="443"/>
      <c r="C756" s="443"/>
      <c r="D756" s="443"/>
      <c r="E756" s="443"/>
      <c r="F756" s="443"/>
      <c r="G756" s="443"/>
      <c r="H756" s="443"/>
      <c r="I756" s="443"/>
      <c r="J756" s="443"/>
      <c r="K756" s="443"/>
      <c r="L756" s="443"/>
      <c r="M756" s="443"/>
      <c r="N756" s="443"/>
      <c r="O756" s="443"/>
      <c r="P756" s="443"/>
      <c r="Q756" s="443"/>
      <c r="R756" s="443"/>
      <c r="S756" s="443"/>
      <c r="T756" s="443"/>
      <c r="U756" s="443"/>
      <c r="V756" s="443"/>
      <c r="W756" s="443"/>
      <c r="X756" s="443"/>
      <c r="Y756" s="443"/>
      <c r="Z756" s="443"/>
    </row>
    <row r="757" spans="1:26" ht="15.6">
      <c r="A757" s="443"/>
      <c r="B757" s="443"/>
      <c r="C757" s="443"/>
      <c r="D757" s="443"/>
      <c r="E757" s="443"/>
      <c r="F757" s="443"/>
      <c r="G757" s="443"/>
      <c r="H757" s="443"/>
      <c r="I757" s="443"/>
      <c r="J757" s="443"/>
      <c r="K757" s="443"/>
      <c r="L757" s="443"/>
      <c r="M757" s="443"/>
      <c r="N757" s="443"/>
      <c r="O757" s="443"/>
      <c r="P757" s="443"/>
      <c r="Q757" s="443"/>
      <c r="R757" s="443"/>
      <c r="S757" s="443"/>
      <c r="T757" s="443"/>
      <c r="U757" s="443"/>
      <c r="V757" s="443"/>
      <c r="W757" s="443"/>
      <c r="X757" s="443"/>
      <c r="Y757" s="443"/>
      <c r="Z757" s="443"/>
    </row>
    <row r="758" spans="1:26" ht="15.6">
      <c r="A758" s="443"/>
      <c r="B758" s="443"/>
      <c r="C758" s="443"/>
      <c r="D758" s="443"/>
      <c r="E758" s="443"/>
      <c r="F758" s="443"/>
      <c r="G758" s="443"/>
      <c r="H758" s="443"/>
      <c r="I758" s="443"/>
      <c r="J758" s="443"/>
      <c r="K758" s="443"/>
      <c r="L758" s="443"/>
      <c r="M758" s="443"/>
      <c r="N758" s="443"/>
      <c r="O758" s="443"/>
      <c r="P758" s="443"/>
      <c r="Q758" s="443"/>
      <c r="R758" s="443"/>
      <c r="S758" s="443"/>
      <c r="T758" s="443"/>
      <c r="U758" s="443"/>
      <c r="V758" s="443"/>
      <c r="W758" s="443"/>
      <c r="X758" s="443"/>
      <c r="Y758" s="443"/>
      <c r="Z758" s="443"/>
    </row>
    <row r="759" spans="1:26" ht="15.6">
      <c r="A759" s="443"/>
      <c r="B759" s="443"/>
      <c r="C759" s="443"/>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row>
    <row r="760" spans="1:26" ht="15.6">
      <c r="A760" s="443"/>
      <c r="B760" s="443"/>
      <c r="C760" s="443"/>
      <c r="D760" s="443"/>
      <c r="E760" s="443"/>
      <c r="F760" s="443"/>
      <c r="G760" s="443"/>
      <c r="H760" s="443"/>
      <c r="I760" s="443"/>
      <c r="J760" s="443"/>
      <c r="K760" s="443"/>
      <c r="L760" s="443"/>
      <c r="M760" s="443"/>
      <c r="N760" s="443"/>
      <c r="O760" s="443"/>
      <c r="P760" s="443"/>
      <c r="Q760" s="443"/>
      <c r="R760" s="443"/>
      <c r="S760" s="443"/>
      <c r="T760" s="443"/>
      <c r="U760" s="443"/>
      <c r="V760" s="443"/>
      <c r="W760" s="443"/>
      <c r="X760" s="443"/>
      <c r="Y760" s="443"/>
      <c r="Z760" s="443"/>
    </row>
    <row r="761" spans="1:26" ht="15.6">
      <c r="A761" s="443"/>
      <c r="B761" s="443"/>
      <c r="C761" s="443"/>
      <c r="D761" s="443"/>
      <c r="E761" s="443"/>
      <c r="F761" s="443"/>
      <c r="G761" s="443"/>
      <c r="H761" s="443"/>
      <c r="I761" s="443"/>
      <c r="J761" s="443"/>
      <c r="K761" s="443"/>
      <c r="L761" s="443"/>
      <c r="M761" s="443"/>
      <c r="N761" s="443"/>
      <c r="O761" s="443"/>
      <c r="P761" s="443"/>
      <c r="Q761" s="443"/>
      <c r="R761" s="443"/>
      <c r="S761" s="443"/>
      <c r="T761" s="443"/>
      <c r="U761" s="443"/>
      <c r="V761" s="443"/>
      <c r="W761" s="443"/>
      <c r="X761" s="443"/>
      <c r="Y761" s="443"/>
      <c r="Z761" s="443"/>
    </row>
    <row r="762" spans="1:26" ht="15.6">
      <c r="A762" s="443"/>
      <c r="B762" s="443"/>
      <c r="C762" s="443"/>
      <c r="D762" s="443"/>
      <c r="E762" s="443"/>
      <c r="F762" s="443"/>
      <c r="G762" s="443"/>
      <c r="H762" s="443"/>
      <c r="I762" s="443"/>
      <c r="J762" s="443"/>
      <c r="K762" s="443"/>
      <c r="L762" s="443"/>
      <c r="M762" s="443"/>
      <c r="N762" s="443"/>
      <c r="O762" s="443"/>
      <c r="P762" s="443"/>
      <c r="Q762" s="443"/>
      <c r="R762" s="443"/>
      <c r="S762" s="443"/>
      <c r="T762" s="443"/>
      <c r="U762" s="443"/>
      <c r="V762" s="443"/>
      <c r="W762" s="443"/>
      <c r="X762" s="443"/>
      <c r="Y762" s="443"/>
      <c r="Z762" s="443"/>
    </row>
    <row r="763" spans="1:26" ht="15.6">
      <c r="A763" s="443"/>
      <c r="B763" s="443"/>
      <c r="C763" s="443"/>
      <c r="D763" s="443"/>
      <c r="E763" s="443"/>
      <c r="F763" s="443"/>
      <c r="G763" s="443"/>
      <c r="H763" s="443"/>
      <c r="I763" s="443"/>
      <c r="J763" s="443"/>
      <c r="K763" s="443"/>
      <c r="L763" s="443"/>
      <c r="M763" s="443"/>
      <c r="N763" s="443"/>
      <c r="O763" s="443"/>
      <c r="P763" s="443"/>
      <c r="Q763" s="443"/>
      <c r="R763" s="443"/>
      <c r="S763" s="443"/>
      <c r="T763" s="443"/>
      <c r="U763" s="443"/>
      <c r="V763" s="443"/>
      <c r="W763" s="443"/>
      <c r="X763" s="443"/>
      <c r="Y763" s="443"/>
      <c r="Z763" s="443"/>
    </row>
    <row r="764" spans="1:26" ht="15.6">
      <c r="A764" s="443"/>
      <c r="B764" s="443"/>
      <c r="C764" s="443"/>
      <c r="D764" s="443"/>
      <c r="E764" s="443"/>
      <c r="F764" s="443"/>
      <c r="G764" s="443"/>
      <c r="H764" s="443"/>
      <c r="I764" s="443"/>
      <c r="J764" s="443"/>
      <c r="K764" s="443"/>
      <c r="L764" s="443"/>
      <c r="M764" s="443"/>
      <c r="N764" s="443"/>
      <c r="O764" s="443"/>
      <c r="P764" s="443"/>
      <c r="Q764" s="443"/>
      <c r="R764" s="443"/>
      <c r="S764" s="443"/>
      <c r="T764" s="443"/>
      <c r="U764" s="443"/>
      <c r="V764" s="443"/>
      <c r="W764" s="443"/>
      <c r="X764" s="443"/>
      <c r="Y764" s="443"/>
      <c r="Z764" s="443"/>
    </row>
    <row r="765" spans="1:26" ht="15.6">
      <c r="A765" s="443"/>
      <c r="B765" s="443"/>
      <c r="C765" s="443"/>
      <c r="D765" s="443"/>
      <c r="E765" s="443"/>
      <c r="F765" s="443"/>
      <c r="G765" s="443"/>
      <c r="H765" s="443"/>
      <c r="I765" s="443"/>
      <c r="J765" s="443"/>
      <c r="K765" s="443"/>
      <c r="L765" s="443"/>
      <c r="M765" s="443"/>
      <c r="N765" s="443"/>
      <c r="O765" s="443"/>
      <c r="P765" s="443"/>
      <c r="Q765" s="443"/>
      <c r="R765" s="443"/>
      <c r="S765" s="443"/>
      <c r="T765" s="443"/>
      <c r="U765" s="443"/>
      <c r="V765" s="443"/>
      <c r="W765" s="443"/>
      <c r="X765" s="443"/>
      <c r="Y765" s="443"/>
      <c r="Z765" s="443"/>
    </row>
    <row r="766" spans="1:26" ht="15.6">
      <c r="A766" s="443"/>
      <c r="B766" s="443"/>
      <c r="C766" s="443"/>
      <c r="D766" s="443"/>
      <c r="E766" s="443"/>
      <c r="F766" s="443"/>
      <c r="G766" s="443"/>
      <c r="H766" s="443"/>
      <c r="I766" s="443"/>
      <c r="J766" s="443"/>
      <c r="K766" s="443"/>
      <c r="L766" s="443"/>
      <c r="M766" s="443"/>
      <c r="N766" s="443"/>
      <c r="O766" s="443"/>
      <c r="P766" s="443"/>
      <c r="Q766" s="443"/>
      <c r="R766" s="443"/>
      <c r="S766" s="443"/>
      <c r="T766" s="443"/>
      <c r="U766" s="443"/>
      <c r="V766" s="443"/>
      <c r="W766" s="443"/>
      <c r="X766" s="443"/>
      <c r="Y766" s="443"/>
      <c r="Z766" s="443"/>
    </row>
    <row r="767" spans="1:26" ht="15.6">
      <c r="A767" s="443"/>
      <c r="B767" s="443"/>
      <c r="C767" s="443"/>
      <c r="D767" s="443"/>
      <c r="E767" s="443"/>
      <c r="F767" s="443"/>
      <c r="G767" s="443"/>
      <c r="H767" s="443"/>
      <c r="I767" s="443"/>
      <c r="J767" s="443"/>
      <c r="K767" s="443"/>
      <c r="L767" s="443"/>
      <c r="M767" s="443"/>
      <c r="N767" s="443"/>
      <c r="O767" s="443"/>
      <c r="P767" s="443"/>
      <c r="Q767" s="443"/>
      <c r="R767" s="443"/>
      <c r="S767" s="443"/>
      <c r="T767" s="443"/>
      <c r="U767" s="443"/>
      <c r="V767" s="443"/>
      <c r="W767" s="443"/>
      <c r="X767" s="443"/>
      <c r="Y767" s="443"/>
      <c r="Z767" s="443"/>
    </row>
    <row r="768" spans="1:26" ht="15.6">
      <c r="A768" s="443"/>
      <c r="B768" s="443"/>
      <c r="C768" s="443"/>
      <c r="D768" s="443"/>
      <c r="E768" s="443"/>
      <c r="F768" s="443"/>
      <c r="G768" s="443"/>
      <c r="H768" s="443"/>
      <c r="I768" s="443"/>
      <c r="J768" s="443"/>
      <c r="K768" s="443"/>
      <c r="L768" s="443"/>
      <c r="M768" s="443"/>
      <c r="N768" s="443"/>
      <c r="O768" s="443"/>
      <c r="P768" s="443"/>
      <c r="Q768" s="443"/>
      <c r="R768" s="443"/>
      <c r="S768" s="443"/>
      <c r="T768" s="443"/>
      <c r="U768" s="443"/>
      <c r="V768" s="443"/>
      <c r="W768" s="443"/>
      <c r="X768" s="443"/>
      <c r="Y768" s="443"/>
      <c r="Z768" s="443"/>
    </row>
    <row r="769" spans="1:26" ht="15.6">
      <c r="A769" s="443"/>
      <c r="B769" s="443"/>
      <c r="C769" s="443"/>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row>
    <row r="770" spans="1:26" ht="15.6">
      <c r="A770" s="443"/>
      <c r="B770" s="443"/>
      <c r="C770" s="443"/>
      <c r="D770" s="443"/>
      <c r="E770" s="443"/>
      <c r="F770" s="443"/>
      <c r="G770" s="443"/>
      <c r="H770" s="443"/>
      <c r="I770" s="443"/>
      <c r="J770" s="443"/>
      <c r="K770" s="443"/>
      <c r="L770" s="443"/>
      <c r="M770" s="443"/>
      <c r="N770" s="443"/>
      <c r="O770" s="443"/>
      <c r="P770" s="443"/>
      <c r="Q770" s="443"/>
      <c r="R770" s="443"/>
      <c r="S770" s="443"/>
      <c r="T770" s="443"/>
      <c r="U770" s="443"/>
      <c r="V770" s="443"/>
      <c r="W770" s="443"/>
      <c r="X770" s="443"/>
      <c r="Y770" s="443"/>
      <c r="Z770" s="443"/>
    </row>
    <row r="771" spans="1:26" ht="15.6">
      <c r="A771" s="443"/>
      <c r="B771" s="443"/>
      <c r="C771" s="443"/>
      <c r="D771" s="443"/>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row>
    <row r="772" spans="1:26" ht="15.6">
      <c r="A772" s="443"/>
      <c r="B772" s="443"/>
      <c r="C772" s="443"/>
      <c r="D772" s="443"/>
      <c r="E772" s="443"/>
      <c r="F772" s="443"/>
      <c r="G772" s="443"/>
      <c r="H772" s="443"/>
      <c r="I772" s="443"/>
      <c r="J772" s="443"/>
      <c r="K772" s="443"/>
      <c r="L772" s="443"/>
      <c r="M772" s="443"/>
      <c r="N772" s="443"/>
      <c r="O772" s="443"/>
      <c r="P772" s="443"/>
      <c r="Q772" s="443"/>
      <c r="R772" s="443"/>
      <c r="S772" s="443"/>
      <c r="T772" s="443"/>
      <c r="U772" s="443"/>
      <c r="V772" s="443"/>
      <c r="W772" s="443"/>
      <c r="X772" s="443"/>
      <c r="Y772" s="443"/>
      <c r="Z772" s="443"/>
    </row>
    <row r="773" spans="1:26" ht="15.6">
      <c r="A773" s="443"/>
      <c r="B773" s="443"/>
      <c r="C773" s="443"/>
      <c r="D773" s="443"/>
      <c r="E773" s="443"/>
      <c r="F773" s="443"/>
      <c r="G773" s="443"/>
      <c r="H773" s="443"/>
      <c r="I773" s="443"/>
      <c r="J773" s="443"/>
      <c r="K773" s="443"/>
      <c r="L773" s="443"/>
      <c r="M773" s="443"/>
      <c r="N773" s="443"/>
      <c r="O773" s="443"/>
      <c r="P773" s="443"/>
      <c r="Q773" s="443"/>
      <c r="R773" s="443"/>
      <c r="S773" s="443"/>
      <c r="T773" s="443"/>
      <c r="U773" s="443"/>
      <c r="V773" s="443"/>
      <c r="W773" s="443"/>
      <c r="X773" s="443"/>
      <c r="Y773" s="443"/>
      <c r="Z773" s="443"/>
    </row>
    <row r="774" spans="1:26" ht="15.6">
      <c r="A774" s="443"/>
      <c r="B774" s="443"/>
      <c r="C774" s="443"/>
      <c r="D774" s="443"/>
      <c r="E774" s="443"/>
      <c r="F774" s="443"/>
      <c r="G774" s="443"/>
      <c r="H774" s="443"/>
      <c r="I774" s="443"/>
      <c r="J774" s="443"/>
      <c r="K774" s="443"/>
      <c r="L774" s="443"/>
      <c r="M774" s="443"/>
      <c r="N774" s="443"/>
      <c r="O774" s="443"/>
      <c r="P774" s="443"/>
      <c r="Q774" s="443"/>
      <c r="R774" s="443"/>
      <c r="S774" s="443"/>
      <c r="T774" s="443"/>
      <c r="U774" s="443"/>
      <c r="V774" s="443"/>
      <c r="W774" s="443"/>
      <c r="X774" s="443"/>
      <c r="Y774" s="443"/>
      <c r="Z774" s="443"/>
    </row>
    <row r="775" spans="1:26" ht="15.6">
      <c r="A775" s="443"/>
      <c r="B775" s="443"/>
      <c r="C775" s="443"/>
      <c r="D775" s="443"/>
      <c r="E775" s="443"/>
      <c r="F775" s="443"/>
      <c r="G775" s="443"/>
      <c r="H775" s="443"/>
      <c r="I775" s="443"/>
      <c r="J775" s="443"/>
      <c r="K775" s="443"/>
      <c r="L775" s="443"/>
      <c r="M775" s="443"/>
      <c r="N775" s="443"/>
      <c r="O775" s="443"/>
      <c r="P775" s="443"/>
      <c r="Q775" s="443"/>
      <c r="R775" s="443"/>
      <c r="S775" s="443"/>
      <c r="T775" s="443"/>
      <c r="U775" s="443"/>
      <c r="V775" s="443"/>
      <c r="W775" s="443"/>
      <c r="X775" s="443"/>
      <c r="Y775" s="443"/>
      <c r="Z775" s="443"/>
    </row>
    <row r="776" spans="1:26" ht="15.6">
      <c r="A776" s="443"/>
      <c r="B776" s="443"/>
      <c r="C776" s="443"/>
      <c r="D776" s="443"/>
      <c r="E776" s="443"/>
      <c r="F776" s="443"/>
      <c r="G776" s="443"/>
      <c r="H776" s="443"/>
      <c r="I776" s="443"/>
      <c r="J776" s="443"/>
      <c r="K776" s="443"/>
      <c r="L776" s="443"/>
      <c r="M776" s="443"/>
      <c r="N776" s="443"/>
      <c r="O776" s="443"/>
      <c r="P776" s="443"/>
      <c r="Q776" s="443"/>
      <c r="R776" s="443"/>
      <c r="S776" s="443"/>
      <c r="T776" s="443"/>
      <c r="U776" s="443"/>
      <c r="V776" s="443"/>
      <c r="W776" s="443"/>
      <c r="X776" s="443"/>
      <c r="Y776" s="443"/>
      <c r="Z776" s="443"/>
    </row>
    <row r="777" spans="1:26" ht="15.6">
      <c r="A777" s="443"/>
      <c r="B777" s="443"/>
      <c r="C777" s="443"/>
      <c r="D777" s="443"/>
      <c r="E777" s="443"/>
      <c r="F777" s="443"/>
      <c r="G777" s="443"/>
      <c r="H777" s="443"/>
      <c r="I777" s="443"/>
      <c r="J777" s="443"/>
      <c r="K777" s="443"/>
      <c r="L777" s="443"/>
      <c r="M777" s="443"/>
      <c r="N777" s="443"/>
      <c r="O777" s="443"/>
      <c r="P777" s="443"/>
      <c r="Q777" s="443"/>
      <c r="R777" s="443"/>
      <c r="S777" s="443"/>
      <c r="T777" s="443"/>
      <c r="U777" s="443"/>
      <c r="V777" s="443"/>
      <c r="W777" s="443"/>
      <c r="X777" s="443"/>
      <c r="Y777" s="443"/>
      <c r="Z777" s="443"/>
    </row>
    <row r="778" spans="1:26" ht="15.6">
      <c r="A778" s="443"/>
      <c r="B778" s="443"/>
      <c r="C778" s="443"/>
      <c r="D778" s="443"/>
      <c r="E778" s="443"/>
      <c r="F778" s="443"/>
      <c r="G778" s="443"/>
      <c r="H778" s="443"/>
      <c r="I778" s="443"/>
      <c r="J778" s="443"/>
      <c r="K778" s="443"/>
      <c r="L778" s="443"/>
      <c r="M778" s="443"/>
      <c r="N778" s="443"/>
      <c r="O778" s="443"/>
      <c r="P778" s="443"/>
      <c r="Q778" s="443"/>
      <c r="R778" s="443"/>
      <c r="S778" s="443"/>
      <c r="T778" s="443"/>
      <c r="U778" s="443"/>
      <c r="V778" s="443"/>
      <c r="W778" s="443"/>
      <c r="X778" s="443"/>
      <c r="Y778" s="443"/>
      <c r="Z778" s="443"/>
    </row>
    <row r="779" spans="1:26" ht="15.6">
      <c r="A779" s="443"/>
      <c r="B779" s="443"/>
      <c r="C779" s="443"/>
      <c r="D779" s="443"/>
      <c r="E779" s="443"/>
      <c r="F779" s="443"/>
      <c r="G779" s="443"/>
      <c r="H779" s="443"/>
      <c r="I779" s="443"/>
      <c r="J779" s="443"/>
      <c r="K779" s="443"/>
      <c r="L779" s="443"/>
      <c r="M779" s="443"/>
      <c r="N779" s="443"/>
      <c r="O779" s="443"/>
      <c r="P779" s="443"/>
      <c r="Q779" s="443"/>
      <c r="R779" s="443"/>
      <c r="S779" s="443"/>
      <c r="T779" s="443"/>
      <c r="U779" s="443"/>
      <c r="V779" s="443"/>
      <c r="W779" s="443"/>
      <c r="X779" s="443"/>
      <c r="Y779" s="443"/>
      <c r="Z779" s="443"/>
    </row>
    <row r="780" spans="1:26" ht="15.6">
      <c r="A780" s="443"/>
      <c r="B780" s="443"/>
      <c r="C780" s="443"/>
      <c r="D780" s="443"/>
      <c r="E780" s="443"/>
      <c r="F780" s="443"/>
      <c r="G780" s="443"/>
      <c r="H780" s="443"/>
      <c r="I780" s="443"/>
      <c r="J780" s="443"/>
      <c r="K780" s="443"/>
      <c r="L780" s="443"/>
      <c r="M780" s="443"/>
      <c r="N780" s="443"/>
      <c r="O780" s="443"/>
      <c r="P780" s="443"/>
      <c r="Q780" s="443"/>
      <c r="R780" s="443"/>
      <c r="S780" s="443"/>
      <c r="T780" s="443"/>
      <c r="U780" s="443"/>
      <c r="V780" s="443"/>
      <c r="W780" s="443"/>
      <c r="X780" s="443"/>
      <c r="Y780" s="443"/>
      <c r="Z780" s="443"/>
    </row>
    <row r="781" spans="1:26" ht="15.6">
      <c r="A781" s="443"/>
      <c r="B781" s="443"/>
      <c r="C781" s="443"/>
      <c r="D781" s="443"/>
      <c r="E781" s="443"/>
      <c r="F781" s="443"/>
      <c r="G781" s="443"/>
      <c r="H781" s="443"/>
      <c r="I781" s="443"/>
      <c r="J781" s="443"/>
      <c r="K781" s="443"/>
      <c r="L781" s="443"/>
      <c r="M781" s="443"/>
      <c r="N781" s="443"/>
      <c r="O781" s="443"/>
      <c r="P781" s="443"/>
      <c r="Q781" s="443"/>
      <c r="R781" s="443"/>
      <c r="S781" s="443"/>
      <c r="T781" s="443"/>
      <c r="U781" s="443"/>
      <c r="V781" s="443"/>
      <c r="W781" s="443"/>
      <c r="X781" s="443"/>
      <c r="Y781" s="443"/>
      <c r="Z781" s="443"/>
    </row>
    <row r="782" spans="1:26" ht="15.6">
      <c r="A782" s="443"/>
      <c r="B782" s="443"/>
      <c r="C782" s="443"/>
      <c r="D782" s="443"/>
      <c r="E782" s="443"/>
      <c r="F782" s="443"/>
      <c r="G782" s="443"/>
      <c r="H782" s="443"/>
      <c r="I782" s="443"/>
      <c r="J782" s="443"/>
      <c r="K782" s="443"/>
      <c r="L782" s="443"/>
      <c r="M782" s="443"/>
      <c r="N782" s="443"/>
      <c r="O782" s="443"/>
      <c r="P782" s="443"/>
      <c r="Q782" s="443"/>
      <c r="R782" s="443"/>
      <c r="S782" s="443"/>
      <c r="T782" s="443"/>
      <c r="U782" s="443"/>
      <c r="V782" s="443"/>
      <c r="W782" s="443"/>
      <c r="X782" s="443"/>
      <c r="Y782" s="443"/>
      <c r="Z782" s="443"/>
    </row>
    <row r="783" spans="1:26" ht="15.6">
      <c r="A783" s="443"/>
      <c r="B783" s="443"/>
      <c r="C783" s="443"/>
      <c r="D783" s="443"/>
      <c r="E783" s="443"/>
      <c r="F783" s="443"/>
      <c r="G783" s="443"/>
      <c r="H783" s="443"/>
      <c r="I783" s="443"/>
      <c r="J783" s="443"/>
      <c r="K783" s="443"/>
      <c r="L783" s="443"/>
      <c r="M783" s="443"/>
      <c r="N783" s="443"/>
      <c r="O783" s="443"/>
      <c r="P783" s="443"/>
      <c r="Q783" s="443"/>
      <c r="R783" s="443"/>
      <c r="S783" s="443"/>
      <c r="T783" s="443"/>
      <c r="U783" s="443"/>
      <c r="V783" s="443"/>
      <c r="W783" s="443"/>
      <c r="X783" s="443"/>
      <c r="Y783" s="443"/>
      <c r="Z783" s="443"/>
    </row>
    <row r="784" spans="1:26" ht="15.6">
      <c r="A784" s="443"/>
      <c r="B784" s="443"/>
      <c r="C784" s="443"/>
      <c r="D784" s="443"/>
      <c r="E784" s="443"/>
      <c r="F784" s="443"/>
      <c r="G784" s="443"/>
      <c r="H784" s="443"/>
      <c r="I784" s="443"/>
      <c r="J784" s="443"/>
      <c r="K784" s="443"/>
      <c r="L784" s="443"/>
      <c r="M784" s="443"/>
      <c r="N784" s="443"/>
      <c r="O784" s="443"/>
      <c r="P784" s="443"/>
      <c r="Q784" s="443"/>
      <c r="R784" s="443"/>
      <c r="S784" s="443"/>
      <c r="T784" s="443"/>
      <c r="U784" s="443"/>
      <c r="V784" s="443"/>
      <c r="W784" s="443"/>
      <c r="X784" s="443"/>
      <c r="Y784" s="443"/>
      <c r="Z784" s="443"/>
    </row>
    <row r="785" spans="1:26" ht="15.6">
      <c r="A785" s="443"/>
      <c r="B785" s="443"/>
      <c r="C785" s="443"/>
      <c r="D785" s="443"/>
      <c r="E785" s="443"/>
      <c r="F785" s="443"/>
      <c r="G785" s="443"/>
      <c r="H785" s="443"/>
      <c r="I785" s="443"/>
      <c r="J785" s="443"/>
      <c r="K785" s="443"/>
      <c r="L785" s="443"/>
      <c r="M785" s="443"/>
      <c r="N785" s="443"/>
      <c r="O785" s="443"/>
      <c r="P785" s="443"/>
      <c r="Q785" s="443"/>
      <c r="R785" s="443"/>
      <c r="S785" s="443"/>
      <c r="T785" s="443"/>
      <c r="U785" s="443"/>
      <c r="V785" s="443"/>
      <c r="W785" s="443"/>
      <c r="X785" s="443"/>
      <c r="Y785" s="443"/>
      <c r="Z785" s="443"/>
    </row>
    <row r="786" spans="1:26" ht="15.6">
      <c r="A786" s="443"/>
      <c r="B786" s="443"/>
      <c r="C786" s="443"/>
      <c r="D786" s="443"/>
      <c r="E786" s="443"/>
      <c r="F786" s="443"/>
      <c r="G786" s="443"/>
      <c r="H786" s="443"/>
      <c r="I786" s="443"/>
      <c r="J786" s="443"/>
      <c r="K786" s="443"/>
      <c r="L786" s="443"/>
      <c r="M786" s="443"/>
      <c r="N786" s="443"/>
      <c r="O786" s="443"/>
      <c r="P786" s="443"/>
      <c r="Q786" s="443"/>
      <c r="R786" s="443"/>
      <c r="S786" s="443"/>
      <c r="T786" s="443"/>
      <c r="U786" s="443"/>
      <c r="V786" s="443"/>
      <c r="W786" s="443"/>
      <c r="X786" s="443"/>
      <c r="Y786" s="443"/>
      <c r="Z786" s="443"/>
    </row>
    <row r="787" spans="1:26" ht="15.6">
      <c r="A787" s="443"/>
      <c r="B787" s="443"/>
      <c r="C787" s="443"/>
      <c r="D787" s="443"/>
      <c r="E787" s="443"/>
      <c r="F787" s="443"/>
      <c r="G787" s="443"/>
      <c r="H787" s="443"/>
      <c r="I787" s="443"/>
      <c r="J787" s="443"/>
      <c r="K787" s="443"/>
      <c r="L787" s="443"/>
      <c r="M787" s="443"/>
      <c r="N787" s="443"/>
      <c r="O787" s="443"/>
      <c r="P787" s="443"/>
      <c r="Q787" s="443"/>
      <c r="R787" s="443"/>
      <c r="S787" s="443"/>
      <c r="T787" s="443"/>
      <c r="U787" s="443"/>
      <c r="V787" s="443"/>
      <c r="W787" s="443"/>
      <c r="X787" s="443"/>
      <c r="Y787" s="443"/>
      <c r="Z787" s="443"/>
    </row>
    <row r="788" spans="1:26" ht="15.6">
      <c r="A788" s="443"/>
      <c r="B788" s="443"/>
      <c r="C788" s="443"/>
      <c r="D788" s="443"/>
      <c r="E788" s="443"/>
      <c r="F788" s="443"/>
      <c r="G788" s="443"/>
      <c r="H788" s="443"/>
      <c r="I788" s="443"/>
      <c r="J788" s="443"/>
      <c r="K788" s="443"/>
      <c r="L788" s="443"/>
      <c r="M788" s="443"/>
      <c r="N788" s="443"/>
      <c r="O788" s="443"/>
      <c r="P788" s="443"/>
      <c r="Q788" s="443"/>
      <c r="R788" s="443"/>
      <c r="S788" s="443"/>
      <c r="T788" s="443"/>
      <c r="U788" s="443"/>
      <c r="V788" s="443"/>
      <c r="W788" s="443"/>
      <c r="X788" s="443"/>
      <c r="Y788" s="443"/>
      <c r="Z788" s="443"/>
    </row>
    <row r="789" spans="1:26" ht="15.6">
      <c r="A789" s="443"/>
      <c r="B789" s="443"/>
      <c r="C789" s="443"/>
      <c r="D789" s="443"/>
      <c r="E789" s="443"/>
      <c r="F789" s="443"/>
      <c r="G789" s="443"/>
      <c r="H789" s="443"/>
      <c r="I789" s="443"/>
      <c r="J789" s="443"/>
      <c r="K789" s="443"/>
      <c r="L789" s="443"/>
      <c r="M789" s="443"/>
      <c r="N789" s="443"/>
      <c r="O789" s="443"/>
      <c r="P789" s="443"/>
      <c r="Q789" s="443"/>
      <c r="R789" s="443"/>
      <c r="S789" s="443"/>
      <c r="T789" s="443"/>
      <c r="U789" s="443"/>
      <c r="V789" s="443"/>
      <c r="W789" s="443"/>
      <c r="X789" s="443"/>
      <c r="Y789" s="443"/>
      <c r="Z789" s="443"/>
    </row>
    <row r="790" spans="1:26" ht="15.6">
      <c r="A790" s="443"/>
      <c r="B790" s="443"/>
      <c r="C790" s="443"/>
      <c r="D790" s="443"/>
      <c r="E790" s="443"/>
      <c r="F790" s="443"/>
      <c r="G790" s="443"/>
      <c r="H790" s="443"/>
      <c r="I790" s="443"/>
      <c r="J790" s="443"/>
      <c r="K790" s="443"/>
      <c r="L790" s="443"/>
      <c r="M790" s="443"/>
      <c r="N790" s="443"/>
      <c r="O790" s="443"/>
      <c r="P790" s="443"/>
      <c r="Q790" s="443"/>
      <c r="R790" s="443"/>
      <c r="S790" s="443"/>
      <c r="T790" s="443"/>
      <c r="U790" s="443"/>
      <c r="V790" s="443"/>
      <c r="W790" s="443"/>
      <c r="X790" s="443"/>
      <c r="Y790" s="443"/>
      <c r="Z790" s="443"/>
    </row>
    <row r="791" spans="1:26" ht="15.6">
      <c r="A791" s="443"/>
      <c r="B791" s="443"/>
      <c r="C791" s="443"/>
      <c r="D791" s="443"/>
      <c r="E791" s="443"/>
      <c r="F791" s="443"/>
      <c r="G791" s="443"/>
      <c r="H791" s="443"/>
      <c r="I791" s="443"/>
      <c r="J791" s="443"/>
      <c r="K791" s="443"/>
      <c r="L791" s="443"/>
      <c r="M791" s="443"/>
      <c r="N791" s="443"/>
      <c r="O791" s="443"/>
      <c r="P791" s="443"/>
      <c r="Q791" s="443"/>
      <c r="R791" s="443"/>
      <c r="S791" s="443"/>
      <c r="T791" s="443"/>
      <c r="U791" s="443"/>
      <c r="V791" s="443"/>
      <c r="W791" s="443"/>
      <c r="X791" s="443"/>
      <c r="Y791" s="443"/>
      <c r="Z791" s="443"/>
    </row>
    <row r="792" spans="1:26" ht="15.6">
      <c r="A792" s="443"/>
      <c r="B792" s="443"/>
      <c r="C792" s="443"/>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row>
    <row r="793" spans="1:26" ht="15.6">
      <c r="A793" s="443"/>
      <c r="B793" s="443"/>
      <c r="C793" s="443"/>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row>
    <row r="794" spans="1:26" ht="15.6">
      <c r="A794" s="443"/>
      <c r="B794" s="443"/>
      <c r="C794" s="443"/>
      <c r="D794" s="443"/>
      <c r="E794" s="443"/>
      <c r="F794" s="443"/>
      <c r="G794" s="443"/>
      <c r="H794" s="443"/>
      <c r="I794" s="443"/>
      <c r="J794" s="443"/>
      <c r="K794" s="443"/>
      <c r="L794" s="443"/>
      <c r="M794" s="443"/>
      <c r="N794" s="443"/>
      <c r="O794" s="443"/>
      <c r="P794" s="443"/>
      <c r="Q794" s="443"/>
      <c r="R794" s="443"/>
      <c r="S794" s="443"/>
      <c r="T794" s="443"/>
      <c r="U794" s="443"/>
      <c r="V794" s="443"/>
      <c r="W794" s="443"/>
      <c r="X794" s="443"/>
      <c r="Y794" s="443"/>
      <c r="Z794" s="443"/>
    </row>
    <row r="795" spans="1:26" ht="15.6">
      <c r="A795" s="443"/>
      <c r="B795" s="443"/>
      <c r="C795" s="443"/>
      <c r="D795" s="443"/>
      <c r="E795" s="443"/>
      <c r="F795" s="443"/>
      <c r="G795" s="443"/>
      <c r="H795" s="443"/>
      <c r="I795" s="443"/>
      <c r="J795" s="443"/>
      <c r="K795" s="443"/>
      <c r="L795" s="443"/>
      <c r="M795" s="443"/>
      <c r="N795" s="443"/>
      <c r="O795" s="443"/>
      <c r="P795" s="443"/>
      <c r="Q795" s="443"/>
      <c r="R795" s="443"/>
      <c r="S795" s="443"/>
      <c r="T795" s="443"/>
      <c r="U795" s="443"/>
      <c r="V795" s="443"/>
      <c r="W795" s="443"/>
      <c r="X795" s="443"/>
      <c r="Y795" s="443"/>
      <c r="Z795" s="443"/>
    </row>
    <row r="796" spans="1:26" ht="15.6">
      <c r="A796" s="443"/>
      <c r="B796" s="443"/>
      <c r="C796" s="443"/>
      <c r="D796" s="443"/>
      <c r="E796" s="443"/>
      <c r="F796" s="443"/>
      <c r="G796" s="443"/>
      <c r="H796" s="443"/>
      <c r="I796" s="443"/>
      <c r="J796" s="443"/>
      <c r="K796" s="443"/>
      <c r="L796" s="443"/>
      <c r="M796" s="443"/>
      <c r="N796" s="443"/>
      <c r="O796" s="443"/>
      <c r="P796" s="443"/>
      <c r="Q796" s="443"/>
      <c r="R796" s="443"/>
      <c r="S796" s="443"/>
      <c r="T796" s="443"/>
      <c r="U796" s="443"/>
      <c r="V796" s="443"/>
      <c r="W796" s="443"/>
      <c r="X796" s="443"/>
      <c r="Y796" s="443"/>
      <c r="Z796" s="443"/>
    </row>
    <row r="797" spans="1:26" ht="15.6">
      <c r="A797" s="443"/>
      <c r="B797" s="443"/>
      <c r="C797" s="443"/>
      <c r="D797" s="443"/>
      <c r="E797" s="443"/>
      <c r="F797" s="443"/>
      <c r="G797" s="443"/>
      <c r="H797" s="443"/>
      <c r="I797" s="443"/>
      <c r="J797" s="443"/>
      <c r="K797" s="443"/>
      <c r="L797" s="443"/>
      <c r="M797" s="443"/>
      <c r="N797" s="443"/>
      <c r="O797" s="443"/>
      <c r="P797" s="443"/>
      <c r="Q797" s="443"/>
      <c r="R797" s="443"/>
      <c r="S797" s="443"/>
      <c r="T797" s="443"/>
      <c r="U797" s="443"/>
      <c r="V797" s="443"/>
      <c r="W797" s="443"/>
      <c r="X797" s="443"/>
      <c r="Y797" s="443"/>
      <c r="Z797" s="443"/>
    </row>
    <row r="798" spans="1:26" ht="15.6">
      <c r="A798" s="443"/>
      <c r="B798" s="443"/>
      <c r="C798" s="443"/>
      <c r="D798" s="443"/>
      <c r="E798" s="443"/>
      <c r="F798" s="443"/>
      <c r="G798" s="443"/>
      <c r="H798" s="443"/>
      <c r="I798" s="443"/>
      <c r="J798" s="443"/>
      <c r="K798" s="443"/>
      <c r="L798" s="443"/>
      <c r="M798" s="443"/>
      <c r="N798" s="443"/>
      <c r="O798" s="443"/>
      <c r="P798" s="443"/>
      <c r="Q798" s="443"/>
      <c r="R798" s="443"/>
      <c r="S798" s="443"/>
      <c r="T798" s="443"/>
      <c r="U798" s="443"/>
      <c r="V798" s="443"/>
      <c r="W798" s="443"/>
      <c r="X798" s="443"/>
      <c r="Y798" s="443"/>
      <c r="Z798" s="443"/>
    </row>
    <row r="799" spans="1:26" ht="15.6">
      <c r="A799" s="443"/>
      <c r="B799" s="443"/>
      <c r="C799" s="443"/>
      <c r="D799" s="443"/>
      <c r="E799" s="443"/>
      <c r="F799" s="443"/>
      <c r="G799" s="443"/>
      <c r="H799" s="443"/>
      <c r="I799" s="443"/>
      <c r="J799" s="443"/>
      <c r="K799" s="443"/>
      <c r="L799" s="443"/>
      <c r="M799" s="443"/>
      <c r="N799" s="443"/>
      <c r="O799" s="443"/>
      <c r="P799" s="443"/>
      <c r="Q799" s="443"/>
      <c r="R799" s="443"/>
      <c r="S799" s="443"/>
      <c r="T799" s="443"/>
      <c r="U799" s="443"/>
      <c r="V799" s="443"/>
      <c r="W799" s="443"/>
      <c r="X799" s="443"/>
      <c r="Y799" s="443"/>
      <c r="Z799" s="443"/>
    </row>
    <row r="800" spans="1:26" ht="15.6">
      <c r="A800" s="443"/>
      <c r="B800" s="443"/>
      <c r="C800" s="443"/>
      <c r="D800" s="443"/>
      <c r="E800" s="443"/>
      <c r="F800" s="443"/>
      <c r="G800" s="443"/>
      <c r="H800" s="443"/>
      <c r="I800" s="443"/>
      <c r="J800" s="443"/>
      <c r="K800" s="443"/>
      <c r="L800" s="443"/>
      <c r="M800" s="443"/>
      <c r="N800" s="443"/>
      <c r="O800" s="443"/>
      <c r="P800" s="443"/>
      <c r="Q800" s="443"/>
      <c r="R800" s="443"/>
      <c r="S800" s="443"/>
      <c r="T800" s="443"/>
      <c r="U800" s="443"/>
      <c r="V800" s="443"/>
      <c r="W800" s="443"/>
      <c r="X800" s="443"/>
      <c r="Y800" s="443"/>
      <c r="Z800" s="443"/>
    </row>
    <row r="801" spans="1:26" ht="15.6">
      <c r="A801" s="443"/>
      <c r="B801" s="443"/>
      <c r="C801" s="443"/>
      <c r="D801" s="443"/>
      <c r="E801" s="443"/>
      <c r="F801" s="443"/>
      <c r="G801" s="443"/>
      <c r="H801" s="443"/>
      <c r="I801" s="443"/>
      <c r="J801" s="443"/>
      <c r="K801" s="443"/>
      <c r="L801" s="443"/>
      <c r="M801" s="443"/>
      <c r="N801" s="443"/>
      <c r="O801" s="443"/>
      <c r="P801" s="443"/>
      <c r="Q801" s="443"/>
      <c r="R801" s="443"/>
      <c r="S801" s="443"/>
      <c r="T801" s="443"/>
      <c r="U801" s="443"/>
      <c r="V801" s="443"/>
      <c r="W801" s="443"/>
      <c r="X801" s="443"/>
      <c r="Y801" s="443"/>
      <c r="Z801" s="443"/>
    </row>
    <row r="802" spans="1:26" ht="15.6">
      <c r="A802" s="443"/>
      <c r="B802" s="443"/>
      <c r="C802" s="443"/>
      <c r="D802" s="443"/>
      <c r="E802" s="443"/>
      <c r="F802" s="443"/>
      <c r="G802" s="443"/>
      <c r="H802" s="443"/>
      <c r="I802" s="443"/>
      <c r="J802" s="443"/>
      <c r="K802" s="443"/>
      <c r="L802" s="443"/>
      <c r="M802" s="443"/>
      <c r="N802" s="443"/>
      <c r="O802" s="443"/>
      <c r="P802" s="443"/>
      <c r="Q802" s="443"/>
      <c r="R802" s="443"/>
      <c r="S802" s="443"/>
      <c r="T802" s="443"/>
      <c r="U802" s="443"/>
      <c r="V802" s="443"/>
      <c r="W802" s="443"/>
      <c r="X802" s="443"/>
      <c r="Y802" s="443"/>
      <c r="Z802" s="443"/>
    </row>
    <row r="803" spans="1:26" ht="15.6">
      <c r="A803" s="443"/>
      <c r="B803" s="443"/>
      <c r="C803" s="443"/>
      <c r="D803" s="443"/>
      <c r="E803" s="443"/>
      <c r="F803" s="443"/>
      <c r="G803" s="443"/>
      <c r="H803" s="443"/>
      <c r="I803" s="443"/>
      <c r="J803" s="443"/>
      <c r="K803" s="443"/>
      <c r="L803" s="443"/>
      <c r="M803" s="443"/>
      <c r="N803" s="443"/>
      <c r="O803" s="443"/>
      <c r="P803" s="443"/>
      <c r="Q803" s="443"/>
      <c r="R803" s="443"/>
      <c r="S803" s="443"/>
      <c r="T803" s="443"/>
      <c r="U803" s="443"/>
      <c r="V803" s="443"/>
      <c r="W803" s="443"/>
      <c r="X803" s="443"/>
      <c r="Y803" s="443"/>
      <c r="Z803" s="443"/>
    </row>
    <row r="804" spans="1:26" ht="15.6">
      <c r="A804" s="443"/>
      <c r="B804" s="443"/>
      <c r="C804" s="443"/>
      <c r="D804" s="443"/>
      <c r="E804" s="443"/>
      <c r="F804" s="443"/>
      <c r="G804" s="443"/>
      <c r="H804" s="443"/>
      <c r="I804" s="443"/>
      <c r="J804" s="443"/>
      <c r="K804" s="443"/>
      <c r="L804" s="443"/>
      <c r="M804" s="443"/>
      <c r="N804" s="443"/>
      <c r="O804" s="443"/>
      <c r="P804" s="443"/>
      <c r="Q804" s="443"/>
      <c r="R804" s="443"/>
      <c r="S804" s="443"/>
      <c r="T804" s="443"/>
      <c r="U804" s="443"/>
      <c r="V804" s="443"/>
      <c r="W804" s="443"/>
      <c r="X804" s="443"/>
      <c r="Y804" s="443"/>
      <c r="Z804" s="443"/>
    </row>
    <row r="805" spans="1:26" ht="15.6">
      <c r="A805" s="443"/>
      <c r="B805" s="443"/>
      <c r="C805" s="443"/>
      <c r="D805" s="443"/>
      <c r="E805" s="443"/>
      <c r="F805" s="443"/>
      <c r="G805" s="443"/>
      <c r="H805" s="443"/>
      <c r="I805" s="443"/>
      <c r="J805" s="443"/>
      <c r="K805" s="443"/>
      <c r="L805" s="443"/>
      <c r="M805" s="443"/>
      <c r="N805" s="443"/>
      <c r="O805" s="443"/>
      <c r="P805" s="443"/>
      <c r="Q805" s="443"/>
      <c r="R805" s="443"/>
      <c r="S805" s="443"/>
      <c r="T805" s="443"/>
      <c r="U805" s="443"/>
      <c r="V805" s="443"/>
      <c r="W805" s="443"/>
      <c r="X805" s="443"/>
      <c r="Y805" s="443"/>
      <c r="Z805" s="443"/>
    </row>
    <row r="806" spans="1:26" ht="15.6">
      <c r="A806" s="443"/>
      <c r="B806" s="443"/>
      <c r="C806" s="443"/>
      <c r="D806" s="443"/>
      <c r="E806" s="443"/>
      <c r="F806" s="443"/>
      <c r="G806" s="443"/>
      <c r="H806" s="443"/>
      <c r="I806" s="443"/>
      <c r="J806" s="443"/>
      <c r="K806" s="443"/>
      <c r="L806" s="443"/>
      <c r="M806" s="443"/>
      <c r="N806" s="443"/>
      <c r="O806" s="443"/>
      <c r="P806" s="443"/>
      <c r="Q806" s="443"/>
      <c r="R806" s="443"/>
      <c r="S806" s="443"/>
      <c r="T806" s="443"/>
      <c r="U806" s="443"/>
      <c r="V806" s="443"/>
      <c r="W806" s="443"/>
      <c r="X806" s="443"/>
      <c r="Y806" s="443"/>
      <c r="Z806" s="443"/>
    </row>
    <row r="807" spans="1:26" ht="15.6">
      <c r="A807" s="443"/>
      <c r="B807" s="443"/>
      <c r="C807" s="443"/>
      <c r="D807" s="443"/>
      <c r="E807" s="443"/>
      <c r="F807" s="443"/>
      <c r="G807" s="443"/>
      <c r="H807" s="443"/>
      <c r="I807" s="443"/>
      <c r="J807" s="443"/>
      <c r="K807" s="443"/>
      <c r="L807" s="443"/>
      <c r="M807" s="443"/>
      <c r="N807" s="443"/>
      <c r="O807" s="443"/>
      <c r="P807" s="443"/>
      <c r="Q807" s="443"/>
      <c r="R807" s="443"/>
      <c r="S807" s="443"/>
      <c r="T807" s="443"/>
      <c r="U807" s="443"/>
      <c r="V807" s="443"/>
      <c r="W807" s="443"/>
      <c r="X807" s="443"/>
      <c r="Y807" s="443"/>
      <c r="Z807" s="443"/>
    </row>
    <row r="808" spans="1:26" ht="15.6">
      <c r="A808" s="443"/>
      <c r="B808" s="443"/>
      <c r="C808" s="443"/>
      <c r="D808" s="443"/>
      <c r="E808" s="443"/>
      <c r="F808" s="443"/>
      <c r="G808" s="443"/>
      <c r="H808" s="443"/>
      <c r="I808" s="443"/>
      <c r="J808" s="443"/>
      <c r="K808" s="443"/>
      <c r="L808" s="443"/>
      <c r="M808" s="443"/>
      <c r="N808" s="443"/>
      <c r="O808" s="443"/>
      <c r="P808" s="443"/>
      <c r="Q808" s="443"/>
      <c r="R808" s="443"/>
      <c r="S808" s="443"/>
      <c r="T808" s="443"/>
      <c r="U808" s="443"/>
      <c r="V808" s="443"/>
      <c r="W808" s="443"/>
      <c r="X808" s="443"/>
      <c r="Y808" s="443"/>
      <c r="Z808" s="443"/>
    </row>
    <row r="809" spans="1:26" ht="15.6">
      <c r="A809" s="443"/>
      <c r="B809" s="443"/>
      <c r="C809" s="443"/>
      <c r="D809" s="443"/>
      <c r="E809" s="443"/>
      <c r="F809" s="443"/>
      <c r="G809" s="443"/>
      <c r="H809" s="443"/>
      <c r="I809" s="443"/>
      <c r="J809" s="443"/>
      <c r="K809" s="443"/>
      <c r="L809" s="443"/>
      <c r="M809" s="443"/>
      <c r="N809" s="443"/>
      <c r="O809" s="443"/>
      <c r="P809" s="443"/>
      <c r="Q809" s="443"/>
      <c r="R809" s="443"/>
      <c r="S809" s="443"/>
      <c r="T809" s="443"/>
      <c r="U809" s="443"/>
      <c r="V809" s="443"/>
      <c r="W809" s="443"/>
      <c r="X809" s="443"/>
      <c r="Y809" s="443"/>
      <c r="Z809" s="443"/>
    </row>
    <row r="810" spans="1:26" ht="15.6">
      <c r="A810" s="443"/>
      <c r="B810" s="443"/>
      <c r="C810" s="443"/>
      <c r="D810" s="443"/>
      <c r="E810" s="443"/>
      <c r="F810" s="443"/>
      <c r="G810" s="443"/>
      <c r="H810" s="443"/>
      <c r="I810" s="443"/>
      <c r="J810" s="443"/>
      <c r="K810" s="443"/>
      <c r="L810" s="443"/>
      <c r="M810" s="443"/>
      <c r="N810" s="443"/>
      <c r="O810" s="443"/>
      <c r="P810" s="443"/>
      <c r="Q810" s="443"/>
      <c r="R810" s="443"/>
      <c r="S810" s="443"/>
      <c r="T810" s="443"/>
      <c r="U810" s="443"/>
      <c r="V810" s="443"/>
      <c r="W810" s="443"/>
      <c r="X810" s="443"/>
      <c r="Y810" s="443"/>
      <c r="Z810" s="443"/>
    </row>
    <row r="811" spans="1:26" ht="15.6">
      <c r="A811" s="443"/>
      <c r="B811" s="443"/>
      <c r="C811" s="443"/>
      <c r="D811" s="443"/>
      <c r="E811" s="443"/>
      <c r="F811" s="443"/>
      <c r="G811" s="443"/>
      <c r="H811" s="443"/>
      <c r="I811" s="443"/>
      <c r="J811" s="443"/>
      <c r="K811" s="443"/>
      <c r="L811" s="443"/>
      <c r="M811" s="443"/>
      <c r="N811" s="443"/>
      <c r="O811" s="443"/>
      <c r="P811" s="443"/>
      <c r="Q811" s="443"/>
      <c r="R811" s="443"/>
      <c r="S811" s="443"/>
      <c r="T811" s="443"/>
      <c r="U811" s="443"/>
      <c r="V811" s="443"/>
      <c r="W811" s="443"/>
      <c r="X811" s="443"/>
      <c r="Y811" s="443"/>
      <c r="Z811" s="443"/>
    </row>
    <row r="812" spans="1:26" ht="15.6">
      <c r="A812" s="443"/>
      <c r="B812" s="443"/>
      <c r="C812" s="443"/>
      <c r="D812" s="443"/>
      <c r="E812" s="443"/>
      <c r="F812" s="443"/>
      <c r="G812" s="443"/>
      <c r="H812" s="443"/>
      <c r="I812" s="443"/>
      <c r="J812" s="443"/>
      <c r="K812" s="443"/>
      <c r="L812" s="443"/>
      <c r="M812" s="443"/>
      <c r="N812" s="443"/>
      <c r="O812" s="443"/>
      <c r="P812" s="443"/>
      <c r="Q812" s="443"/>
      <c r="R812" s="443"/>
      <c r="S812" s="443"/>
      <c r="T812" s="443"/>
      <c r="U812" s="443"/>
      <c r="V812" s="443"/>
      <c r="W812" s="443"/>
      <c r="X812" s="443"/>
      <c r="Y812" s="443"/>
      <c r="Z812" s="443"/>
    </row>
    <row r="813" spans="1:26" ht="15.6">
      <c r="A813" s="443"/>
      <c r="B813" s="443"/>
      <c r="C813" s="443"/>
      <c r="D813" s="443"/>
      <c r="E813" s="443"/>
      <c r="F813" s="443"/>
      <c r="G813" s="443"/>
      <c r="H813" s="443"/>
      <c r="I813" s="443"/>
      <c r="J813" s="443"/>
      <c r="K813" s="443"/>
      <c r="L813" s="443"/>
      <c r="M813" s="443"/>
      <c r="N813" s="443"/>
      <c r="O813" s="443"/>
      <c r="P813" s="443"/>
      <c r="Q813" s="443"/>
      <c r="R813" s="443"/>
      <c r="S813" s="443"/>
      <c r="T813" s="443"/>
      <c r="U813" s="443"/>
      <c r="V813" s="443"/>
      <c r="W813" s="443"/>
      <c r="X813" s="443"/>
      <c r="Y813" s="443"/>
      <c r="Z813" s="443"/>
    </row>
    <row r="814" spans="1:26" ht="15.6">
      <c r="A814" s="443"/>
      <c r="B814" s="443"/>
      <c r="C814" s="443"/>
      <c r="D814" s="443"/>
      <c r="E814" s="443"/>
      <c r="F814" s="443"/>
      <c r="G814" s="443"/>
      <c r="H814" s="443"/>
      <c r="I814" s="443"/>
      <c r="J814" s="443"/>
      <c r="K814" s="443"/>
      <c r="L814" s="443"/>
      <c r="M814" s="443"/>
      <c r="N814" s="443"/>
      <c r="O814" s="443"/>
      <c r="P814" s="443"/>
      <c r="Q814" s="443"/>
      <c r="R814" s="443"/>
      <c r="S814" s="443"/>
      <c r="T814" s="443"/>
      <c r="U814" s="443"/>
      <c r="V814" s="443"/>
      <c r="W814" s="443"/>
      <c r="X814" s="443"/>
      <c r="Y814" s="443"/>
      <c r="Z814" s="443"/>
    </row>
    <row r="815" spans="1:26" ht="15.6">
      <c r="A815" s="443"/>
      <c r="B815" s="443"/>
      <c r="C815" s="443"/>
      <c r="D815" s="443"/>
      <c r="E815" s="443"/>
      <c r="F815" s="443"/>
      <c r="G815" s="443"/>
      <c r="H815" s="443"/>
      <c r="I815" s="443"/>
      <c r="J815" s="443"/>
      <c r="K815" s="443"/>
      <c r="L815" s="443"/>
      <c r="M815" s="443"/>
      <c r="N815" s="443"/>
      <c r="O815" s="443"/>
      <c r="P815" s="443"/>
      <c r="Q815" s="443"/>
      <c r="R815" s="443"/>
      <c r="S815" s="443"/>
      <c r="T815" s="443"/>
      <c r="U815" s="443"/>
      <c r="V815" s="443"/>
      <c r="W815" s="443"/>
      <c r="X815" s="443"/>
      <c r="Y815" s="443"/>
      <c r="Z815" s="443"/>
    </row>
    <row r="816" spans="1:26" ht="15.6">
      <c r="A816" s="443"/>
      <c r="B816" s="443"/>
      <c r="C816" s="443"/>
      <c r="D816" s="443"/>
      <c r="E816" s="443"/>
      <c r="F816" s="443"/>
      <c r="G816" s="443"/>
      <c r="H816" s="443"/>
      <c r="I816" s="443"/>
      <c r="J816" s="443"/>
      <c r="K816" s="443"/>
      <c r="L816" s="443"/>
      <c r="M816" s="443"/>
      <c r="N816" s="443"/>
      <c r="O816" s="443"/>
      <c r="P816" s="443"/>
      <c r="Q816" s="443"/>
      <c r="R816" s="443"/>
      <c r="S816" s="443"/>
      <c r="T816" s="443"/>
      <c r="U816" s="443"/>
      <c r="V816" s="443"/>
      <c r="W816" s="443"/>
      <c r="X816" s="443"/>
      <c r="Y816" s="443"/>
      <c r="Z816" s="443"/>
    </row>
    <row r="817" spans="1:26" ht="15.6">
      <c r="A817" s="443"/>
      <c r="B817" s="443"/>
      <c r="C817" s="443"/>
      <c r="D817" s="443"/>
      <c r="E817" s="443"/>
      <c r="F817" s="443"/>
      <c r="G817" s="443"/>
      <c r="H817" s="443"/>
      <c r="I817" s="443"/>
      <c r="J817" s="443"/>
      <c r="K817" s="443"/>
      <c r="L817" s="443"/>
      <c r="M817" s="443"/>
      <c r="N817" s="443"/>
      <c r="O817" s="443"/>
      <c r="P817" s="443"/>
      <c r="Q817" s="443"/>
      <c r="R817" s="443"/>
      <c r="S817" s="443"/>
      <c r="T817" s="443"/>
      <c r="U817" s="443"/>
      <c r="V817" s="443"/>
      <c r="W817" s="443"/>
      <c r="X817" s="443"/>
      <c r="Y817" s="443"/>
      <c r="Z817" s="443"/>
    </row>
    <row r="818" spans="1:26" ht="15.6">
      <c r="A818" s="443"/>
      <c r="B818" s="443"/>
      <c r="C818" s="443"/>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row>
    <row r="819" spans="1:26" ht="15.6">
      <c r="A819" s="443"/>
      <c r="B819" s="443"/>
      <c r="C819" s="443"/>
      <c r="D819" s="443"/>
      <c r="E819" s="443"/>
      <c r="F819" s="443"/>
      <c r="G819" s="443"/>
      <c r="H819" s="443"/>
      <c r="I819" s="443"/>
      <c r="J819" s="443"/>
      <c r="K819" s="443"/>
      <c r="L819" s="443"/>
      <c r="M819" s="443"/>
      <c r="N819" s="443"/>
      <c r="O819" s="443"/>
      <c r="P819" s="443"/>
      <c r="Q819" s="443"/>
      <c r="R819" s="443"/>
      <c r="S819" s="443"/>
      <c r="T819" s="443"/>
      <c r="U819" s="443"/>
      <c r="V819" s="443"/>
      <c r="W819" s="443"/>
      <c r="X819" s="443"/>
      <c r="Y819" s="443"/>
      <c r="Z819" s="443"/>
    </row>
    <row r="820" spans="1:26" ht="15.6">
      <c r="A820" s="443"/>
      <c r="B820" s="443"/>
      <c r="C820" s="443"/>
      <c r="D820" s="443"/>
      <c r="E820" s="443"/>
      <c r="F820" s="443"/>
      <c r="G820" s="443"/>
      <c r="H820" s="443"/>
      <c r="I820" s="443"/>
      <c r="J820" s="443"/>
      <c r="K820" s="443"/>
      <c r="L820" s="443"/>
      <c r="M820" s="443"/>
      <c r="N820" s="443"/>
      <c r="O820" s="443"/>
      <c r="P820" s="443"/>
      <c r="Q820" s="443"/>
      <c r="R820" s="443"/>
      <c r="S820" s="443"/>
      <c r="T820" s="443"/>
      <c r="U820" s="443"/>
      <c r="V820" s="443"/>
      <c r="W820" s="443"/>
      <c r="X820" s="443"/>
      <c r="Y820" s="443"/>
      <c r="Z820" s="443"/>
    </row>
    <row r="821" spans="1:26" ht="15.6">
      <c r="A821" s="443"/>
      <c r="B821" s="443"/>
      <c r="C821" s="443"/>
      <c r="D821" s="443"/>
      <c r="E821" s="443"/>
      <c r="F821" s="443"/>
      <c r="G821" s="443"/>
      <c r="H821" s="443"/>
      <c r="I821" s="443"/>
      <c r="J821" s="443"/>
      <c r="K821" s="443"/>
      <c r="L821" s="443"/>
      <c r="M821" s="443"/>
      <c r="N821" s="443"/>
      <c r="O821" s="443"/>
      <c r="P821" s="443"/>
      <c r="Q821" s="443"/>
      <c r="R821" s="443"/>
      <c r="S821" s="443"/>
      <c r="T821" s="443"/>
      <c r="U821" s="443"/>
      <c r="V821" s="443"/>
      <c r="W821" s="443"/>
      <c r="X821" s="443"/>
      <c r="Y821" s="443"/>
      <c r="Z821" s="443"/>
    </row>
    <row r="822" spans="1:26" ht="15.6">
      <c r="A822" s="443"/>
      <c r="B822" s="443"/>
      <c r="C822" s="443"/>
      <c r="D822" s="443"/>
      <c r="E822" s="443"/>
      <c r="F822" s="443"/>
      <c r="G822" s="443"/>
      <c r="H822" s="443"/>
      <c r="I822" s="443"/>
      <c r="J822" s="443"/>
      <c r="K822" s="443"/>
      <c r="L822" s="443"/>
      <c r="M822" s="443"/>
      <c r="N822" s="443"/>
      <c r="O822" s="443"/>
      <c r="P822" s="443"/>
      <c r="Q822" s="443"/>
      <c r="R822" s="443"/>
      <c r="S822" s="443"/>
      <c r="T822" s="443"/>
      <c r="U822" s="443"/>
      <c r="V822" s="443"/>
      <c r="W822" s="443"/>
      <c r="X822" s="443"/>
      <c r="Y822" s="443"/>
      <c r="Z822" s="443"/>
    </row>
    <row r="823" spans="1:26" ht="15.6">
      <c r="A823" s="443"/>
      <c r="B823" s="443"/>
      <c r="C823" s="443"/>
      <c r="D823" s="443"/>
      <c r="E823" s="443"/>
      <c r="F823" s="443"/>
      <c r="G823" s="443"/>
      <c r="H823" s="443"/>
      <c r="I823" s="443"/>
      <c r="J823" s="443"/>
      <c r="K823" s="443"/>
      <c r="L823" s="443"/>
      <c r="M823" s="443"/>
      <c r="N823" s="443"/>
      <c r="O823" s="443"/>
      <c r="P823" s="443"/>
      <c r="Q823" s="443"/>
      <c r="R823" s="443"/>
      <c r="S823" s="443"/>
      <c r="T823" s="443"/>
      <c r="U823" s="443"/>
      <c r="V823" s="443"/>
      <c r="W823" s="443"/>
      <c r="X823" s="443"/>
      <c r="Y823" s="443"/>
      <c r="Z823" s="443"/>
    </row>
    <row r="824" spans="1:26" ht="15.6">
      <c r="A824" s="443"/>
      <c r="B824" s="443"/>
      <c r="C824" s="443"/>
      <c r="D824" s="443"/>
      <c r="E824" s="443"/>
      <c r="F824" s="443"/>
      <c r="G824" s="443"/>
      <c r="H824" s="443"/>
      <c r="I824" s="443"/>
      <c r="J824" s="443"/>
      <c r="K824" s="443"/>
      <c r="L824" s="443"/>
      <c r="M824" s="443"/>
      <c r="N824" s="443"/>
      <c r="O824" s="443"/>
      <c r="P824" s="443"/>
      <c r="Q824" s="443"/>
      <c r="R824" s="443"/>
      <c r="S824" s="443"/>
      <c r="T824" s="443"/>
      <c r="U824" s="443"/>
      <c r="V824" s="443"/>
      <c r="W824" s="443"/>
      <c r="X824" s="443"/>
      <c r="Y824" s="443"/>
      <c r="Z824" s="443"/>
    </row>
    <row r="825" spans="1:26" ht="15.6">
      <c r="A825" s="443"/>
      <c r="B825" s="443"/>
      <c r="C825" s="443"/>
      <c r="D825" s="443"/>
      <c r="E825" s="443"/>
      <c r="F825" s="443"/>
      <c r="G825" s="443"/>
      <c r="H825" s="443"/>
      <c r="I825" s="443"/>
      <c r="J825" s="443"/>
      <c r="K825" s="443"/>
      <c r="L825" s="443"/>
      <c r="M825" s="443"/>
      <c r="N825" s="443"/>
      <c r="O825" s="443"/>
      <c r="P825" s="443"/>
      <c r="Q825" s="443"/>
      <c r="R825" s="443"/>
      <c r="S825" s="443"/>
      <c r="T825" s="443"/>
      <c r="U825" s="443"/>
      <c r="V825" s="443"/>
      <c r="W825" s="443"/>
      <c r="X825" s="443"/>
      <c r="Y825" s="443"/>
      <c r="Z825" s="443"/>
    </row>
    <row r="826" spans="1:26" ht="15.6">
      <c r="A826" s="443"/>
      <c r="B826" s="443"/>
      <c r="C826" s="443"/>
      <c r="D826" s="443"/>
      <c r="E826" s="443"/>
      <c r="F826" s="443"/>
      <c r="G826" s="443"/>
      <c r="H826" s="443"/>
      <c r="I826" s="443"/>
      <c r="J826" s="443"/>
      <c r="K826" s="443"/>
      <c r="L826" s="443"/>
      <c r="M826" s="443"/>
      <c r="N826" s="443"/>
      <c r="O826" s="443"/>
      <c r="P826" s="443"/>
      <c r="Q826" s="443"/>
      <c r="R826" s="443"/>
      <c r="S826" s="443"/>
      <c r="T826" s="443"/>
      <c r="U826" s="443"/>
      <c r="V826" s="443"/>
      <c r="W826" s="443"/>
      <c r="X826" s="443"/>
      <c r="Y826" s="443"/>
      <c r="Z826" s="443"/>
    </row>
    <row r="827" spans="1:26" ht="15.6">
      <c r="A827" s="443"/>
      <c r="B827" s="443"/>
      <c r="C827" s="443"/>
      <c r="D827" s="443"/>
      <c r="E827" s="443"/>
      <c r="F827" s="443"/>
      <c r="G827" s="443"/>
      <c r="H827" s="443"/>
      <c r="I827" s="443"/>
      <c r="J827" s="443"/>
      <c r="K827" s="443"/>
      <c r="L827" s="443"/>
      <c r="M827" s="443"/>
      <c r="N827" s="443"/>
      <c r="O827" s="443"/>
      <c r="P827" s="443"/>
      <c r="Q827" s="443"/>
      <c r="R827" s="443"/>
      <c r="S827" s="443"/>
      <c r="T827" s="443"/>
      <c r="U827" s="443"/>
      <c r="V827" s="443"/>
      <c r="W827" s="443"/>
      <c r="X827" s="443"/>
      <c r="Y827" s="443"/>
      <c r="Z827" s="443"/>
    </row>
    <row r="828" spans="1:26" ht="15.6">
      <c r="A828" s="443"/>
      <c r="B828" s="443"/>
      <c r="C828" s="443"/>
      <c r="D828" s="443"/>
      <c r="E828" s="443"/>
      <c r="F828" s="443"/>
      <c r="G828" s="443"/>
      <c r="H828" s="443"/>
      <c r="I828" s="443"/>
      <c r="J828" s="443"/>
      <c r="K828" s="443"/>
      <c r="L828" s="443"/>
      <c r="M828" s="443"/>
      <c r="N828" s="443"/>
      <c r="O828" s="443"/>
      <c r="P828" s="443"/>
      <c r="Q828" s="443"/>
      <c r="R828" s="443"/>
      <c r="S828" s="443"/>
      <c r="T828" s="443"/>
      <c r="U828" s="443"/>
      <c r="V828" s="443"/>
      <c r="W828" s="443"/>
      <c r="X828" s="443"/>
      <c r="Y828" s="443"/>
      <c r="Z828" s="443"/>
    </row>
    <row r="829" spans="1:26" ht="15.6">
      <c r="A829" s="443"/>
      <c r="B829" s="443"/>
      <c r="C829" s="443"/>
      <c r="D829" s="443"/>
      <c r="E829" s="443"/>
      <c r="F829" s="443"/>
      <c r="G829" s="443"/>
      <c r="H829" s="443"/>
      <c r="I829" s="443"/>
      <c r="J829" s="443"/>
      <c r="K829" s="443"/>
      <c r="L829" s="443"/>
      <c r="M829" s="443"/>
      <c r="N829" s="443"/>
      <c r="O829" s="443"/>
      <c r="P829" s="443"/>
      <c r="Q829" s="443"/>
      <c r="R829" s="443"/>
      <c r="S829" s="443"/>
      <c r="T829" s="443"/>
      <c r="U829" s="443"/>
      <c r="V829" s="443"/>
      <c r="W829" s="443"/>
      <c r="X829" s="443"/>
      <c r="Y829" s="443"/>
      <c r="Z829" s="443"/>
    </row>
    <row r="830" spans="1:26" ht="15.6">
      <c r="A830" s="443"/>
      <c r="B830" s="443"/>
      <c r="C830" s="443"/>
      <c r="D830" s="443"/>
      <c r="E830" s="443"/>
      <c r="F830" s="443"/>
      <c r="G830" s="443"/>
      <c r="H830" s="443"/>
      <c r="I830" s="443"/>
      <c r="J830" s="443"/>
      <c r="K830" s="443"/>
      <c r="L830" s="443"/>
      <c r="M830" s="443"/>
      <c r="N830" s="443"/>
      <c r="O830" s="443"/>
      <c r="P830" s="443"/>
      <c r="Q830" s="443"/>
      <c r="R830" s="443"/>
      <c r="S830" s="443"/>
      <c r="T830" s="443"/>
      <c r="U830" s="443"/>
      <c r="V830" s="443"/>
      <c r="W830" s="443"/>
      <c r="X830" s="443"/>
      <c r="Y830" s="443"/>
      <c r="Z830" s="443"/>
    </row>
    <row r="831" spans="1:26" ht="15.6">
      <c r="A831" s="443"/>
      <c r="B831" s="443"/>
      <c r="C831" s="443"/>
      <c r="D831" s="443"/>
      <c r="E831" s="443"/>
      <c r="F831" s="443"/>
      <c r="G831" s="443"/>
      <c r="H831" s="443"/>
      <c r="I831" s="443"/>
      <c r="J831" s="443"/>
      <c r="K831" s="443"/>
      <c r="L831" s="443"/>
      <c r="M831" s="443"/>
      <c r="N831" s="443"/>
      <c r="O831" s="443"/>
      <c r="P831" s="443"/>
      <c r="Q831" s="443"/>
      <c r="R831" s="443"/>
      <c r="S831" s="443"/>
      <c r="T831" s="443"/>
      <c r="U831" s="443"/>
      <c r="V831" s="443"/>
      <c r="W831" s="443"/>
      <c r="X831" s="443"/>
      <c r="Y831" s="443"/>
      <c r="Z831" s="443"/>
    </row>
    <row r="832" spans="1:26" ht="15.6">
      <c r="A832" s="443"/>
      <c r="B832" s="443"/>
      <c r="C832" s="443"/>
      <c r="D832" s="443"/>
      <c r="E832" s="443"/>
      <c r="F832" s="443"/>
      <c r="G832" s="443"/>
      <c r="H832" s="443"/>
      <c r="I832" s="443"/>
      <c r="J832" s="443"/>
      <c r="K832" s="443"/>
      <c r="L832" s="443"/>
      <c r="M832" s="443"/>
      <c r="N832" s="443"/>
      <c r="O832" s="443"/>
      <c r="P832" s="443"/>
      <c r="Q832" s="443"/>
      <c r="R832" s="443"/>
      <c r="S832" s="443"/>
      <c r="T832" s="443"/>
      <c r="U832" s="443"/>
      <c r="V832" s="443"/>
      <c r="W832" s="443"/>
      <c r="X832" s="443"/>
      <c r="Y832" s="443"/>
      <c r="Z832" s="443"/>
    </row>
    <row r="833" spans="1:26" ht="15.6">
      <c r="A833" s="443"/>
      <c r="B833" s="443"/>
      <c r="C833" s="443"/>
      <c r="D833" s="443"/>
      <c r="E833" s="443"/>
      <c r="F833" s="443"/>
      <c r="G833" s="443"/>
      <c r="H833" s="443"/>
      <c r="I833" s="443"/>
      <c r="J833" s="443"/>
      <c r="K833" s="443"/>
      <c r="L833" s="443"/>
      <c r="M833" s="443"/>
      <c r="N833" s="443"/>
      <c r="O833" s="443"/>
      <c r="P833" s="443"/>
      <c r="Q833" s="443"/>
      <c r="R833" s="443"/>
      <c r="S833" s="443"/>
      <c r="T833" s="443"/>
      <c r="U833" s="443"/>
      <c r="V833" s="443"/>
      <c r="W833" s="443"/>
      <c r="X833" s="443"/>
      <c r="Y833" s="443"/>
      <c r="Z833" s="443"/>
    </row>
    <row r="834" spans="1:26" ht="15.6">
      <c r="A834" s="443"/>
      <c r="B834" s="443"/>
      <c r="C834" s="443"/>
      <c r="D834" s="443"/>
      <c r="E834" s="443"/>
      <c r="F834" s="443"/>
      <c r="G834" s="443"/>
      <c r="H834" s="443"/>
      <c r="I834" s="443"/>
      <c r="J834" s="443"/>
      <c r="K834" s="443"/>
      <c r="L834" s="443"/>
      <c r="M834" s="443"/>
      <c r="N834" s="443"/>
      <c r="O834" s="443"/>
      <c r="P834" s="443"/>
      <c r="Q834" s="443"/>
      <c r="R834" s="443"/>
      <c r="S834" s="443"/>
      <c r="T834" s="443"/>
      <c r="U834" s="443"/>
      <c r="V834" s="443"/>
      <c r="W834" s="443"/>
      <c r="X834" s="443"/>
      <c r="Y834" s="443"/>
      <c r="Z834" s="443"/>
    </row>
    <row r="835" spans="1:26" ht="15.6">
      <c r="A835" s="443"/>
      <c r="B835" s="443"/>
      <c r="C835" s="443"/>
      <c r="D835" s="443"/>
      <c r="E835" s="443"/>
      <c r="F835" s="443"/>
      <c r="G835" s="443"/>
      <c r="H835" s="443"/>
      <c r="I835" s="443"/>
      <c r="J835" s="443"/>
      <c r="K835" s="443"/>
      <c r="L835" s="443"/>
      <c r="M835" s="443"/>
      <c r="N835" s="443"/>
      <c r="O835" s="443"/>
      <c r="P835" s="443"/>
      <c r="Q835" s="443"/>
      <c r="R835" s="443"/>
      <c r="S835" s="443"/>
      <c r="T835" s="443"/>
      <c r="U835" s="443"/>
      <c r="V835" s="443"/>
      <c r="W835" s="443"/>
      <c r="X835" s="443"/>
      <c r="Y835" s="443"/>
      <c r="Z835" s="443"/>
    </row>
    <row r="836" spans="1:26" ht="15.6">
      <c r="A836" s="443"/>
      <c r="B836" s="443"/>
      <c r="C836" s="443"/>
      <c r="D836" s="443"/>
      <c r="E836" s="443"/>
      <c r="F836" s="443"/>
      <c r="G836" s="443"/>
      <c r="H836" s="443"/>
      <c r="I836" s="443"/>
      <c r="J836" s="443"/>
      <c r="K836" s="443"/>
      <c r="L836" s="443"/>
      <c r="M836" s="443"/>
      <c r="N836" s="443"/>
      <c r="O836" s="443"/>
      <c r="P836" s="443"/>
      <c r="Q836" s="443"/>
      <c r="R836" s="443"/>
      <c r="S836" s="443"/>
      <c r="T836" s="443"/>
      <c r="U836" s="443"/>
      <c r="V836" s="443"/>
      <c r="W836" s="443"/>
      <c r="X836" s="443"/>
      <c r="Y836" s="443"/>
      <c r="Z836" s="443"/>
    </row>
    <row r="837" spans="1:26" ht="15.6">
      <c r="A837" s="443"/>
      <c r="B837" s="443"/>
      <c r="C837" s="443"/>
      <c r="D837" s="443"/>
      <c r="E837" s="443"/>
      <c r="F837" s="443"/>
      <c r="G837" s="443"/>
      <c r="H837" s="443"/>
      <c r="I837" s="443"/>
      <c r="J837" s="443"/>
      <c r="K837" s="443"/>
      <c r="L837" s="443"/>
      <c r="M837" s="443"/>
      <c r="N837" s="443"/>
      <c r="O837" s="443"/>
      <c r="P837" s="443"/>
      <c r="Q837" s="443"/>
      <c r="R837" s="443"/>
      <c r="S837" s="443"/>
      <c r="T837" s="443"/>
      <c r="U837" s="443"/>
      <c r="V837" s="443"/>
      <c r="W837" s="443"/>
      <c r="X837" s="443"/>
      <c r="Y837" s="443"/>
      <c r="Z837" s="443"/>
    </row>
    <row r="838" spans="1:26" ht="15.6">
      <c r="A838" s="443"/>
      <c r="B838" s="443"/>
      <c r="C838" s="443"/>
      <c r="D838" s="443"/>
      <c r="E838" s="443"/>
      <c r="F838" s="443"/>
      <c r="G838" s="443"/>
      <c r="H838" s="443"/>
      <c r="I838" s="443"/>
      <c r="J838" s="443"/>
      <c r="K838" s="443"/>
      <c r="L838" s="443"/>
      <c r="M838" s="443"/>
      <c r="N838" s="443"/>
      <c r="O838" s="443"/>
      <c r="P838" s="443"/>
      <c r="Q838" s="443"/>
      <c r="R838" s="443"/>
      <c r="S838" s="443"/>
      <c r="T838" s="443"/>
      <c r="U838" s="443"/>
      <c r="V838" s="443"/>
      <c r="W838" s="443"/>
      <c r="X838" s="443"/>
      <c r="Y838" s="443"/>
      <c r="Z838" s="443"/>
    </row>
    <row r="839" spans="1:26" ht="15.6">
      <c r="A839" s="443"/>
      <c r="B839" s="443"/>
      <c r="C839" s="443"/>
      <c r="D839" s="443"/>
      <c r="E839" s="443"/>
      <c r="F839" s="443"/>
      <c r="G839" s="443"/>
      <c r="H839" s="443"/>
      <c r="I839" s="443"/>
      <c r="J839" s="443"/>
      <c r="K839" s="443"/>
      <c r="L839" s="443"/>
      <c r="M839" s="443"/>
      <c r="N839" s="443"/>
      <c r="O839" s="443"/>
      <c r="P839" s="443"/>
      <c r="Q839" s="443"/>
      <c r="R839" s="443"/>
      <c r="S839" s="443"/>
      <c r="T839" s="443"/>
      <c r="U839" s="443"/>
      <c r="V839" s="443"/>
      <c r="W839" s="443"/>
      <c r="X839" s="443"/>
      <c r="Y839" s="443"/>
      <c r="Z839" s="443"/>
    </row>
    <row r="840" spans="1:26" ht="15.6">
      <c r="A840" s="443"/>
      <c r="B840" s="443"/>
      <c r="C840" s="443"/>
      <c r="D840" s="443"/>
      <c r="E840" s="443"/>
      <c r="F840" s="443"/>
      <c r="G840" s="443"/>
      <c r="H840" s="443"/>
      <c r="I840" s="443"/>
      <c r="J840" s="443"/>
      <c r="K840" s="443"/>
      <c r="L840" s="443"/>
      <c r="M840" s="443"/>
      <c r="N840" s="443"/>
      <c r="O840" s="443"/>
      <c r="P840" s="443"/>
      <c r="Q840" s="443"/>
      <c r="R840" s="443"/>
      <c r="S840" s="443"/>
      <c r="T840" s="443"/>
      <c r="U840" s="443"/>
      <c r="V840" s="443"/>
      <c r="W840" s="443"/>
      <c r="X840" s="443"/>
      <c r="Y840" s="443"/>
      <c r="Z840" s="443"/>
    </row>
    <row r="841" spans="1:26" ht="15.6">
      <c r="A841" s="443"/>
      <c r="B841" s="443"/>
      <c r="C841" s="443"/>
      <c r="D841" s="443"/>
      <c r="E841" s="443"/>
      <c r="F841" s="443"/>
      <c r="G841" s="443"/>
      <c r="H841" s="443"/>
      <c r="I841" s="443"/>
      <c r="J841" s="443"/>
      <c r="K841" s="443"/>
      <c r="L841" s="443"/>
      <c r="M841" s="443"/>
      <c r="N841" s="443"/>
      <c r="O841" s="443"/>
      <c r="P841" s="443"/>
      <c r="Q841" s="443"/>
      <c r="R841" s="443"/>
      <c r="S841" s="443"/>
      <c r="T841" s="443"/>
      <c r="U841" s="443"/>
      <c r="V841" s="443"/>
      <c r="W841" s="443"/>
      <c r="X841" s="443"/>
      <c r="Y841" s="443"/>
      <c r="Z841" s="443"/>
    </row>
    <row r="842" spans="1:26" ht="15.6">
      <c r="A842" s="443"/>
      <c r="B842" s="443"/>
      <c r="C842" s="443"/>
      <c r="D842" s="443"/>
      <c r="E842" s="443"/>
      <c r="F842" s="443"/>
      <c r="G842" s="443"/>
      <c r="H842" s="443"/>
      <c r="I842" s="443"/>
      <c r="J842" s="443"/>
      <c r="K842" s="443"/>
      <c r="L842" s="443"/>
      <c r="M842" s="443"/>
      <c r="N842" s="443"/>
      <c r="O842" s="443"/>
      <c r="P842" s="443"/>
      <c r="Q842" s="443"/>
      <c r="R842" s="443"/>
      <c r="S842" s="443"/>
      <c r="T842" s="443"/>
      <c r="U842" s="443"/>
      <c r="V842" s="443"/>
      <c r="W842" s="443"/>
      <c r="X842" s="443"/>
      <c r="Y842" s="443"/>
      <c r="Z842" s="443"/>
    </row>
    <row r="843" spans="1:26" ht="15.6">
      <c r="A843" s="443"/>
      <c r="B843" s="443"/>
      <c r="C843" s="443"/>
      <c r="D843" s="443"/>
      <c r="E843" s="443"/>
      <c r="F843" s="443"/>
      <c r="G843" s="443"/>
      <c r="H843" s="443"/>
      <c r="I843" s="443"/>
      <c r="J843" s="443"/>
      <c r="K843" s="443"/>
      <c r="L843" s="443"/>
      <c r="M843" s="443"/>
      <c r="N843" s="443"/>
      <c r="O843" s="443"/>
      <c r="P843" s="443"/>
      <c r="Q843" s="443"/>
      <c r="R843" s="443"/>
      <c r="S843" s="443"/>
      <c r="T843" s="443"/>
      <c r="U843" s="443"/>
      <c r="V843" s="443"/>
      <c r="W843" s="443"/>
      <c r="X843" s="443"/>
      <c r="Y843" s="443"/>
      <c r="Z843" s="443"/>
    </row>
    <row r="844" spans="1:26" ht="15.6">
      <c r="A844" s="443"/>
      <c r="B844" s="443"/>
      <c r="C844" s="443"/>
      <c r="D844" s="443"/>
      <c r="E844" s="443"/>
      <c r="F844" s="443"/>
      <c r="G844" s="443"/>
      <c r="H844" s="443"/>
      <c r="I844" s="443"/>
      <c r="J844" s="443"/>
      <c r="K844" s="443"/>
      <c r="L844" s="443"/>
      <c r="M844" s="443"/>
      <c r="N844" s="443"/>
      <c r="O844" s="443"/>
      <c r="P844" s="443"/>
      <c r="Q844" s="443"/>
      <c r="R844" s="443"/>
      <c r="S844" s="443"/>
      <c r="T844" s="443"/>
      <c r="U844" s="443"/>
      <c r="V844" s="443"/>
      <c r="W844" s="443"/>
      <c r="X844" s="443"/>
      <c r="Y844" s="443"/>
      <c r="Z844" s="443"/>
    </row>
    <row r="845" spans="1:26" ht="15.6">
      <c r="A845" s="443"/>
      <c r="B845" s="443"/>
      <c r="C845" s="443"/>
      <c r="D845" s="443"/>
      <c r="E845" s="443"/>
      <c r="F845" s="443"/>
      <c r="G845" s="443"/>
      <c r="H845" s="443"/>
      <c r="I845" s="443"/>
      <c r="J845" s="443"/>
      <c r="K845" s="443"/>
      <c r="L845" s="443"/>
      <c r="M845" s="443"/>
      <c r="N845" s="443"/>
      <c r="O845" s="443"/>
      <c r="P845" s="443"/>
      <c r="Q845" s="443"/>
      <c r="R845" s="443"/>
      <c r="S845" s="443"/>
      <c r="T845" s="443"/>
      <c r="U845" s="443"/>
      <c r="V845" s="443"/>
      <c r="W845" s="443"/>
      <c r="X845" s="443"/>
      <c r="Y845" s="443"/>
      <c r="Z845" s="443"/>
    </row>
    <row r="846" spans="1:26" ht="15.6">
      <c r="A846" s="443"/>
      <c r="B846" s="443"/>
      <c r="C846" s="443"/>
      <c r="D846" s="443"/>
      <c r="E846" s="443"/>
      <c r="F846" s="443"/>
      <c r="G846" s="443"/>
      <c r="H846" s="443"/>
      <c r="I846" s="443"/>
      <c r="J846" s="443"/>
      <c r="K846" s="443"/>
      <c r="L846" s="443"/>
      <c r="M846" s="443"/>
      <c r="N846" s="443"/>
      <c r="O846" s="443"/>
      <c r="P846" s="443"/>
      <c r="Q846" s="443"/>
      <c r="R846" s="443"/>
      <c r="S846" s="443"/>
      <c r="T846" s="443"/>
      <c r="U846" s="443"/>
      <c r="V846" s="443"/>
      <c r="W846" s="443"/>
      <c r="X846" s="443"/>
      <c r="Y846" s="443"/>
      <c r="Z846" s="443"/>
    </row>
    <row r="847" spans="1:26" ht="15.6">
      <c r="A847" s="443"/>
      <c r="B847" s="443"/>
      <c r="C847" s="443"/>
      <c r="D847" s="443"/>
      <c r="E847" s="443"/>
      <c r="F847" s="443"/>
      <c r="G847" s="443"/>
      <c r="H847" s="443"/>
      <c r="I847" s="443"/>
      <c r="J847" s="443"/>
      <c r="K847" s="443"/>
      <c r="L847" s="443"/>
      <c r="M847" s="443"/>
      <c r="N847" s="443"/>
      <c r="O847" s="443"/>
      <c r="P847" s="443"/>
      <c r="Q847" s="443"/>
      <c r="R847" s="443"/>
      <c r="S847" s="443"/>
      <c r="T847" s="443"/>
      <c r="U847" s="443"/>
      <c r="V847" s="443"/>
      <c r="W847" s="443"/>
      <c r="X847" s="443"/>
      <c r="Y847" s="443"/>
      <c r="Z847" s="443"/>
    </row>
    <row r="848" spans="1:26" ht="15.6">
      <c r="A848" s="443"/>
      <c r="B848" s="443"/>
      <c r="C848" s="443"/>
      <c r="D848" s="443"/>
      <c r="E848" s="443"/>
      <c r="F848" s="443"/>
      <c r="G848" s="443"/>
      <c r="H848" s="443"/>
      <c r="I848" s="443"/>
      <c r="J848" s="443"/>
      <c r="K848" s="443"/>
      <c r="L848" s="443"/>
      <c r="M848" s="443"/>
      <c r="N848" s="443"/>
      <c r="O848" s="443"/>
      <c r="P848" s="443"/>
      <c r="Q848" s="443"/>
      <c r="R848" s="443"/>
      <c r="S848" s="443"/>
      <c r="T848" s="443"/>
      <c r="U848" s="443"/>
      <c r="V848" s="443"/>
      <c r="W848" s="443"/>
      <c r="X848" s="443"/>
      <c r="Y848" s="443"/>
      <c r="Z848" s="443"/>
    </row>
    <row r="849" spans="1:26" ht="15.6">
      <c r="A849" s="443"/>
      <c r="B849" s="443"/>
      <c r="C849" s="443"/>
      <c r="D849" s="443"/>
      <c r="E849" s="443"/>
      <c r="F849" s="443"/>
      <c r="G849" s="443"/>
      <c r="H849" s="443"/>
      <c r="I849" s="443"/>
      <c r="J849" s="443"/>
      <c r="K849" s="443"/>
      <c r="L849" s="443"/>
      <c r="M849" s="443"/>
      <c r="N849" s="443"/>
      <c r="O849" s="443"/>
      <c r="P849" s="443"/>
      <c r="Q849" s="443"/>
      <c r="R849" s="443"/>
      <c r="S849" s="443"/>
      <c r="T849" s="443"/>
      <c r="U849" s="443"/>
      <c r="V849" s="443"/>
      <c r="W849" s="443"/>
      <c r="X849" s="443"/>
      <c r="Y849" s="443"/>
      <c r="Z849" s="443"/>
    </row>
    <row r="850" spans="1:26" ht="15.6">
      <c r="A850" s="443"/>
      <c r="B850" s="443"/>
      <c r="C850" s="443"/>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row>
    <row r="851" spans="1:26" ht="15.6">
      <c r="A851" s="443"/>
      <c r="B851" s="443"/>
      <c r="C851" s="443"/>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row>
    <row r="852" spans="1:26" ht="15.6">
      <c r="A852" s="443"/>
      <c r="B852" s="443"/>
      <c r="C852" s="443"/>
      <c r="D852" s="443"/>
      <c r="E852" s="443"/>
      <c r="F852" s="443"/>
      <c r="G852" s="443"/>
      <c r="H852" s="443"/>
      <c r="I852" s="443"/>
      <c r="J852" s="443"/>
      <c r="K852" s="443"/>
      <c r="L852" s="443"/>
      <c r="M852" s="443"/>
      <c r="N852" s="443"/>
      <c r="O852" s="443"/>
      <c r="P852" s="443"/>
      <c r="Q852" s="443"/>
      <c r="R852" s="443"/>
      <c r="S852" s="443"/>
      <c r="T852" s="443"/>
      <c r="U852" s="443"/>
      <c r="V852" s="443"/>
      <c r="W852" s="443"/>
      <c r="X852" s="443"/>
      <c r="Y852" s="443"/>
      <c r="Z852" s="443"/>
    </row>
    <row r="853" spans="1:26" ht="15.6">
      <c r="A853" s="443"/>
      <c r="B853" s="443"/>
      <c r="C853" s="443"/>
      <c r="D853" s="443"/>
      <c r="E853" s="443"/>
      <c r="F853" s="443"/>
      <c r="G853" s="443"/>
      <c r="H853" s="443"/>
      <c r="I853" s="443"/>
      <c r="J853" s="443"/>
      <c r="K853" s="443"/>
      <c r="L853" s="443"/>
      <c r="M853" s="443"/>
      <c r="N853" s="443"/>
      <c r="O853" s="443"/>
      <c r="P853" s="443"/>
      <c r="Q853" s="443"/>
      <c r="R853" s="443"/>
      <c r="S853" s="443"/>
      <c r="T853" s="443"/>
      <c r="U853" s="443"/>
      <c r="V853" s="443"/>
      <c r="W853" s="443"/>
      <c r="X853" s="443"/>
      <c r="Y853" s="443"/>
      <c r="Z853" s="443"/>
    </row>
    <row r="854" spans="1:26" ht="15.6">
      <c r="A854" s="443"/>
      <c r="B854" s="443"/>
      <c r="C854" s="443"/>
      <c r="D854" s="443"/>
      <c r="E854" s="443"/>
      <c r="F854" s="443"/>
      <c r="G854" s="443"/>
      <c r="H854" s="443"/>
      <c r="I854" s="443"/>
      <c r="J854" s="443"/>
      <c r="K854" s="443"/>
      <c r="L854" s="443"/>
      <c r="M854" s="443"/>
      <c r="N854" s="443"/>
      <c r="O854" s="443"/>
      <c r="P854" s="443"/>
      <c r="Q854" s="443"/>
      <c r="R854" s="443"/>
      <c r="S854" s="443"/>
      <c r="T854" s="443"/>
      <c r="U854" s="443"/>
      <c r="V854" s="443"/>
      <c r="W854" s="443"/>
      <c r="X854" s="443"/>
      <c r="Y854" s="443"/>
      <c r="Z854" s="443"/>
    </row>
    <row r="855" spans="1:26" ht="15.6">
      <c r="A855" s="443"/>
      <c r="B855" s="443"/>
      <c r="C855" s="443"/>
      <c r="D855" s="443"/>
      <c r="E855" s="443"/>
      <c r="F855" s="443"/>
      <c r="G855" s="443"/>
      <c r="H855" s="443"/>
      <c r="I855" s="443"/>
      <c r="J855" s="443"/>
      <c r="K855" s="443"/>
      <c r="L855" s="443"/>
      <c r="M855" s="443"/>
      <c r="N855" s="443"/>
      <c r="O855" s="443"/>
      <c r="P855" s="443"/>
      <c r="Q855" s="443"/>
      <c r="R855" s="443"/>
      <c r="S855" s="443"/>
      <c r="T855" s="443"/>
      <c r="U855" s="443"/>
      <c r="V855" s="443"/>
      <c r="W855" s="443"/>
      <c r="X855" s="443"/>
      <c r="Y855" s="443"/>
      <c r="Z855" s="443"/>
    </row>
    <row r="856" spans="1:26" ht="15.6">
      <c r="A856" s="443"/>
      <c r="B856" s="443"/>
      <c r="C856" s="443"/>
      <c r="D856" s="443"/>
      <c r="E856" s="443"/>
      <c r="F856" s="443"/>
      <c r="G856" s="443"/>
      <c r="H856" s="443"/>
      <c r="I856" s="443"/>
      <c r="J856" s="443"/>
      <c r="K856" s="443"/>
      <c r="L856" s="443"/>
      <c r="M856" s="443"/>
      <c r="N856" s="443"/>
      <c r="O856" s="443"/>
      <c r="P856" s="443"/>
      <c r="Q856" s="443"/>
      <c r="R856" s="443"/>
      <c r="S856" s="443"/>
      <c r="T856" s="443"/>
      <c r="U856" s="443"/>
      <c r="V856" s="443"/>
      <c r="W856" s="443"/>
      <c r="X856" s="443"/>
      <c r="Y856" s="443"/>
      <c r="Z856" s="443"/>
    </row>
    <row r="857" spans="1:26" ht="15.6">
      <c r="A857" s="443"/>
      <c r="B857" s="443"/>
      <c r="C857" s="443"/>
      <c r="D857" s="443"/>
      <c r="E857" s="443"/>
      <c r="F857" s="443"/>
      <c r="G857" s="443"/>
      <c r="H857" s="443"/>
      <c r="I857" s="443"/>
      <c r="J857" s="443"/>
      <c r="K857" s="443"/>
      <c r="L857" s="443"/>
      <c r="M857" s="443"/>
      <c r="N857" s="443"/>
      <c r="O857" s="443"/>
      <c r="P857" s="443"/>
      <c r="Q857" s="443"/>
      <c r="R857" s="443"/>
      <c r="S857" s="443"/>
      <c r="T857" s="443"/>
      <c r="U857" s="443"/>
      <c r="V857" s="443"/>
      <c r="W857" s="443"/>
      <c r="X857" s="443"/>
      <c r="Y857" s="443"/>
      <c r="Z857" s="443"/>
    </row>
    <row r="858" spans="1:26" ht="15.6">
      <c r="A858" s="443"/>
      <c r="B858" s="443"/>
      <c r="C858" s="443"/>
      <c r="D858" s="443"/>
      <c r="E858" s="443"/>
      <c r="F858" s="443"/>
      <c r="G858" s="443"/>
      <c r="H858" s="443"/>
      <c r="I858" s="443"/>
      <c r="J858" s="443"/>
      <c r="K858" s="443"/>
      <c r="L858" s="443"/>
      <c r="M858" s="443"/>
      <c r="N858" s="443"/>
      <c r="O858" s="443"/>
      <c r="P858" s="443"/>
      <c r="Q858" s="443"/>
      <c r="R858" s="443"/>
      <c r="S858" s="443"/>
      <c r="T858" s="443"/>
      <c r="U858" s="443"/>
      <c r="V858" s="443"/>
      <c r="W858" s="443"/>
      <c r="X858" s="443"/>
      <c r="Y858" s="443"/>
      <c r="Z858" s="443"/>
    </row>
    <row r="859" spans="1:26" ht="15.6">
      <c r="A859" s="443"/>
      <c r="B859" s="443"/>
      <c r="C859" s="443"/>
      <c r="D859" s="443"/>
      <c r="E859" s="443"/>
      <c r="F859" s="443"/>
      <c r="G859" s="443"/>
      <c r="H859" s="443"/>
      <c r="I859" s="443"/>
      <c r="J859" s="443"/>
      <c r="K859" s="443"/>
      <c r="L859" s="443"/>
      <c r="M859" s="443"/>
      <c r="N859" s="443"/>
      <c r="O859" s="443"/>
      <c r="P859" s="443"/>
      <c r="Q859" s="443"/>
      <c r="R859" s="443"/>
      <c r="S859" s="443"/>
      <c r="T859" s="443"/>
      <c r="U859" s="443"/>
      <c r="V859" s="443"/>
      <c r="W859" s="443"/>
      <c r="X859" s="443"/>
      <c r="Y859" s="443"/>
      <c r="Z859" s="443"/>
    </row>
    <row r="860" spans="1:26" ht="15.6">
      <c r="A860" s="443"/>
      <c r="B860" s="443"/>
      <c r="C860" s="443"/>
      <c r="D860" s="443"/>
      <c r="E860" s="443"/>
      <c r="F860" s="443"/>
      <c r="G860" s="443"/>
      <c r="H860" s="443"/>
      <c r="I860" s="443"/>
      <c r="J860" s="443"/>
      <c r="K860" s="443"/>
      <c r="L860" s="443"/>
      <c r="M860" s="443"/>
      <c r="N860" s="443"/>
      <c r="O860" s="443"/>
      <c r="P860" s="443"/>
      <c r="Q860" s="443"/>
      <c r="R860" s="443"/>
      <c r="S860" s="443"/>
      <c r="T860" s="443"/>
      <c r="U860" s="443"/>
      <c r="V860" s="443"/>
      <c r="W860" s="443"/>
      <c r="X860" s="443"/>
      <c r="Y860" s="443"/>
      <c r="Z860" s="443"/>
    </row>
    <row r="861" spans="1:26" ht="15.6">
      <c r="A861" s="443"/>
      <c r="B861" s="443"/>
      <c r="C861" s="443"/>
      <c r="D861" s="443"/>
      <c r="E861" s="443"/>
      <c r="F861" s="443"/>
      <c r="G861" s="443"/>
      <c r="H861" s="443"/>
      <c r="I861" s="443"/>
      <c r="J861" s="443"/>
      <c r="K861" s="443"/>
      <c r="L861" s="443"/>
      <c r="M861" s="443"/>
      <c r="N861" s="443"/>
      <c r="O861" s="443"/>
      <c r="P861" s="443"/>
      <c r="Q861" s="443"/>
      <c r="R861" s="443"/>
      <c r="S861" s="443"/>
      <c r="T861" s="443"/>
      <c r="U861" s="443"/>
      <c r="V861" s="443"/>
      <c r="W861" s="443"/>
      <c r="X861" s="443"/>
      <c r="Y861" s="443"/>
      <c r="Z861" s="443"/>
    </row>
    <row r="862" spans="1:26" ht="15.6">
      <c r="A862" s="443"/>
      <c r="B862" s="443"/>
      <c r="C862" s="443"/>
      <c r="D862" s="443"/>
      <c r="E862" s="443"/>
      <c r="F862" s="443"/>
      <c r="G862" s="443"/>
      <c r="H862" s="443"/>
      <c r="I862" s="443"/>
      <c r="J862" s="443"/>
      <c r="K862" s="443"/>
      <c r="L862" s="443"/>
      <c r="M862" s="443"/>
      <c r="N862" s="443"/>
      <c r="O862" s="443"/>
      <c r="P862" s="443"/>
      <c r="Q862" s="443"/>
      <c r="R862" s="443"/>
      <c r="S862" s="443"/>
      <c r="T862" s="443"/>
      <c r="U862" s="443"/>
      <c r="V862" s="443"/>
      <c r="W862" s="443"/>
      <c r="X862" s="443"/>
      <c r="Y862" s="443"/>
      <c r="Z862" s="443"/>
    </row>
    <row r="863" spans="1:26" ht="15.6">
      <c r="A863" s="443"/>
      <c r="B863" s="443"/>
      <c r="C863" s="443"/>
      <c r="D863" s="443"/>
      <c r="E863" s="443"/>
      <c r="F863" s="443"/>
      <c r="G863" s="443"/>
      <c r="H863" s="443"/>
      <c r="I863" s="443"/>
      <c r="J863" s="443"/>
      <c r="K863" s="443"/>
      <c r="L863" s="443"/>
      <c r="M863" s="443"/>
      <c r="N863" s="443"/>
      <c r="O863" s="443"/>
      <c r="P863" s="443"/>
      <c r="Q863" s="443"/>
      <c r="R863" s="443"/>
      <c r="S863" s="443"/>
      <c r="T863" s="443"/>
      <c r="U863" s="443"/>
      <c r="V863" s="443"/>
      <c r="W863" s="443"/>
      <c r="X863" s="443"/>
      <c r="Y863" s="443"/>
      <c r="Z863" s="443"/>
    </row>
    <row r="864" spans="1:26" ht="15.6">
      <c r="A864" s="443"/>
      <c r="B864" s="443"/>
      <c r="C864" s="443"/>
      <c r="D864" s="443"/>
      <c r="E864" s="443"/>
      <c r="F864" s="443"/>
      <c r="G864" s="443"/>
      <c r="H864" s="443"/>
      <c r="I864" s="443"/>
      <c r="J864" s="443"/>
      <c r="K864" s="443"/>
      <c r="L864" s="443"/>
      <c r="M864" s="443"/>
      <c r="N864" s="443"/>
      <c r="O864" s="443"/>
      <c r="P864" s="443"/>
      <c r="Q864" s="443"/>
      <c r="R864" s="443"/>
      <c r="S864" s="443"/>
      <c r="T864" s="443"/>
      <c r="U864" s="443"/>
      <c r="V864" s="443"/>
      <c r="W864" s="443"/>
      <c r="X864" s="443"/>
      <c r="Y864" s="443"/>
      <c r="Z864" s="443"/>
    </row>
    <row r="865" spans="1:26" ht="15.6">
      <c r="A865" s="443"/>
      <c r="B865" s="443"/>
      <c r="C865" s="443"/>
      <c r="D865" s="443"/>
      <c r="E865" s="443"/>
      <c r="F865" s="443"/>
      <c r="G865" s="443"/>
      <c r="H865" s="443"/>
      <c r="I865" s="443"/>
      <c r="J865" s="443"/>
      <c r="K865" s="443"/>
      <c r="L865" s="443"/>
      <c r="M865" s="443"/>
      <c r="N865" s="443"/>
      <c r="O865" s="443"/>
      <c r="P865" s="443"/>
      <c r="Q865" s="443"/>
      <c r="R865" s="443"/>
      <c r="S865" s="443"/>
      <c r="T865" s="443"/>
      <c r="U865" s="443"/>
      <c r="V865" s="443"/>
      <c r="W865" s="443"/>
      <c r="X865" s="443"/>
      <c r="Y865" s="443"/>
      <c r="Z865" s="443"/>
    </row>
    <row r="866" spans="1:26" ht="15.6">
      <c r="A866" s="443"/>
      <c r="B866" s="443"/>
      <c r="C866" s="443"/>
      <c r="D866" s="443"/>
      <c r="E866" s="443"/>
      <c r="F866" s="443"/>
      <c r="G866" s="443"/>
      <c r="H866" s="443"/>
      <c r="I866" s="443"/>
      <c r="J866" s="443"/>
      <c r="K866" s="443"/>
      <c r="L866" s="443"/>
      <c r="M866" s="443"/>
      <c r="N866" s="443"/>
      <c r="O866" s="443"/>
      <c r="P866" s="443"/>
      <c r="Q866" s="443"/>
      <c r="R866" s="443"/>
      <c r="S866" s="443"/>
      <c r="T866" s="443"/>
      <c r="U866" s="443"/>
      <c r="V866" s="443"/>
      <c r="W866" s="443"/>
      <c r="X866" s="443"/>
      <c r="Y866" s="443"/>
      <c r="Z866" s="443"/>
    </row>
    <row r="867" spans="1:26" ht="15.6">
      <c r="A867" s="443"/>
      <c r="B867" s="443"/>
      <c r="C867" s="443"/>
      <c r="D867" s="443"/>
      <c r="E867" s="443"/>
      <c r="F867" s="443"/>
      <c r="G867" s="443"/>
      <c r="H867" s="443"/>
      <c r="I867" s="443"/>
      <c r="J867" s="443"/>
      <c r="K867" s="443"/>
      <c r="L867" s="443"/>
      <c r="M867" s="443"/>
      <c r="N867" s="443"/>
      <c r="O867" s="443"/>
      <c r="P867" s="443"/>
      <c r="Q867" s="443"/>
      <c r="R867" s="443"/>
      <c r="S867" s="443"/>
      <c r="T867" s="443"/>
      <c r="U867" s="443"/>
      <c r="V867" s="443"/>
      <c r="W867" s="443"/>
      <c r="X867" s="443"/>
      <c r="Y867" s="443"/>
      <c r="Z867" s="443"/>
    </row>
    <row r="868" spans="1:26" ht="15.6">
      <c r="A868" s="443"/>
      <c r="B868" s="443"/>
      <c r="C868" s="443"/>
      <c r="D868" s="443"/>
      <c r="E868" s="443"/>
      <c r="F868" s="443"/>
      <c r="G868" s="443"/>
      <c r="H868" s="443"/>
      <c r="I868" s="443"/>
      <c r="J868" s="443"/>
      <c r="K868" s="443"/>
      <c r="L868" s="443"/>
      <c r="M868" s="443"/>
      <c r="N868" s="443"/>
      <c r="O868" s="443"/>
      <c r="P868" s="443"/>
      <c r="Q868" s="443"/>
      <c r="R868" s="443"/>
      <c r="S868" s="443"/>
      <c r="T868" s="443"/>
      <c r="U868" s="443"/>
      <c r="V868" s="443"/>
      <c r="W868" s="443"/>
      <c r="X868" s="443"/>
      <c r="Y868" s="443"/>
      <c r="Z868" s="443"/>
    </row>
    <row r="869" spans="1:26" ht="15.6">
      <c r="A869" s="443"/>
      <c r="B869" s="443"/>
      <c r="C869" s="443"/>
      <c r="D869" s="443"/>
      <c r="E869" s="443"/>
      <c r="F869" s="443"/>
      <c r="G869" s="443"/>
      <c r="H869" s="443"/>
      <c r="I869" s="443"/>
      <c r="J869" s="443"/>
      <c r="K869" s="443"/>
      <c r="L869" s="443"/>
      <c r="M869" s="443"/>
      <c r="N869" s="443"/>
      <c r="O869" s="443"/>
      <c r="P869" s="443"/>
      <c r="Q869" s="443"/>
      <c r="R869" s="443"/>
      <c r="S869" s="443"/>
      <c r="T869" s="443"/>
      <c r="U869" s="443"/>
      <c r="V869" s="443"/>
      <c r="W869" s="443"/>
      <c r="X869" s="443"/>
      <c r="Y869" s="443"/>
      <c r="Z869" s="443"/>
    </row>
    <row r="870" spans="1:26" ht="15.6">
      <c r="A870" s="443"/>
      <c r="B870" s="443"/>
      <c r="C870" s="443"/>
      <c r="D870" s="443"/>
      <c r="E870" s="443"/>
      <c r="F870" s="443"/>
      <c r="G870" s="443"/>
      <c r="H870" s="443"/>
      <c r="I870" s="443"/>
      <c r="J870" s="443"/>
      <c r="K870" s="443"/>
      <c r="L870" s="443"/>
      <c r="M870" s="443"/>
      <c r="N870" s="443"/>
      <c r="O870" s="443"/>
      <c r="P870" s="443"/>
      <c r="Q870" s="443"/>
      <c r="R870" s="443"/>
      <c r="S870" s="443"/>
      <c r="T870" s="443"/>
      <c r="U870" s="443"/>
      <c r="V870" s="443"/>
      <c r="W870" s="443"/>
      <c r="X870" s="443"/>
      <c r="Y870" s="443"/>
      <c r="Z870" s="443"/>
    </row>
    <row r="871" spans="1:26" ht="15.6">
      <c r="A871" s="443"/>
      <c r="B871" s="443"/>
      <c r="C871" s="443"/>
      <c r="D871" s="443"/>
      <c r="E871" s="443"/>
      <c r="F871" s="443"/>
      <c r="G871" s="443"/>
      <c r="H871" s="443"/>
      <c r="I871" s="443"/>
      <c r="J871" s="443"/>
      <c r="K871" s="443"/>
      <c r="L871" s="443"/>
      <c r="M871" s="443"/>
      <c r="N871" s="443"/>
      <c r="O871" s="443"/>
      <c r="P871" s="443"/>
      <c r="Q871" s="443"/>
      <c r="R871" s="443"/>
      <c r="S871" s="443"/>
      <c r="T871" s="443"/>
      <c r="U871" s="443"/>
      <c r="V871" s="443"/>
      <c r="W871" s="443"/>
      <c r="X871" s="443"/>
      <c r="Y871" s="443"/>
      <c r="Z871" s="443"/>
    </row>
    <row r="872" spans="1:26" ht="15.6">
      <c r="A872" s="443"/>
      <c r="B872" s="443"/>
      <c r="C872" s="443"/>
      <c r="D872" s="443"/>
      <c r="E872" s="443"/>
      <c r="F872" s="443"/>
      <c r="G872" s="443"/>
      <c r="H872" s="443"/>
      <c r="I872" s="443"/>
      <c r="J872" s="443"/>
      <c r="K872" s="443"/>
      <c r="L872" s="443"/>
      <c r="M872" s="443"/>
      <c r="N872" s="443"/>
      <c r="O872" s="443"/>
      <c r="P872" s="443"/>
      <c r="Q872" s="443"/>
      <c r="R872" s="443"/>
      <c r="S872" s="443"/>
      <c r="T872" s="443"/>
      <c r="U872" s="443"/>
      <c r="V872" s="443"/>
      <c r="W872" s="443"/>
      <c r="X872" s="443"/>
      <c r="Y872" s="443"/>
      <c r="Z872" s="443"/>
    </row>
    <row r="873" spans="1:26" ht="15.6">
      <c r="A873" s="443"/>
      <c r="B873" s="443"/>
      <c r="C873" s="443"/>
      <c r="D873" s="443"/>
      <c r="E873" s="443"/>
      <c r="F873" s="443"/>
      <c r="G873" s="443"/>
      <c r="H873" s="443"/>
      <c r="I873" s="443"/>
      <c r="J873" s="443"/>
      <c r="K873" s="443"/>
      <c r="L873" s="443"/>
      <c r="M873" s="443"/>
      <c r="N873" s="443"/>
      <c r="O873" s="443"/>
      <c r="P873" s="443"/>
      <c r="Q873" s="443"/>
      <c r="R873" s="443"/>
      <c r="S873" s="443"/>
      <c r="T873" s="443"/>
      <c r="U873" s="443"/>
      <c r="V873" s="443"/>
      <c r="W873" s="443"/>
      <c r="X873" s="443"/>
      <c r="Y873" s="443"/>
      <c r="Z873" s="443"/>
    </row>
    <row r="874" spans="1:26" ht="15.6">
      <c r="A874" s="443"/>
      <c r="B874" s="443"/>
      <c r="C874" s="443"/>
      <c r="D874" s="443"/>
      <c r="E874" s="443"/>
      <c r="F874" s="443"/>
      <c r="G874" s="443"/>
      <c r="H874" s="443"/>
      <c r="I874" s="443"/>
      <c r="J874" s="443"/>
      <c r="K874" s="443"/>
      <c r="L874" s="443"/>
      <c r="M874" s="443"/>
      <c r="N874" s="443"/>
      <c r="O874" s="443"/>
      <c r="P874" s="443"/>
      <c r="Q874" s="443"/>
      <c r="R874" s="443"/>
      <c r="S874" s="443"/>
      <c r="T874" s="443"/>
      <c r="U874" s="443"/>
      <c r="V874" s="443"/>
      <c r="W874" s="443"/>
      <c r="X874" s="443"/>
      <c r="Y874" s="443"/>
      <c r="Z874" s="443"/>
    </row>
    <row r="875" spans="1:26" ht="15.6">
      <c r="A875" s="443"/>
      <c r="B875" s="443"/>
      <c r="C875" s="443"/>
      <c r="D875" s="443"/>
      <c r="E875" s="443"/>
      <c r="F875" s="443"/>
      <c r="G875" s="443"/>
      <c r="H875" s="443"/>
      <c r="I875" s="443"/>
      <c r="J875" s="443"/>
      <c r="K875" s="443"/>
      <c r="L875" s="443"/>
      <c r="M875" s="443"/>
      <c r="N875" s="443"/>
      <c r="O875" s="443"/>
      <c r="P875" s="443"/>
      <c r="Q875" s="443"/>
      <c r="R875" s="443"/>
      <c r="S875" s="443"/>
      <c r="T875" s="443"/>
      <c r="U875" s="443"/>
      <c r="V875" s="443"/>
      <c r="W875" s="443"/>
      <c r="X875" s="443"/>
      <c r="Y875" s="443"/>
      <c r="Z875" s="443"/>
    </row>
    <row r="876" spans="1:26" ht="15.6">
      <c r="A876" s="443"/>
      <c r="B876" s="443"/>
      <c r="C876" s="443"/>
      <c r="D876" s="443"/>
      <c r="E876" s="443"/>
      <c r="F876" s="443"/>
      <c r="G876" s="443"/>
      <c r="H876" s="443"/>
      <c r="I876" s="443"/>
      <c r="J876" s="443"/>
      <c r="K876" s="443"/>
      <c r="L876" s="443"/>
      <c r="M876" s="443"/>
      <c r="N876" s="443"/>
      <c r="O876" s="443"/>
      <c r="P876" s="443"/>
      <c r="Q876" s="443"/>
      <c r="R876" s="443"/>
      <c r="S876" s="443"/>
      <c r="T876" s="443"/>
      <c r="U876" s="443"/>
      <c r="V876" s="443"/>
      <c r="W876" s="443"/>
      <c r="X876" s="443"/>
      <c r="Y876" s="443"/>
      <c r="Z876" s="443"/>
    </row>
    <row r="877" spans="1:26" ht="15.6">
      <c r="A877" s="443"/>
      <c r="B877" s="443"/>
      <c r="C877" s="443"/>
      <c r="D877" s="443"/>
      <c r="E877" s="443"/>
      <c r="F877" s="443"/>
      <c r="G877" s="443"/>
      <c r="H877" s="443"/>
      <c r="I877" s="443"/>
      <c r="J877" s="443"/>
      <c r="K877" s="443"/>
      <c r="L877" s="443"/>
      <c r="M877" s="443"/>
      <c r="N877" s="443"/>
      <c r="O877" s="443"/>
      <c r="P877" s="443"/>
      <c r="Q877" s="443"/>
      <c r="R877" s="443"/>
      <c r="S877" s="443"/>
      <c r="T877" s="443"/>
      <c r="U877" s="443"/>
      <c r="V877" s="443"/>
      <c r="W877" s="443"/>
      <c r="X877" s="443"/>
      <c r="Y877" s="443"/>
      <c r="Z877" s="443"/>
    </row>
    <row r="878" spans="1:26" ht="15.6">
      <c r="A878" s="443"/>
      <c r="B878" s="443"/>
      <c r="C878" s="443"/>
      <c r="D878" s="443"/>
      <c r="E878" s="443"/>
      <c r="F878" s="443"/>
      <c r="G878" s="443"/>
      <c r="H878" s="443"/>
      <c r="I878" s="443"/>
      <c r="J878" s="443"/>
      <c r="K878" s="443"/>
      <c r="L878" s="443"/>
      <c r="M878" s="443"/>
      <c r="N878" s="443"/>
      <c r="O878" s="443"/>
      <c r="P878" s="443"/>
      <c r="Q878" s="443"/>
      <c r="R878" s="443"/>
      <c r="S878" s="443"/>
      <c r="T878" s="443"/>
      <c r="U878" s="443"/>
      <c r="V878" s="443"/>
      <c r="W878" s="443"/>
      <c r="X878" s="443"/>
      <c r="Y878" s="443"/>
      <c r="Z878" s="443"/>
    </row>
    <row r="879" spans="1:26" ht="15.6">
      <c r="A879" s="443"/>
      <c r="B879" s="443"/>
      <c r="C879" s="443"/>
      <c r="D879" s="443"/>
      <c r="E879" s="443"/>
      <c r="F879" s="443"/>
      <c r="G879" s="443"/>
      <c r="H879" s="443"/>
      <c r="I879" s="443"/>
      <c r="J879" s="443"/>
      <c r="K879" s="443"/>
      <c r="L879" s="443"/>
      <c r="M879" s="443"/>
      <c r="N879" s="443"/>
      <c r="O879" s="443"/>
      <c r="P879" s="443"/>
      <c r="Q879" s="443"/>
      <c r="R879" s="443"/>
      <c r="S879" s="443"/>
      <c r="T879" s="443"/>
      <c r="U879" s="443"/>
      <c r="V879" s="443"/>
      <c r="W879" s="443"/>
      <c r="X879" s="443"/>
      <c r="Y879" s="443"/>
      <c r="Z879" s="443"/>
    </row>
    <row r="880" spans="1:26" ht="15.6">
      <c r="A880" s="443"/>
      <c r="B880" s="443"/>
      <c r="C880" s="443"/>
      <c r="D880" s="443"/>
      <c r="E880" s="443"/>
      <c r="F880" s="443"/>
      <c r="G880" s="443"/>
      <c r="H880" s="443"/>
      <c r="I880" s="443"/>
      <c r="J880" s="443"/>
      <c r="K880" s="443"/>
      <c r="L880" s="443"/>
      <c r="M880" s="443"/>
      <c r="N880" s="443"/>
      <c r="O880" s="443"/>
      <c r="P880" s="443"/>
      <c r="Q880" s="443"/>
      <c r="R880" s="443"/>
      <c r="S880" s="443"/>
      <c r="T880" s="443"/>
      <c r="U880" s="443"/>
      <c r="V880" s="443"/>
      <c r="W880" s="443"/>
      <c r="X880" s="443"/>
      <c r="Y880" s="443"/>
      <c r="Z880" s="443"/>
    </row>
    <row r="881" spans="1:26" ht="15.6">
      <c r="A881" s="443"/>
      <c r="B881" s="443"/>
      <c r="C881" s="443"/>
      <c r="D881" s="443"/>
      <c r="E881" s="443"/>
      <c r="F881" s="443"/>
      <c r="G881" s="443"/>
      <c r="H881" s="443"/>
      <c r="I881" s="443"/>
      <c r="J881" s="443"/>
      <c r="K881" s="443"/>
      <c r="L881" s="443"/>
      <c r="M881" s="443"/>
      <c r="N881" s="443"/>
      <c r="O881" s="443"/>
      <c r="P881" s="443"/>
      <c r="Q881" s="443"/>
      <c r="R881" s="443"/>
      <c r="S881" s="443"/>
      <c r="T881" s="443"/>
      <c r="U881" s="443"/>
      <c r="V881" s="443"/>
      <c r="W881" s="443"/>
      <c r="X881" s="443"/>
      <c r="Y881" s="443"/>
      <c r="Z881" s="443"/>
    </row>
    <row r="882" spans="1:26" ht="15.6">
      <c r="A882" s="443"/>
      <c r="B882" s="443"/>
      <c r="C882" s="443"/>
      <c r="D882" s="443"/>
      <c r="E882" s="443"/>
      <c r="F882" s="443"/>
      <c r="G882" s="443"/>
      <c r="H882" s="443"/>
      <c r="I882" s="443"/>
      <c r="J882" s="443"/>
      <c r="K882" s="443"/>
      <c r="L882" s="443"/>
      <c r="M882" s="443"/>
      <c r="N882" s="443"/>
      <c r="O882" s="443"/>
      <c r="P882" s="443"/>
      <c r="Q882" s="443"/>
      <c r="R882" s="443"/>
      <c r="S882" s="443"/>
      <c r="T882" s="443"/>
      <c r="U882" s="443"/>
      <c r="V882" s="443"/>
      <c r="W882" s="443"/>
      <c r="X882" s="443"/>
      <c r="Y882" s="443"/>
      <c r="Z882" s="443"/>
    </row>
    <row r="883" spans="1:26" ht="15.6">
      <c r="A883" s="443"/>
      <c r="B883" s="443"/>
      <c r="C883" s="443"/>
      <c r="D883" s="443"/>
      <c r="E883" s="443"/>
      <c r="F883" s="443"/>
      <c r="G883" s="443"/>
      <c r="H883" s="443"/>
      <c r="I883" s="443"/>
      <c r="J883" s="443"/>
      <c r="K883" s="443"/>
      <c r="L883" s="443"/>
      <c r="M883" s="443"/>
      <c r="N883" s="443"/>
      <c r="O883" s="443"/>
      <c r="P883" s="443"/>
      <c r="Q883" s="443"/>
      <c r="R883" s="443"/>
      <c r="S883" s="443"/>
      <c r="T883" s="443"/>
      <c r="U883" s="443"/>
      <c r="V883" s="443"/>
      <c r="W883" s="443"/>
      <c r="X883" s="443"/>
      <c r="Y883" s="443"/>
      <c r="Z883" s="443"/>
    </row>
    <row r="884" spans="1:26" ht="15.6">
      <c r="A884" s="443"/>
      <c r="B884" s="443"/>
      <c r="C884" s="443"/>
      <c r="D884" s="443"/>
      <c r="E884" s="443"/>
      <c r="F884" s="443"/>
      <c r="G884" s="443"/>
      <c r="H884" s="443"/>
      <c r="I884" s="443"/>
      <c r="J884" s="443"/>
      <c r="K884" s="443"/>
      <c r="L884" s="443"/>
      <c r="M884" s="443"/>
      <c r="N884" s="443"/>
      <c r="O884" s="443"/>
      <c r="P884" s="443"/>
      <c r="Q884" s="443"/>
      <c r="R884" s="443"/>
      <c r="S884" s="443"/>
      <c r="T884" s="443"/>
      <c r="U884" s="443"/>
      <c r="V884" s="443"/>
      <c r="W884" s="443"/>
      <c r="X884" s="443"/>
      <c r="Y884" s="443"/>
      <c r="Z884" s="443"/>
    </row>
    <row r="885" spans="1:26" ht="15.6">
      <c r="A885" s="443"/>
      <c r="B885" s="443"/>
      <c r="C885" s="443"/>
      <c r="D885" s="443"/>
      <c r="E885" s="443"/>
      <c r="F885" s="443"/>
      <c r="G885" s="443"/>
      <c r="H885" s="443"/>
      <c r="I885" s="443"/>
      <c r="J885" s="443"/>
      <c r="K885" s="443"/>
      <c r="L885" s="443"/>
      <c r="M885" s="443"/>
      <c r="N885" s="443"/>
      <c r="O885" s="443"/>
      <c r="P885" s="443"/>
      <c r="Q885" s="443"/>
      <c r="R885" s="443"/>
      <c r="S885" s="443"/>
      <c r="T885" s="443"/>
      <c r="U885" s="443"/>
      <c r="V885" s="443"/>
      <c r="W885" s="443"/>
      <c r="X885" s="443"/>
      <c r="Y885" s="443"/>
      <c r="Z885" s="443"/>
    </row>
    <row r="886" spans="1:26" ht="15.6">
      <c r="A886" s="443"/>
      <c r="B886" s="443"/>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c r="Y886" s="443"/>
      <c r="Z886" s="443"/>
    </row>
    <row r="887" spans="1:26" ht="15.6">
      <c r="A887" s="443"/>
      <c r="B887" s="443"/>
      <c r="C887" s="443"/>
      <c r="D887" s="443"/>
      <c r="E887" s="443"/>
      <c r="F887" s="443"/>
      <c r="G887" s="443"/>
      <c r="H887" s="443"/>
      <c r="I887" s="443"/>
      <c r="J887" s="443"/>
      <c r="K887" s="443"/>
      <c r="L887" s="443"/>
      <c r="M887" s="443"/>
      <c r="N887" s="443"/>
      <c r="O887" s="443"/>
      <c r="P887" s="443"/>
      <c r="Q887" s="443"/>
      <c r="R887" s="443"/>
      <c r="S887" s="443"/>
      <c r="T887" s="443"/>
      <c r="U887" s="443"/>
      <c r="V887" s="443"/>
      <c r="W887" s="443"/>
      <c r="X887" s="443"/>
      <c r="Y887" s="443"/>
      <c r="Z887" s="443"/>
    </row>
    <row r="888" spans="1:26" ht="15.6">
      <c r="A888" s="443"/>
      <c r="B888" s="443"/>
      <c r="C888" s="443"/>
      <c r="D888" s="443"/>
      <c r="E888" s="443"/>
      <c r="F888" s="443"/>
      <c r="G888" s="443"/>
      <c r="H888" s="443"/>
      <c r="I888" s="443"/>
      <c r="J888" s="443"/>
      <c r="K888" s="443"/>
      <c r="L888" s="443"/>
      <c r="M888" s="443"/>
      <c r="N888" s="443"/>
      <c r="O888" s="443"/>
      <c r="P888" s="443"/>
      <c r="Q888" s="443"/>
      <c r="R888" s="443"/>
      <c r="S888" s="443"/>
      <c r="T888" s="443"/>
      <c r="U888" s="443"/>
      <c r="V888" s="443"/>
      <c r="W888" s="443"/>
      <c r="X888" s="443"/>
      <c r="Y888" s="443"/>
      <c r="Z888" s="443"/>
    </row>
    <row r="889" spans="1:26" ht="15.6">
      <c r="A889" s="443"/>
      <c r="B889" s="443"/>
      <c r="C889" s="443"/>
      <c r="D889" s="443"/>
      <c r="E889" s="443"/>
      <c r="F889" s="443"/>
      <c r="G889" s="443"/>
      <c r="H889" s="443"/>
      <c r="I889" s="443"/>
      <c r="J889" s="443"/>
      <c r="K889" s="443"/>
      <c r="L889" s="443"/>
      <c r="M889" s="443"/>
      <c r="N889" s="443"/>
      <c r="O889" s="443"/>
      <c r="P889" s="443"/>
      <c r="Q889" s="443"/>
      <c r="R889" s="443"/>
      <c r="S889" s="443"/>
      <c r="T889" s="443"/>
      <c r="U889" s="443"/>
      <c r="V889" s="443"/>
      <c r="W889" s="443"/>
      <c r="X889" s="443"/>
      <c r="Y889" s="443"/>
      <c r="Z889" s="443"/>
    </row>
    <row r="890" spans="1:26" ht="15.6">
      <c r="A890" s="443"/>
      <c r="B890" s="443"/>
      <c r="C890" s="443"/>
      <c r="D890" s="443"/>
      <c r="E890" s="443"/>
      <c r="F890" s="443"/>
      <c r="G890" s="443"/>
      <c r="H890" s="443"/>
      <c r="I890" s="443"/>
      <c r="J890" s="443"/>
      <c r="K890" s="443"/>
      <c r="L890" s="443"/>
      <c r="M890" s="443"/>
      <c r="N890" s="443"/>
      <c r="O890" s="443"/>
      <c r="P890" s="443"/>
      <c r="Q890" s="443"/>
      <c r="R890" s="443"/>
      <c r="S890" s="443"/>
      <c r="T890" s="443"/>
      <c r="U890" s="443"/>
      <c r="V890" s="443"/>
      <c r="W890" s="443"/>
      <c r="X890" s="443"/>
      <c r="Y890" s="443"/>
      <c r="Z890" s="443"/>
    </row>
    <row r="891" spans="1:26" ht="15.6">
      <c r="A891" s="443"/>
      <c r="B891" s="443"/>
      <c r="C891" s="443"/>
      <c r="D891" s="443"/>
      <c r="E891" s="443"/>
      <c r="F891" s="443"/>
      <c r="G891" s="443"/>
      <c r="H891" s="443"/>
      <c r="I891" s="443"/>
      <c r="J891" s="443"/>
      <c r="K891" s="443"/>
      <c r="L891" s="443"/>
      <c r="M891" s="443"/>
      <c r="N891" s="443"/>
      <c r="O891" s="443"/>
      <c r="P891" s="443"/>
      <c r="Q891" s="443"/>
      <c r="R891" s="443"/>
      <c r="S891" s="443"/>
      <c r="T891" s="443"/>
      <c r="U891" s="443"/>
      <c r="V891" s="443"/>
      <c r="W891" s="443"/>
      <c r="X891" s="443"/>
      <c r="Y891" s="443"/>
      <c r="Z891" s="443"/>
    </row>
    <row r="892" spans="1:26" ht="15.6">
      <c r="A892" s="443"/>
      <c r="B892" s="443"/>
      <c r="C892" s="443"/>
      <c r="D892" s="443"/>
      <c r="E892" s="443"/>
      <c r="F892" s="443"/>
      <c r="G892" s="443"/>
      <c r="H892" s="443"/>
      <c r="I892" s="443"/>
      <c r="J892" s="443"/>
      <c r="K892" s="443"/>
      <c r="L892" s="443"/>
      <c r="M892" s="443"/>
      <c r="N892" s="443"/>
      <c r="O892" s="443"/>
      <c r="P892" s="443"/>
      <c r="Q892" s="443"/>
      <c r="R892" s="443"/>
      <c r="S892" s="443"/>
      <c r="T892" s="443"/>
      <c r="U892" s="443"/>
      <c r="V892" s="443"/>
      <c r="W892" s="443"/>
      <c r="X892" s="443"/>
      <c r="Y892" s="443"/>
      <c r="Z892" s="443"/>
    </row>
    <row r="893" spans="1:26" ht="15.6">
      <c r="A893" s="443"/>
      <c r="B893" s="443"/>
      <c r="C893" s="443"/>
      <c r="D893" s="443"/>
      <c r="E893" s="443"/>
      <c r="F893" s="443"/>
      <c r="G893" s="443"/>
      <c r="H893" s="443"/>
      <c r="I893" s="443"/>
      <c r="J893" s="443"/>
      <c r="K893" s="443"/>
      <c r="L893" s="443"/>
      <c r="M893" s="443"/>
      <c r="N893" s="443"/>
      <c r="O893" s="443"/>
      <c r="P893" s="443"/>
      <c r="Q893" s="443"/>
      <c r="R893" s="443"/>
      <c r="S893" s="443"/>
      <c r="T893" s="443"/>
      <c r="U893" s="443"/>
      <c r="V893" s="443"/>
      <c r="W893" s="443"/>
      <c r="X893" s="443"/>
      <c r="Y893" s="443"/>
      <c r="Z893" s="443"/>
    </row>
    <row r="894" spans="1:26" ht="15.6">
      <c r="A894" s="443"/>
      <c r="B894" s="443"/>
      <c r="C894" s="443"/>
      <c r="D894" s="443"/>
      <c r="E894" s="443"/>
      <c r="F894" s="443"/>
      <c r="G894" s="443"/>
      <c r="H894" s="443"/>
      <c r="I894" s="443"/>
      <c r="J894" s="443"/>
      <c r="K894" s="443"/>
      <c r="L894" s="443"/>
      <c r="M894" s="443"/>
      <c r="N894" s="443"/>
      <c r="O894" s="443"/>
      <c r="P894" s="443"/>
      <c r="Q894" s="443"/>
      <c r="R894" s="443"/>
      <c r="S894" s="443"/>
      <c r="T894" s="443"/>
      <c r="U894" s="443"/>
      <c r="V894" s="443"/>
      <c r="W894" s="443"/>
      <c r="X894" s="443"/>
      <c r="Y894" s="443"/>
      <c r="Z894" s="443"/>
    </row>
    <row r="895" spans="1:26" ht="15.6">
      <c r="A895" s="443"/>
      <c r="B895" s="443"/>
      <c r="C895" s="443"/>
      <c r="D895" s="443"/>
      <c r="E895" s="443"/>
      <c r="F895" s="443"/>
      <c r="G895" s="443"/>
      <c r="H895" s="443"/>
      <c r="I895" s="443"/>
      <c r="J895" s="443"/>
      <c r="K895" s="443"/>
      <c r="L895" s="443"/>
      <c r="M895" s="443"/>
      <c r="N895" s="443"/>
      <c r="O895" s="443"/>
      <c r="P895" s="443"/>
      <c r="Q895" s="443"/>
      <c r="R895" s="443"/>
      <c r="S895" s="443"/>
      <c r="T895" s="443"/>
      <c r="U895" s="443"/>
      <c r="V895" s="443"/>
      <c r="W895" s="443"/>
      <c r="X895" s="443"/>
      <c r="Y895" s="443"/>
      <c r="Z895" s="443"/>
    </row>
    <row r="896" spans="1:26" ht="15.6">
      <c r="A896" s="443"/>
      <c r="B896" s="443"/>
      <c r="C896" s="443"/>
      <c r="D896" s="443"/>
      <c r="E896" s="443"/>
      <c r="F896" s="443"/>
      <c r="G896" s="443"/>
      <c r="H896" s="443"/>
      <c r="I896" s="443"/>
      <c r="J896" s="443"/>
      <c r="K896" s="443"/>
      <c r="L896" s="443"/>
      <c r="M896" s="443"/>
      <c r="N896" s="443"/>
      <c r="O896" s="443"/>
      <c r="P896" s="443"/>
      <c r="Q896" s="443"/>
      <c r="R896" s="443"/>
      <c r="S896" s="443"/>
      <c r="T896" s="443"/>
      <c r="U896" s="443"/>
      <c r="V896" s="443"/>
      <c r="W896" s="443"/>
      <c r="X896" s="443"/>
      <c r="Y896" s="443"/>
      <c r="Z896" s="443"/>
    </row>
    <row r="897" spans="1:26" ht="15.6">
      <c r="A897" s="443"/>
      <c r="B897" s="443"/>
      <c r="C897" s="443"/>
      <c r="D897" s="443"/>
      <c r="E897" s="443"/>
      <c r="F897" s="443"/>
      <c r="G897" s="443"/>
      <c r="H897" s="443"/>
      <c r="I897" s="443"/>
      <c r="J897" s="443"/>
      <c r="K897" s="443"/>
      <c r="L897" s="443"/>
      <c r="M897" s="443"/>
      <c r="N897" s="443"/>
      <c r="O897" s="443"/>
      <c r="P897" s="443"/>
      <c r="Q897" s="443"/>
      <c r="R897" s="443"/>
      <c r="S897" s="443"/>
      <c r="T897" s="443"/>
      <c r="U897" s="443"/>
      <c r="V897" s="443"/>
      <c r="W897" s="443"/>
      <c r="X897" s="443"/>
      <c r="Y897" s="443"/>
      <c r="Z897" s="443"/>
    </row>
    <row r="898" spans="1:26" ht="15.6">
      <c r="A898" s="443"/>
      <c r="B898" s="443"/>
      <c r="C898" s="443"/>
      <c r="D898" s="443"/>
      <c r="E898" s="443"/>
      <c r="F898" s="443"/>
      <c r="G898" s="443"/>
      <c r="H898" s="443"/>
      <c r="I898" s="443"/>
      <c r="J898" s="443"/>
      <c r="K898" s="443"/>
      <c r="L898" s="443"/>
      <c r="M898" s="443"/>
      <c r="N898" s="443"/>
      <c r="O898" s="443"/>
      <c r="P898" s="443"/>
      <c r="Q898" s="443"/>
      <c r="R898" s="443"/>
      <c r="S898" s="443"/>
      <c r="T898" s="443"/>
      <c r="U898" s="443"/>
      <c r="V898" s="443"/>
      <c r="W898" s="443"/>
      <c r="X898" s="443"/>
      <c r="Y898" s="443"/>
      <c r="Z898" s="443"/>
    </row>
    <row r="899" spans="1:26" ht="15.6">
      <c r="A899" s="443"/>
      <c r="B899" s="443"/>
      <c r="C899" s="443"/>
      <c r="D899" s="443"/>
      <c r="E899" s="443"/>
      <c r="F899" s="443"/>
      <c r="G899" s="443"/>
      <c r="H899" s="443"/>
      <c r="I899" s="443"/>
      <c r="J899" s="443"/>
      <c r="K899" s="443"/>
      <c r="L899" s="443"/>
      <c r="M899" s="443"/>
      <c r="N899" s="443"/>
      <c r="O899" s="443"/>
      <c r="P899" s="443"/>
      <c r="Q899" s="443"/>
      <c r="R899" s="443"/>
      <c r="S899" s="443"/>
      <c r="T899" s="443"/>
      <c r="U899" s="443"/>
      <c r="V899" s="443"/>
      <c r="W899" s="443"/>
      <c r="X899" s="443"/>
      <c r="Y899" s="443"/>
      <c r="Z899" s="443"/>
    </row>
    <row r="900" spans="1:26" ht="15.6">
      <c r="A900" s="443"/>
      <c r="B900" s="443"/>
      <c r="C900" s="443"/>
      <c r="D900" s="443"/>
      <c r="E900" s="443"/>
      <c r="F900" s="443"/>
      <c r="G900" s="443"/>
      <c r="H900" s="443"/>
      <c r="I900" s="443"/>
      <c r="J900" s="443"/>
      <c r="K900" s="443"/>
      <c r="L900" s="443"/>
      <c r="M900" s="443"/>
      <c r="N900" s="443"/>
      <c r="O900" s="443"/>
      <c r="P900" s="443"/>
      <c r="Q900" s="443"/>
      <c r="R900" s="443"/>
      <c r="S900" s="443"/>
      <c r="T900" s="443"/>
      <c r="U900" s="443"/>
      <c r="V900" s="443"/>
      <c r="W900" s="443"/>
      <c r="X900" s="443"/>
      <c r="Y900" s="443"/>
      <c r="Z900" s="443"/>
    </row>
    <row r="901" spans="1:26" ht="15.6">
      <c r="A901" s="443"/>
      <c r="B901" s="443"/>
      <c r="C901" s="443"/>
      <c r="D901" s="443"/>
      <c r="E901" s="443"/>
      <c r="F901" s="443"/>
      <c r="G901" s="443"/>
      <c r="H901" s="443"/>
      <c r="I901" s="443"/>
      <c r="J901" s="443"/>
      <c r="K901" s="443"/>
      <c r="L901" s="443"/>
      <c r="M901" s="443"/>
      <c r="N901" s="443"/>
      <c r="O901" s="443"/>
      <c r="P901" s="443"/>
      <c r="Q901" s="443"/>
      <c r="R901" s="443"/>
      <c r="S901" s="443"/>
      <c r="T901" s="443"/>
      <c r="U901" s="443"/>
      <c r="V901" s="443"/>
      <c r="W901" s="443"/>
      <c r="X901" s="443"/>
      <c r="Y901" s="443"/>
      <c r="Z901" s="443"/>
    </row>
    <row r="902" spans="1:26" ht="15.6">
      <c r="A902" s="443"/>
      <c r="B902" s="443"/>
      <c r="C902" s="443"/>
      <c r="D902" s="443"/>
      <c r="E902" s="443"/>
      <c r="F902" s="443"/>
      <c r="G902" s="443"/>
      <c r="H902" s="443"/>
      <c r="I902" s="443"/>
      <c r="J902" s="443"/>
      <c r="K902" s="443"/>
      <c r="L902" s="443"/>
      <c r="M902" s="443"/>
      <c r="N902" s="443"/>
      <c r="O902" s="443"/>
      <c r="P902" s="443"/>
      <c r="Q902" s="443"/>
      <c r="R902" s="443"/>
      <c r="S902" s="443"/>
      <c r="T902" s="443"/>
      <c r="U902" s="443"/>
      <c r="V902" s="443"/>
      <c r="W902" s="443"/>
      <c r="X902" s="443"/>
      <c r="Y902" s="443"/>
      <c r="Z902" s="443"/>
    </row>
    <row r="903" spans="1:26" ht="15.6">
      <c r="A903" s="443"/>
      <c r="B903" s="443"/>
      <c r="C903" s="443"/>
      <c r="D903" s="443"/>
      <c r="E903" s="443"/>
      <c r="F903" s="443"/>
      <c r="G903" s="443"/>
      <c r="H903" s="443"/>
      <c r="I903" s="443"/>
      <c r="J903" s="443"/>
      <c r="K903" s="443"/>
      <c r="L903" s="443"/>
      <c r="M903" s="443"/>
      <c r="N903" s="443"/>
      <c r="O903" s="443"/>
      <c r="P903" s="443"/>
      <c r="Q903" s="443"/>
      <c r="R903" s="443"/>
      <c r="S903" s="443"/>
      <c r="T903" s="443"/>
      <c r="U903" s="443"/>
      <c r="V903" s="443"/>
      <c r="W903" s="443"/>
      <c r="X903" s="443"/>
      <c r="Y903" s="443"/>
      <c r="Z903" s="443"/>
    </row>
    <row r="904" spans="1:26" ht="15.6">
      <c r="A904" s="443"/>
      <c r="B904" s="443"/>
      <c r="C904" s="443"/>
      <c r="D904" s="443"/>
      <c r="E904" s="443"/>
      <c r="F904" s="443"/>
      <c r="G904" s="443"/>
      <c r="H904" s="443"/>
      <c r="I904" s="443"/>
      <c r="J904" s="443"/>
      <c r="K904" s="443"/>
      <c r="L904" s="443"/>
      <c r="M904" s="443"/>
      <c r="N904" s="443"/>
      <c r="O904" s="443"/>
      <c r="P904" s="443"/>
      <c r="Q904" s="443"/>
      <c r="R904" s="443"/>
      <c r="S904" s="443"/>
      <c r="T904" s="443"/>
      <c r="U904" s="443"/>
      <c r="V904" s="443"/>
      <c r="W904" s="443"/>
      <c r="X904" s="443"/>
      <c r="Y904" s="443"/>
      <c r="Z904" s="443"/>
    </row>
    <row r="905" spans="1:26" ht="15.6">
      <c r="A905" s="443"/>
      <c r="B905" s="443"/>
      <c r="C905" s="443"/>
      <c r="D905" s="443"/>
      <c r="E905" s="443"/>
      <c r="F905" s="443"/>
      <c r="G905" s="443"/>
      <c r="H905" s="443"/>
      <c r="I905" s="443"/>
      <c r="J905" s="443"/>
      <c r="K905" s="443"/>
      <c r="L905" s="443"/>
      <c r="M905" s="443"/>
      <c r="N905" s="443"/>
      <c r="O905" s="443"/>
      <c r="P905" s="443"/>
      <c r="Q905" s="443"/>
      <c r="R905" s="443"/>
      <c r="S905" s="443"/>
      <c r="T905" s="443"/>
      <c r="U905" s="443"/>
      <c r="V905" s="443"/>
      <c r="W905" s="443"/>
      <c r="X905" s="443"/>
      <c r="Y905" s="443"/>
      <c r="Z905" s="443"/>
    </row>
    <row r="906" spans="1:26" ht="15.6">
      <c r="A906" s="443"/>
      <c r="B906" s="443"/>
      <c r="C906" s="443"/>
      <c r="D906" s="443"/>
      <c r="E906" s="443"/>
      <c r="F906" s="443"/>
      <c r="G906" s="443"/>
      <c r="H906" s="443"/>
      <c r="I906" s="443"/>
      <c r="J906" s="443"/>
      <c r="K906" s="443"/>
      <c r="L906" s="443"/>
      <c r="M906" s="443"/>
      <c r="N906" s="443"/>
      <c r="O906" s="443"/>
      <c r="P906" s="443"/>
      <c r="Q906" s="443"/>
      <c r="R906" s="443"/>
      <c r="S906" s="443"/>
      <c r="T906" s="443"/>
      <c r="U906" s="443"/>
      <c r="V906" s="443"/>
      <c r="W906" s="443"/>
      <c r="X906" s="443"/>
      <c r="Y906" s="443"/>
      <c r="Z906" s="443"/>
    </row>
    <row r="907" spans="1:26" ht="15.6">
      <c r="A907" s="443"/>
      <c r="B907" s="443"/>
      <c r="C907" s="443"/>
      <c r="D907" s="443"/>
      <c r="E907" s="443"/>
      <c r="F907" s="443"/>
      <c r="G907" s="443"/>
      <c r="H907" s="443"/>
      <c r="I907" s="443"/>
      <c r="J907" s="443"/>
      <c r="K907" s="443"/>
      <c r="L907" s="443"/>
      <c r="M907" s="443"/>
      <c r="N907" s="443"/>
      <c r="O907" s="443"/>
      <c r="P907" s="443"/>
      <c r="Q907" s="443"/>
      <c r="R907" s="443"/>
      <c r="S907" s="443"/>
      <c r="T907" s="443"/>
      <c r="U907" s="443"/>
      <c r="V907" s="443"/>
      <c r="W907" s="443"/>
      <c r="X907" s="443"/>
      <c r="Y907" s="443"/>
      <c r="Z907" s="443"/>
    </row>
    <row r="908" spans="1:26" ht="15.6">
      <c r="A908" s="443"/>
      <c r="B908" s="443"/>
      <c r="C908" s="443"/>
      <c r="D908" s="443"/>
      <c r="E908" s="443"/>
      <c r="F908" s="443"/>
      <c r="G908" s="443"/>
      <c r="H908" s="443"/>
      <c r="I908" s="443"/>
      <c r="J908" s="443"/>
      <c r="K908" s="443"/>
      <c r="L908" s="443"/>
      <c r="M908" s="443"/>
      <c r="N908" s="443"/>
      <c r="O908" s="443"/>
      <c r="P908" s="443"/>
      <c r="Q908" s="443"/>
      <c r="R908" s="443"/>
      <c r="S908" s="443"/>
      <c r="T908" s="443"/>
      <c r="U908" s="443"/>
      <c r="V908" s="443"/>
      <c r="W908" s="443"/>
      <c r="X908" s="443"/>
      <c r="Y908" s="443"/>
      <c r="Z908" s="443"/>
    </row>
    <row r="909" spans="1:26" ht="15.6">
      <c r="A909" s="443"/>
      <c r="B909" s="443"/>
      <c r="C909" s="443"/>
      <c r="D909" s="443"/>
      <c r="E909" s="443"/>
      <c r="F909" s="443"/>
      <c r="G909" s="443"/>
      <c r="H909" s="443"/>
      <c r="I909" s="443"/>
      <c r="J909" s="443"/>
      <c r="K909" s="443"/>
      <c r="L909" s="443"/>
      <c r="M909" s="443"/>
      <c r="N909" s="443"/>
      <c r="O909" s="443"/>
      <c r="P909" s="443"/>
      <c r="Q909" s="443"/>
      <c r="R909" s="443"/>
      <c r="S909" s="443"/>
      <c r="T909" s="443"/>
      <c r="U909" s="443"/>
      <c r="V909" s="443"/>
      <c r="W909" s="443"/>
      <c r="X909" s="443"/>
      <c r="Y909" s="443"/>
      <c r="Z909" s="443"/>
    </row>
    <row r="910" spans="1:26" ht="15.6">
      <c r="A910" s="443"/>
      <c r="B910" s="443"/>
      <c r="C910" s="443"/>
      <c r="D910" s="443"/>
      <c r="E910" s="443"/>
      <c r="F910" s="443"/>
      <c r="G910" s="443"/>
      <c r="H910" s="443"/>
      <c r="I910" s="443"/>
      <c r="J910" s="443"/>
      <c r="K910" s="443"/>
      <c r="L910" s="443"/>
      <c r="M910" s="443"/>
      <c r="N910" s="443"/>
      <c r="O910" s="443"/>
      <c r="P910" s="443"/>
      <c r="Q910" s="443"/>
      <c r="R910" s="443"/>
      <c r="S910" s="443"/>
      <c r="T910" s="443"/>
      <c r="U910" s="443"/>
      <c r="V910" s="443"/>
      <c r="W910" s="443"/>
      <c r="X910" s="443"/>
      <c r="Y910" s="443"/>
      <c r="Z910" s="443"/>
    </row>
    <row r="911" spans="1:26" ht="15.6">
      <c r="A911" s="443"/>
      <c r="B911" s="443"/>
      <c r="C911" s="443"/>
      <c r="D911" s="443"/>
      <c r="E911" s="443"/>
      <c r="F911" s="443"/>
      <c r="G911" s="443"/>
      <c r="H911" s="443"/>
      <c r="I911" s="443"/>
      <c r="J911" s="443"/>
      <c r="K911" s="443"/>
      <c r="L911" s="443"/>
      <c r="M911" s="443"/>
      <c r="N911" s="443"/>
      <c r="O911" s="443"/>
      <c r="P911" s="443"/>
      <c r="Q911" s="443"/>
      <c r="R911" s="443"/>
      <c r="S911" s="443"/>
      <c r="T911" s="443"/>
      <c r="U911" s="443"/>
      <c r="V911" s="443"/>
      <c r="W911" s="443"/>
      <c r="X911" s="443"/>
      <c r="Y911" s="443"/>
      <c r="Z911" s="443"/>
    </row>
    <row r="912" spans="1:26" ht="15.6">
      <c r="A912" s="443"/>
      <c r="B912" s="443"/>
      <c r="C912" s="443"/>
      <c r="D912" s="443"/>
      <c r="E912" s="443"/>
      <c r="F912" s="443"/>
      <c r="G912" s="443"/>
      <c r="H912" s="443"/>
      <c r="I912" s="443"/>
      <c r="J912" s="443"/>
      <c r="K912" s="443"/>
      <c r="L912" s="443"/>
      <c r="M912" s="443"/>
      <c r="N912" s="443"/>
      <c r="O912" s="443"/>
      <c r="P912" s="443"/>
      <c r="Q912" s="443"/>
      <c r="R912" s="443"/>
      <c r="S912" s="443"/>
      <c r="T912" s="443"/>
      <c r="U912" s="443"/>
      <c r="V912" s="443"/>
      <c r="W912" s="443"/>
      <c r="X912" s="443"/>
      <c r="Y912" s="443"/>
      <c r="Z912" s="443"/>
    </row>
    <row r="913" spans="1:26" ht="15.6">
      <c r="A913" s="443"/>
      <c r="B913" s="443"/>
      <c r="C913" s="443"/>
      <c r="D913" s="443"/>
      <c r="E913" s="443"/>
      <c r="F913" s="443"/>
      <c r="G913" s="443"/>
      <c r="H913" s="443"/>
      <c r="I913" s="443"/>
      <c r="J913" s="443"/>
      <c r="K913" s="443"/>
      <c r="L913" s="443"/>
      <c r="M913" s="443"/>
      <c r="N913" s="443"/>
      <c r="O913" s="443"/>
      <c r="P913" s="443"/>
      <c r="Q913" s="443"/>
      <c r="R913" s="443"/>
      <c r="S913" s="443"/>
      <c r="T913" s="443"/>
      <c r="U913" s="443"/>
      <c r="V913" s="443"/>
      <c r="W913" s="443"/>
      <c r="X913" s="443"/>
      <c r="Y913" s="443"/>
      <c r="Z913" s="443"/>
    </row>
    <row r="914" spans="1:26" ht="15.6">
      <c r="A914" s="443"/>
      <c r="B914" s="443"/>
      <c r="C914" s="443"/>
      <c r="D914" s="443"/>
      <c r="E914" s="443"/>
      <c r="F914" s="443"/>
      <c r="G914" s="443"/>
      <c r="H914" s="443"/>
      <c r="I914" s="443"/>
      <c r="J914" s="443"/>
      <c r="K914" s="443"/>
      <c r="L914" s="443"/>
      <c r="M914" s="443"/>
      <c r="N914" s="443"/>
      <c r="O914" s="443"/>
      <c r="P914" s="443"/>
      <c r="Q914" s="443"/>
      <c r="R914" s="443"/>
      <c r="S914" s="443"/>
      <c r="T914" s="443"/>
      <c r="U914" s="443"/>
      <c r="V914" s="443"/>
      <c r="W914" s="443"/>
      <c r="X914" s="443"/>
      <c r="Y914" s="443"/>
      <c r="Z914" s="443"/>
    </row>
    <row r="915" spans="1:26" ht="15.6">
      <c r="A915" s="443"/>
      <c r="B915" s="443"/>
      <c r="C915" s="443"/>
      <c r="D915" s="443"/>
      <c r="E915" s="443"/>
      <c r="F915" s="443"/>
      <c r="G915" s="443"/>
      <c r="H915" s="443"/>
      <c r="I915" s="443"/>
      <c r="J915" s="443"/>
      <c r="K915" s="443"/>
      <c r="L915" s="443"/>
      <c r="M915" s="443"/>
      <c r="N915" s="443"/>
      <c r="O915" s="443"/>
      <c r="P915" s="443"/>
      <c r="Q915" s="443"/>
      <c r="R915" s="443"/>
      <c r="S915" s="443"/>
      <c r="T915" s="443"/>
      <c r="U915" s="443"/>
      <c r="V915" s="443"/>
      <c r="W915" s="443"/>
      <c r="X915" s="443"/>
      <c r="Y915" s="443"/>
      <c r="Z915" s="443"/>
    </row>
    <row r="916" spans="1:26" ht="15.6">
      <c r="A916" s="443"/>
      <c r="B916" s="443"/>
      <c r="C916" s="443"/>
      <c r="D916" s="443"/>
      <c r="E916" s="443"/>
      <c r="F916" s="443"/>
      <c r="G916" s="443"/>
      <c r="H916" s="443"/>
      <c r="I916" s="443"/>
      <c r="J916" s="443"/>
      <c r="K916" s="443"/>
      <c r="L916" s="443"/>
      <c r="M916" s="443"/>
      <c r="N916" s="443"/>
      <c r="O916" s="443"/>
      <c r="P916" s="443"/>
      <c r="Q916" s="443"/>
      <c r="R916" s="443"/>
      <c r="S916" s="443"/>
      <c r="T916" s="443"/>
      <c r="U916" s="443"/>
      <c r="V916" s="443"/>
      <c r="W916" s="443"/>
      <c r="X916" s="443"/>
      <c r="Y916" s="443"/>
      <c r="Z916" s="443"/>
    </row>
    <row r="917" spans="1:26" ht="15.6">
      <c r="A917" s="443"/>
      <c r="B917" s="443"/>
      <c r="C917" s="443"/>
      <c r="D917" s="443"/>
      <c r="E917" s="443"/>
      <c r="F917" s="443"/>
      <c r="G917" s="443"/>
      <c r="H917" s="443"/>
      <c r="I917" s="443"/>
      <c r="J917" s="443"/>
      <c r="K917" s="443"/>
      <c r="L917" s="443"/>
      <c r="M917" s="443"/>
      <c r="N917" s="443"/>
      <c r="O917" s="443"/>
      <c r="P917" s="443"/>
      <c r="Q917" s="443"/>
      <c r="R917" s="443"/>
      <c r="S917" s="443"/>
      <c r="T917" s="443"/>
      <c r="U917" s="443"/>
      <c r="V917" s="443"/>
      <c r="W917" s="443"/>
      <c r="X917" s="443"/>
      <c r="Y917" s="443"/>
      <c r="Z917" s="443"/>
    </row>
    <row r="918" spans="1:26" ht="15.6">
      <c r="A918" s="443"/>
      <c r="B918" s="443"/>
      <c r="C918" s="443"/>
      <c r="D918" s="443"/>
      <c r="E918" s="443"/>
      <c r="F918" s="443"/>
      <c r="G918" s="443"/>
      <c r="H918" s="443"/>
      <c r="I918" s="443"/>
      <c r="J918" s="443"/>
      <c r="K918" s="443"/>
      <c r="L918" s="443"/>
      <c r="M918" s="443"/>
      <c r="N918" s="443"/>
      <c r="O918" s="443"/>
      <c r="P918" s="443"/>
      <c r="Q918" s="443"/>
      <c r="R918" s="443"/>
      <c r="S918" s="443"/>
      <c r="T918" s="443"/>
      <c r="U918" s="443"/>
      <c r="V918" s="443"/>
      <c r="W918" s="443"/>
      <c r="X918" s="443"/>
      <c r="Y918" s="443"/>
      <c r="Z918" s="443"/>
    </row>
    <row r="919" spans="1:26" ht="15.6">
      <c r="A919" s="443"/>
      <c r="B919" s="443"/>
      <c r="C919" s="443"/>
      <c r="D919" s="443"/>
      <c r="E919" s="443"/>
      <c r="F919" s="443"/>
      <c r="G919" s="443"/>
      <c r="H919" s="443"/>
      <c r="I919" s="443"/>
      <c r="J919" s="443"/>
      <c r="K919" s="443"/>
      <c r="L919" s="443"/>
      <c r="M919" s="443"/>
      <c r="N919" s="443"/>
      <c r="O919" s="443"/>
      <c r="P919" s="443"/>
      <c r="Q919" s="443"/>
      <c r="R919" s="443"/>
      <c r="S919" s="443"/>
      <c r="T919" s="443"/>
      <c r="U919" s="443"/>
      <c r="V919" s="443"/>
      <c r="W919" s="443"/>
      <c r="X919" s="443"/>
      <c r="Y919" s="443"/>
      <c r="Z919" s="443"/>
    </row>
    <row r="920" spans="1:26" ht="15.6">
      <c r="A920" s="443"/>
      <c r="B920" s="443"/>
      <c r="C920" s="443"/>
      <c r="D920" s="443"/>
      <c r="E920" s="443"/>
      <c r="F920" s="443"/>
      <c r="G920" s="443"/>
      <c r="H920" s="443"/>
      <c r="I920" s="443"/>
      <c r="J920" s="443"/>
      <c r="K920" s="443"/>
      <c r="L920" s="443"/>
      <c r="M920" s="443"/>
      <c r="N920" s="443"/>
      <c r="O920" s="443"/>
      <c r="P920" s="443"/>
      <c r="Q920" s="443"/>
      <c r="R920" s="443"/>
      <c r="S920" s="443"/>
      <c r="T920" s="443"/>
      <c r="U920" s="443"/>
      <c r="V920" s="443"/>
      <c r="W920" s="443"/>
      <c r="X920" s="443"/>
      <c r="Y920" s="443"/>
      <c r="Z920" s="443"/>
    </row>
    <row r="921" spans="1:26" ht="15.6">
      <c r="A921" s="443"/>
      <c r="B921" s="443"/>
      <c r="C921" s="443"/>
      <c r="D921" s="443"/>
      <c r="E921" s="443"/>
      <c r="F921" s="443"/>
      <c r="G921" s="443"/>
      <c r="H921" s="443"/>
      <c r="I921" s="443"/>
      <c r="J921" s="443"/>
      <c r="K921" s="443"/>
      <c r="L921" s="443"/>
      <c r="M921" s="443"/>
      <c r="N921" s="443"/>
      <c r="O921" s="443"/>
      <c r="P921" s="443"/>
      <c r="Q921" s="443"/>
      <c r="R921" s="443"/>
      <c r="S921" s="443"/>
      <c r="T921" s="443"/>
      <c r="U921" s="443"/>
      <c r="V921" s="443"/>
      <c r="W921" s="443"/>
      <c r="X921" s="443"/>
      <c r="Y921" s="443"/>
      <c r="Z921" s="443"/>
    </row>
    <row r="922" spans="1:26" ht="15.6">
      <c r="A922" s="443"/>
      <c r="B922" s="443"/>
      <c r="C922" s="443"/>
      <c r="D922" s="443"/>
      <c r="E922" s="443"/>
      <c r="F922" s="443"/>
      <c r="G922" s="443"/>
      <c r="H922" s="443"/>
      <c r="I922" s="443"/>
      <c r="J922" s="443"/>
      <c r="K922" s="443"/>
      <c r="L922" s="443"/>
      <c r="M922" s="443"/>
      <c r="N922" s="443"/>
      <c r="O922" s="443"/>
      <c r="P922" s="443"/>
      <c r="Q922" s="443"/>
      <c r="R922" s="443"/>
      <c r="S922" s="443"/>
      <c r="T922" s="443"/>
      <c r="U922" s="443"/>
      <c r="V922" s="443"/>
      <c r="W922" s="443"/>
      <c r="X922" s="443"/>
      <c r="Y922" s="443"/>
      <c r="Z922" s="443"/>
    </row>
    <row r="923" spans="1:26" ht="15.6">
      <c r="A923" s="443"/>
      <c r="B923" s="443"/>
      <c r="C923" s="443"/>
      <c r="D923" s="443"/>
      <c r="E923" s="443"/>
      <c r="F923" s="443"/>
      <c r="G923" s="443"/>
      <c r="H923" s="443"/>
      <c r="I923" s="443"/>
      <c r="J923" s="443"/>
      <c r="K923" s="443"/>
      <c r="L923" s="443"/>
      <c r="M923" s="443"/>
      <c r="N923" s="443"/>
      <c r="O923" s="443"/>
      <c r="P923" s="443"/>
      <c r="Q923" s="443"/>
      <c r="R923" s="443"/>
      <c r="S923" s="443"/>
      <c r="T923" s="443"/>
      <c r="U923" s="443"/>
      <c r="V923" s="443"/>
      <c r="W923" s="443"/>
      <c r="X923" s="443"/>
      <c r="Y923" s="443"/>
      <c r="Z923" s="443"/>
    </row>
    <row r="924" spans="1:26" ht="15.6">
      <c r="A924" s="443"/>
      <c r="B924" s="443"/>
      <c r="C924" s="443"/>
      <c r="D924" s="443"/>
      <c r="E924" s="443"/>
      <c r="F924" s="443"/>
      <c r="G924" s="443"/>
      <c r="H924" s="443"/>
      <c r="I924" s="443"/>
      <c r="J924" s="443"/>
      <c r="K924" s="443"/>
      <c r="L924" s="443"/>
      <c r="M924" s="443"/>
      <c r="N924" s="443"/>
      <c r="O924" s="443"/>
      <c r="P924" s="443"/>
      <c r="Q924" s="443"/>
      <c r="R924" s="443"/>
      <c r="S924" s="443"/>
      <c r="T924" s="443"/>
      <c r="U924" s="443"/>
      <c r="V924" s="443"/>
      <c r="W924" s="443"/>
      <c r="X924" s="443"/>
      <c r="Y924" s="443"/>
      <c r="Z924" s="443"/>
    </row>
    <row r="925" spans="1:26" ht="15.6">
      <c r="A925" s="443"/>
      <c r="B925" s="443"/>
      <c r="C925" s="443"/>
      <c r="D925" s="443"/>
      <c r="E925" s="443"/>
      <c r="F925" s="443"/>
      <c r="G925" s="443"/>
      <c r="H925" s="443"/>
      <c r="I925" s="443"/>
      <c r="J925" s="443"/>
      <c r="K925" s="443"/>
      <c r="L925" s="443"/>
      <c r="M925" s="443"/>
      <c r="N925" s="443"/>
      <c r="O925" s="443"/>
      <c r="P925" s="443"/>
      <c r="Q925" s="443"/>
      <c r="R925" s="443"/>
      <c r="S925" s="443"/>
      <c r="T925" s="443"/>
      <c r="U925" s="443"/>
      <c r="V925" s="443"/>
      <c r="W925" s="443"/>
      <c r="X925" s="443"/>
      <c r="Y925" s="443"/>
      <c r="Z925" s="443"/>
    </row>
    <row r="926" spans="1:26" ht="15.6">
      <c r="A926" s="443"/>
      <c r="B926" s="443"/>
      <c r="C926" s="443"/>
      <c r="D926" s="443"/>
      <c r="E926" s="443"/>
      <c r="F926" s="443"/>
      <c r="G926" s="443"/>
      <c r="H926" s="443"/>
      <c r="I926" s="443"/>
      <c r="J926" s="443"/>
      <c r="K926" s="443"/>
      <c r="L926" s="443"/>
      <c r="M926" s="443"/>
      <c r="N926" s="443"/>
      <c r="O926" s="443"/>
      <c r="P926" s="443"/>
      <c r="Q926" s="443"/>
      <c r="R926" s="443"/>
      <c r="S926" s="443"/>
      <c r="T926" s="443"/>
      <c r="U926" s="443"/>
      <c r="V926" s="443"/>
      <c r="W926" s="443"/>
      <c r="X926" s="443"/>
      <c r="Y926" s="443"/>
      <c r="Z926" s="443"/>
    </row>
    <row r="927" spans="1:26" ht="15.6">
      <c r="A927" s="443"/>
      <c r="B927" s="443"/>
      <c r="C927" s="443"/>
      <c r="D927" s="443"/>
      <c r="E927" s="443"/>
      <c r="F927" s="443"/>
      <c r="G927" s="443"/>
      <c r="H927" s="443"/>
      <c r="I927" s="443"/>
      <c r="J927" s="443"/>
      <c r="K927" s="443"/>
      <c r="L927" s="443"/>
      <c r="M927" s="443"/>
      <c r="N927" s="443"/>
      <c r="O927" s="443"/>
      <c r="P927" s="443"/>
      <c r="Q927" s="443"/>
      <c r="R927" s="443"/>
      <c r="S927" s="443"/>
      <c r="T927" s="443"/>
      <c r="U927" s="443"/>
      <c r="V927" s="443"/>
      <c r="W927" s="443"/>
      <c r="X927" s="443"/>
      <c r="Y927" s="443"/>
      <c r="Z927" s="443"/>
    </row>
    <row r="928" spans="1:26" ht="15.6">
      <c r="A928" s="443"/>
      <c r="B928" s="443"/>
      <c r="C928" s="443"/>
      <c r="D928" s="443"/>
      <c r="E928" s="443"/>
      <c r="F928" s="443"/>
      <c r="G928" s="443"/>
      <c r="H928" s="443"/>
      <c r="I928" s="443"/>
      <c r="J928" s="443"/>
      <c r="K928" s="443"/>
      <c r="L928" s="443"/>
      <c r="M928" s="443"/>
      <c r="N928" s="443"/>
      <c r="O928" s="443"/>
      <c r="P928" s="443"/>
      <c r="Q928" s="443"/>
      <c r="R928" s="443"/>
      <c r="S928" s="443"/>
      <c r="T928" s="443"/>
      <c r="U928" s="443"/>
      <c r="V928" s="443"/>
      <c r="W928" s="443"/>
      <c r="X928" s="443"/>
      <c r="Y928" s="443"/>
      <c r="Z928" s="443"/>
    </row>
    <row r="929" spans="1:26" ht="15.6">
      <c r="A929" s="443"/>
      <c r="B929" s="443"/>
      <c r="C929" s="443"/>
      <c r="D929" s="443"/>
      <c r="E929" s="443"/>
      <c r="F929" s="443"/>
      <c r="G929" s="443"/>
      <c r="H929" s="443"/>
      <c r="I929" s="443"/>
      <c r="J929" s="443"/>
      <c r="K929" s="443"/>
      <c r="L929" s="443"/>
      <c r="M929" s="443"/>
      <c r="N929" s="443"/>
      <c r="O929" s="443"/>
      <c r="P929" s="443"/>
      <c r="Q929" s="443"/>
      <c r="R929" s="443"/>
      <c r="S929" s="443"/>
      <c r="T929" s="443"/>
      <c r="U929" s="443"/>
      <c r="V929" s="443"/>
      <c r="W929" s="443"/>
      <c r="X929" s="443"/>
      <c r="Y929" s="443"/>
      <c r="Z929" s="443"/>
    </row>
    <row r="930" spans="1:26" ht="15.6">
      <c r="A930" s="443"/>
      <c r="B930" s="443"/>
      <c r="C930" s="443"/>
      <c r="D930" s="443"/>
      <c r="E930" s="443"/>
      <c r="F930" s="443"/>
      <c r="G930" s="443"/>
      <c r="H930" s="443"/>
      <c r="I930" s="443"/>
      <c r="J930" s="443"/>
      <c r="K930" s="443"/>
      <c r="L930" s="443"/>
      <c r="M930" s="443"/>
      <c r="N930" s="443"/>
      <c r="O930" s="443"/>
      <c r="P930" s="443"/>
      <c r="Q930" s="443"/>
      <c r="R930" s="443"/>
      <c r="S930" s="443"/>
      <c r="T930" s="443"/>
      <c r="U930" s="443"/>
      <c r="V930" s="443"/>
      <c r="W930" s="443"/>
      <c r="X930" s="443"/>
      <c r="Y930" s="443"/>
      <c r="Z930" s="443"/>
    </row>
    <row r="931" spans="1:26" ht="15.6">
      <c r="A931" s="443"/>
      <c r="B931" s="443"/>
      <c r="C931" s="443"/>
      <c r="D931" s="443"/>
      <c r="E931" s="443"/>
      <c r="F931" s="443"/>
      <c r="G931" s="443"/>
      <c r="H931" s="443"/>
      <c r="I931" s="443"/>
      <c r="J931" s="443"/>
      <c r="K931" s="443"/>
      <c r="L931" s="443"/>
      <c r="M931" s="443"/>
      <c r="N931" s="443"/>
      <c r="O931" s="443"/>
      <c r="P931" s="443"/>
      <c r="Q931" s="443"/>
      <c r="R931" s="443"/>
      <c r="S931" s="443"/>
      <c r="T931" s="443"/>
      <c r="U931" s="443"/>
      <c r="V931" s="443"/>
      <c r="W931" s="443"/>
      <c r="X931" s="443"/>
      <c r="Y931" s="443"/>
      <c r="Z931" s="443"/>
    </row>
    <row r="932" spans="1:26" ht="15.6">
      <c r="A932" s="443"/>
      <c r="B932" s="443"/>
      <c r="C932" s="443"/>
      <c r="D932" s="443"/>
      <c r="E932" s="443"/>
      <c r="F932" s="443"/>
      <c r="G932" s="443"/>
      <c r="H932" s="443"/>
      <c r="I932" s="443"/>
      <c r="J932" s="443"/>
      <c r="K932" s="443"/>
      <c r="L932" s="443"/>
      <c r="M932" s="443"/>
      <c r="N932" s="443"/>
      <c r="O932" s="443"/>
      <c r="P932" s="443"/>
      <c r="Q932" s="443"/>
      <c r="R932" s="443"/>
      <c r="S932" s="443"/>
      <c r="T932" s="443"/>
      <c r="U932" s="443"/>
      <c r="V932" s="443"/>
      <c r="W932" s="443"/>
      <c r="X932" s="443"/>
      <c r="Y932" s="443"/>
      <c r="Z932" s="443"/>
    </row>
    <row r="933" spans="1:26" ht="15.6">
      <c r="A933" s="443"/>
      <c r="B933" s="443"/>
      <c r="C933" s="443"/>
      <c r="D933" s="443"/>
      <c r="E933" s="443"/>
      <c r="F933" s="443"/>
      <c r="G933" s="443"/>
      <c r="H933" s="443"/>
      <c r="I933" s="443"/>
      <c r="J933" s="443"/>
      <c r="K933" s="443"/>
      <c r="L933" s="443"/>
      <c r="M933" s="443"/>
      <c r="N933" s="443"/>
      <c r="O933" s="443"/>
      <c r="P933" s="443"/>
      <c r="Q933" s="443"/>
      <c r="R933" s="443"/>
      <c r="S933" s="443"/>
      <c r="T933" s="443"/>
      <c r="U933" s="443"/>
      <c r="V933" s="443"/>
      <c r="W933" s="443"/>
      <c r="X933" s="443"/>
      <c r="Y933" s="443"/>
      <c r="Z933" s="443"/>
    </row>
    <row r="934" spans="1:26" ht="15.6">
      <c r="A934" s="443"/>
      <c r="B934" s="443"/>
      <c r="C934" s="443"/>
      <c r="D934" s="443"/>
      <c r="E934" s="443"/>
      <c r="F934" s="443"/>
      <c r="G934" s="443"/>
      <c r="H934" s="443"/>
      <c r="I934" s="443"/>
      <c r="J934" s="443"/>
      <c r="K934" s="443"/>
      <c r="L934" s="443"/>
      <c r="M934" s="443"/>
      <c r="N934" s="443"/>
      <c r="O934" s="443"/>
      <c r="P934" s="443"/>
      <c r="Q934" s="443"/>
      <c r="R934" s="443"/>
      <c r="S934" s="443"/>
      <c r="T934" s="443"/>
      <c r="U934" s="443"/>
      <c r="V934" s="443"/>
      <c r="W934" s="443"/>
      <c r="X934" s="443"/>
      <c r="Y934" s="443"/>
      <c r="Z934" s="443"/>
    </row>
    <row r="935" spans="1:26" ht="15.6">
      <c r="A935" s="443"/>
      <c r="B935" s="443"/>
      <c r="C935" s="443"/>
      <c r="D935" s="443"/>
      <c r="E935" s="443"/>
      <c r="F935" s="443"/>
      <c r="G935" s="443"/>
      <c r="H935" s="443"/>
      <c r="I935" s="443"/>
      <c r="J935" s="443"/>
      <c r="K935" s="443"/>
      <c r="L935" s="443"/>
      <c r="M935" s="443"/>
      <c r="N935" s="443"/>
      <c r="O935" s="443"/>
      <c r="P935" s="443"/>
      <c r="Q935" s="443"/>
      <c r="R935" s="443"/>
      <c r="S935" s="443"/>
      <c r="T935" s="443"/>
      <c r="U935" s="443"/>
      <c r="V935" s="443"/>
      <c r="W935" s="443"/>
      <c r="X935" s="443"/>
      <c r="Y935" s="443"/>
      <c r="Z935" s="443"/>
    </row>
    <row r="936" spans="1:26" ht="15.6">
      <c r="A936" s="443"/>
      <c r="B936" s="443"/>
      <c r="C936" s="443"/>
      <c r="D936" s="443"/>
      <c r="E936" s="443"/>
      <c r="F936" s="443"/>
      <c r="G936" s="443"/>
      <c r="H936" s="443"/>
      <c r="I936" s="443"/>
      <c r="J936" s="443"/>
      <c r="K936" s="443"/>
      <c r="L936" s="443"/>
      <c r="M936" s="443"/>
      <c r="N936" s="443"/>
      <c r="O936" s="443"/>
      <c r="P936" s="443"/>
      <c r="Q936" s="443"/>
      <c r="R936" s="443"/>
      <c r="S936" s="443"/>
      <c r="T936" s="443"/>
      <c r="U936" s="443"/>
      <c r="V936" s="443"/>
      <c r="W936" s="443"/>
      <c r="X936" s="443"/>
      <c r="Y936" s="443"/>
      <c r="Z936" s="443"/>
    </row>
    <row r="937" spans="1:26" ht="15.6">
      <c r="A937" s="443"/>
      <c r="B937" s="443"/>
      <c r="C937" s="443"/>
      <c r="D937" s="443"/>
      <c r="E937" s="443"/>
      <c r="F937" s="443"/>
      <c r="G937" s="443"/>
      <c r="H937" s="443"/>
      <c r="I937" s="443"/>
      <c r="J937" s="443"/>
      <c r="K937" s="443"/>
      <c r="L937" s="443"/>
      <c r="M937" s="443"/>
      <c r="N937" s="443"/>
      <c r="O937" s="443"/>
      <c r="P937" s="443"/>
      <c r="Q937" s="443"/>
      <c r="R937" s="443"/>
      <c r="S937" s="443"/>
      <c r="T937" s="443"/>
      <c r="U937" s="443"/>
      <c r="V937" s="443"/>
      <c r="W937" s="443"/>
      <c r="X937" s="443"/>
      <c r="Y937" s="443"/>
      <c r="Z937" s="443"/>
    </row>
    <row r="938" spans="1:26" ht="15.6">
      <c r="A938" s="443"/>
      <c r="B938" s="443"/>
      <c r="C938" s="443"/>
      <c r="D938" s="443"/>
      <c r="E938" s="443"/>
      <c r="F938" s="443"/>
      <c r="G938" s="443"/>
      <c r="H938" s="443"/>
      <c r="I938" s="443"/>
      <c r="J938" s="443"/>
      <c r="K938" s="443"/>
      <c r="L938" s="443"/>
      <c r="M938" s="443"/>
      <c r="N938" s="443"/>
      <c r="O938" s="443"/>
      <c r="P938" s="443"/>
      <c r="Q938" s="443"/>
      <c r="R938" s="443"/>
      <c r="S938" s="443"/>
      <c r="T938" s="443"/>
      <c r="U938" s="443"/>
      <c r="V938" s="443"/>
      <c r="W938" s="443"/>
      <c r="X938" s="443"/>
      <c r="Y938" s="443"/>
      <c r="Z938" s="443"/>
    </row>
    <row r="939" spans="1:26" ht="15.6">
      <c r="A939" s="443"/>
      <c r="B939" s="443"/>
      <c r="C939" s="443"/>
      <c r="D939" s="443"/>
      <c r="E939" s="443"/>
      <c r="F939" s="443"/>
      <c r="G939" s="443"/>
      <c r="H939" s="443"/>
      <c r="I939" s="443"/>
      <c r="J939" s="443"/>
      <c r="K939" s="443"/>
      <c r="L939" s="443"/>
      <c r="M939" s="443"/>
      <c r="N939" s="443"/>
      <c r="O939" s="443"/>
      <c r="P939" s="443"/>
      <c r="Q939" s="443"/>
      <c r="R939" s="443"/>
      <c r="S939" s="443"/>
      <c r="T939" s="443"/>
      <c r="U939" s="443"/>
      <c r="V939" s="443"/>
      <c r="W939" s="443"/>
      <c r="X939" s="443"/>
      <c r="Y939" s="443"/>
      <c r="Z939" s="443"/>
    </row>
    <row r="940" spans="1:26" ht="15.6">
      <c r="A940" s="443"/>
      <c r="B940" s="443"/>
      <c r="C940" s="443"/>
      <c r="D940" s="443"/>
      <c r="E940" s="443"/>
      <c r="F940" s="443"/>
      <c r="G940" s="443"/>
      <c r="H940" s="443"/>
      <c r="I940" s="443"/>
      <c r="J940" s="443"/>
      <c r="K940" s="443"/>
      <c r="L940" s="443"/>
      <c r="M940" s="443"/>
      <c r="N940" s="443"/>
      <c r="O940" s="443"/>
      <c r="P940" s="443"/>
      <c r="Q940" s="443"/>
      <c r="R940" s="443"/>
      <c r="S940" s="443"/>
      <c r="T940" s="443"/>
      <c r="U940" s="443"/>
      <c r="V940" s="443"/>
      <c r="W940" s="443"/>
      <c r="X940" s="443"/>
      <c r="Y940" s="443"/>
      <c r="Z940" s="443"/>
    </row>
    <row r="941" spans="1:26" ht="15.6">
      <c r="A941" s="443"/>
      <c r="B941" s="443"/>
      <c r="C941" s="443"/>
      <c r="D941" s="443"/>
      <c r="E941" s="443"/>
      <c r="F941" s="443"/>
      <c r="G941" s="443"/>
      <c r="H941" s="443"/>
      <c r="I941" s="443"/>
      <c r="J941" s="443"/>
      <c r="K941" s="443"/>
      <c r="L941" s="443"/>
      <c r="M941" s="443"/>
      <c r="N941" s="443"/>
      <c r="O941" s="443"/>
      <c r="P941" s="443"/>
      <c r="Q941" s="443"/>
      <c r="R941" s="443"/>
      <c r="S941" s="443"/>
      <c r="T941" s="443"/>
      <c r="U941" s="443"/>
      <c r="V941" s="443"/>
      <c r="W941" s="443"/>
      <c r="X941" s="443"/>
      <c r="Y941" s="443"/>
      <c r="Z941" s="443"/>
    </row>
    <row r="942" spans="1:26" ht="15.6">
      <c r="A942" s="443"/>
      <c r="B942" s="443"/>
      <c r="C942" s="443"/>
      <c r="D942" s="443"/>
      <c r="E942" s="443"/>
      <c r="F942" s="443"/>
      <c r="G942" s="443"/>
      <c r="H942" s="443"/>
      <c r="I942" s="443"/>
      <c r="J942" s="443"/>
      <c r="K942" s="443"/>
      <c r="L942" s="443"/>
      <c r="M942" s="443"/>
      <c r="N942" s="443"/>
      <c r="O942" s="443"/>
      <c r="P942" s="443"/>
      <c r="Q942" s="443"/>
      <c r="R942" s="443"/>
      <c r="S942" s="443"/>
      <c r="T942" s="443"/>
      <c r="U942" s="443"/>
      <c r="V942" s="443"/>
      <c r="W942" s="443"/>
      <c r="X942" s="443"/>
      <c r="Y942" s="443"/>
      <c r="Z942" s="443"/>
    </row>
    <row r="943" spans="1:26" ht="15.6">
      <c r="A943" s="443"/>
      <c r="B943" s="443"/>
      <c r="C943" s="443"/>
      <c r="D943" s="443"/>
      <c r="E943" s="443"/>
      <c r="F943" s="443"/>
      <c r="G943" s="443"/>
      <c r="H943" s="443"/>
      <c r="I943" s="443"/>
      <c r="J943" s="443"/>
      <c r="K943" s="443"/>
      <c r="L943" s="443"/>
      <c r="M943" s="443"/>
      <c r="N943" s="443"/>
      <c r="O943" s="443"/>
      <c r="P943" s="443"/>
      <c r="Q943" s="443"/>
      <c r="R943" s="443"/>
      <c r="S943" s="443"/>
      <c r="T943" s="443"/>
      <c r="U943" s="443"/>
      <c r="V943" s="443"/>
      <c r="W943" s="443"/>
      <c r="X943" s="443"/>
      <c r="Y943" s="443"/>
      <c r="Z943" s="443"/>
    </row>
    <row r="944" spans="1:26" ht="15.6">
      <c r="A944" s="443"/>
      <c r="B944" s="443"/>
      <c r="C944" s="443"/>
      <c r="D944" s="443"/>
      <c r="E944" s="443"/>
      <c r="F944" s="443"/>
      <c r="G944" s="443"/>
      <c r="H944" s="443"/>
      <c r="I944" s="443"/>
      <c r="J944" s="443"/>
      <c r="K944" s="443"/>
      <c r="L944" s="443"/>
      <c r="M944" s="443"/>
      <c r="N944" s="443"/>
      <c r="O944" s="443"/>
      <c r="P944" s="443"/>
      <c r="Q944" s="443"/>
      <c r="R944" s="443"/>
      <c r="S944" s="443"/>
      <c r="T944" s="443"/>
      <c r="U944" s="443"/>
      <c r="V944" s="443"/>
      <c r="W944" s="443"/>
      <c r="X944" s="443"/>
      <c r="Y944" s="443"/>
      <c r="Z944" s="443"/>
    </row>
    <row r="945" spans="1:26" ht="15.6">
      <c r="A945" s="443"/>
      <c r="B945" s="443"/>
      <c r="C945" s="443"/>
      <c r="D945" s="443"/>
      <c r="E945" s="443"/>
      <c r="F945" s="443"/>
      <c r="G945" s="443"/>
      <c r="H945" s="443"/>
      <c r="I945" s="443"/>
      <c r="J945" s="443"/>
      <c r="K945" s="443"/>
      <c r="L945" s="443"/>
      <c r="M945" s="443"/>
      <c r="N945" s="443"/>
      <c r="O945" s="443"/>
      <c r="P945" s="443"/>
      <c r="Q945" s="443"/>
      <c r="R945" s="443"/>
      <c r="S945" s="443"/>
      <c r="T945" s="443"/>
      <c r="U945" s="443"/>
      <c r="V945" s="443"/>
      <c r="W945" s="443"/>
      <c r="X945" s="443"/>
      <c r="Y945" s="443"/>
      <c r="Z945" s="443"/>
    </row>
    <row r="946" spans="1:26" ht="15.6">
      <c r="A946" s="443"/>
      <c r="B946" s="443"/>
      <c r="C946" s="443"/>
      <c r="D946" s="443"/>
      <c r="E946" s="443"/>
      <c r="F946" s="443"/>
      <c r="G946" s="443"/>
      <c r="H946" s="443"/>
      <c r="I946" s="443"/>
      <c r="J946" s="443"/>
      <c r="K946" s="443"/>
      <c r="L946" s="443"/>
      <c r="M946" s="443"/>
      <c r="N946" s="443"/>
      <c r="O946" s="443"/>
      <c r="P946" s="443"/>
      <c r="Q946" s="443"/>
      <c r="R946" s="443"/>
      <c r="S946" s="443"/>
      <c r="T946" s="443"/>
      <c r="U946" s="443"/>
      <c r="V946" s="443"/>
      <c r="W946" s="443"/>
      <c r="X946" s="443"/>
      <c r="Y946" s="443"/>
      <c r="Z946" s="443"/>
    </row>
    <row r="947" spans="1:26" ht="15.6">
      <c r="A947" s="443"/>
      <c r="B947" s="443"/>
      <c r="C947" s="443"/>
      <c r="D947" s="443"/>
      <c r="E947" s="443"/>
      <c r="F947" s="443"/>
      <c r="G947" s="443"/>
      <c r="H947" s="443"/>
      <c r="I947" s="443"/>
      <c r="J947" s="443"/>
      <c r="K947" s="443"/>
      <c r="L947" s="443"/>
      <c r="M947" s="443"/>
      <c r="N947" s="443"/>
      <c r="O947" s="443"/>
      <c r="P947" s="443"/>
      <c r="Q947" s="443"/>
      <c r="R947" s="443"/>
      <c r="S947" s="443"/>
      <c r="T947" s="443"/>
      <c r="U947" s="443"/>
      <c r="V947" s="443"/>
      <c r="W947" s="443"/>
      <c r="X947" s="443"/>
      <c r="Y947" s="443"/>
      <c r="Z947" s="443"/>
    </row>
    <row r="948" spans="1:26" ht="15.6">
      <c r="A948" s="443"/>
      <c r="B948" s="443"/>
      <c r="C948" s="443"/>
      <c r="D948" s="443"/>
      <c r="E948" s="443"/>
      <c r="F948" s="443"/>
      <c r="G948" s="443"/>
      <c r="H948" s="443"/>
      <c r="I948" s="443"/>
      <c r="J948" s="443"/>
      <c r="K948" s="443"/>
      <c r="L948" s="443"/>
      <c r="M948" s="443"/>
      <c r="N948" s="443"/>
      <c r="O948" s="443"/>
      <c r="P948" s="443"/>
      <c r="Q948" s="443"/>
      <c r="R948" s="443"/>
      <c r="S948" s="443"/>
      <c r="T948" s="443"/>
      <c r="U948" s="443"/>
      <c r="V948" s="443"/>
      <c r="W948" s="443"/>
      <c r="X948" s="443"/>
      <c r="Y948" s="443"/>
      <c r="Z948" s="443"/>
    </row>
    <row r="949" spans="1:26" ht="15.6">
      <c r="A949" s="443"/>
      <c r="B949" s="443"/>
      <c r="C949" s="443"/>
      <c r="D949" s="443"/>
      <c r="E949" s="443"/>
      <c r="F949" s="443"/>
      <c r="G949" s="443"/>
      <c r="H949" s="443"/>
      <c r="I949" s="443"/>
      <c r="J949" s="443"/>
      <c r="K949" s="443"/>
      <c r="L949" s="443"/>
      <c r="M949" s="443"/>
      <c r="N949" s="443"/>
      <c r="O949" s="443"/>
      <c r="P949" s="443"/>
      <c r="Q949" s="443"/>
      <c r="R949" s="443"/>
      <c r="S949" s="443"/>
      <c r="T949" s="443"/>
      <c r="U949" s="443"/>
      <c r="V949" s="443"/>
      <c r="W949" s="443"/>
      <c r="X949" s="443"/>
      <c r="Y949" s="443"/>
      <c r="Z949" s="443"/>
    </row>
    <row r="950" spans="1:26" ht="15.6">
      <c r="A950" s="443"/>
      <c r="B950" s="443"/>
      <c r="C950" s="443"/>
      <c r="D950" s="443"/>
      <c r="E950" s="443"/>
      <c r="F950" s="443"/>
      <c r="G950" s="443"/>
      <c r="H950" s="443"/>
      <c r="I950" s="443"/>
      <c r="J950" s="443"/>
      <c r="K950" s="443"/>
      <c r="L950" s="443"/>
      <c r="M950" s="443"/>
      <c r="N950" s="443"/>
      <c r="O950" s="443"/>
      <c r="P950" s="443"/>
      <c r="Q950" s="443"/>
      <c r="R950" s="443"/>
      <c r="S950" s="443"/>
      <c r="T950" s="443"/>
      <c r="U950" s="443"/>
      <c r="V950" s="443"/>
      <c r="W950" s="443"/>
      <c r="X950" s="443"/>
      <c r="Y950" s="443"/>
      <c r="Z950" s="443"/>
    </row>
    <row r="951" spans="1:26" ht="15.6">
      <c r="A951" s="443"/>
      <c r="B951" s="443"/>
      <c r="C951" s="443"/>
      <c r="D951" s="443"/>
      <c r="E951" s="443"/>
      <c r="F951" s="443"/>
      <c r="G951" s="443"/>
      <c r="H951" s="443"/>
      <c r="I951" s="443"/>
      <c r="J951" s="443"/>
      <c r="K951" s="443"/>
      <c r="L951" s="443"/>
      <c r="M951" s="443"/>
      <c r="N951" s="443"/>
      <c r="O951" s="443"/>
      <c r="P951" s="443"/>
      <c r="Q951" s="443"/>
      <c r="R951" s="443"/>
      <c r="S951" s="443"/>
      <c r="T951" s="443"/>
      <c r="U951" s="443"/>
      <c r="V951" s="443"/>
      <c r="W951" s="443"/>
      <c r="X951" s="443"/>
      <c r="Y951" s="443"/>
      <c r="Z951" s="443"/>
    </row>
    <row r="952" spans="1:26" ht="15.6">
      <c r="A952" s="443"/>
      <c r="B952" s="443"/>
      <c r="C952" s="443"/>
      <c r="D952" s="443"/>
      <c r="E952" s="443"/>
      <c r="F952" s="443"/>
      <c r="G952" s="443"/>
      <c r="H952" s="443"/>
      <c r="I952" s="443"/>
      <c r="J952" s="443"/>
      <c r="K952" s="443"/>
      <c r="L952" s="443"/>
      <c r="M952" s="443"/>
      <c r="N952" s="443"/>
      <c r="O952" s="443"/>
      <c r="P952" s="443"/>
      <c r="Q952" s="443"/>
      <c r="R952" s="443"/>
      <c r="S952" s="443"/>
      <c r="T952" s="443"/>
      <c r="U952" s="443"/>
      <c r="V952" s="443"/>
      <c r="W952" s="443"/>
      <c r="X952" s="443"/>
      <c r="Y952" s="443"/>
      <c r="Z952" s="443"/>
    </row>
    <row r="953" spans="1:26" ht="15.6">
      <c r="A953" s="443"/>
      <c r="B953" s="443"/>
      <c r="C953" s="443"/>
      <c r="D953" s="443"/>
      <c r="E953" s="443"/>
      <c r="F953" s="443"/>
      <c r="G953" s="443"/>
      <c r="H953" s="443"/>
      <c r="I953" s="443"/>
      <c r="J953" s="443"/>
      <c r="K953" s="443"/>
      <c r="L953" s="443"/>
      <c r="M953" s="443"/>
      <c r="N953" s="443"/>
      <c r="O953" s="443"/>
      <c r="P953" s="443"/>
      <c r="Q953" s="443"/>
      <c r="R953" s="443"/>
      <c r="S953" s="443"/>
      <c r="T953" s="443"/>
      <c r="U953" s="443"/>
      <c r="V953" s="443"/>
      <c r="W953" s="443"/>
      <c r="X953" s="443"/>
      <c r="Y953" s="443"/>
      <c r="Z953" s="443"/>
    </row>
    <row r="954" spans="1:26" ht="15.6">
      <c r="A954" s="443"/>
      <c r="B954" s="443"/>
      <c r="C954" s="443"/>
      <c r="D954" s="443"/>
      <c r="E954" s="443"/>
      <c r="F954" s="443"/>
      <c r="G954" s="443"/>
      <c r="H954" s="443"/>
      <c r="I954" s="443"/>
      <c r="J954" s="443"/>
      <c r="K954" s="443"/>
      <c r="L954" s="443"/>
      <c r="M954" s="443"/>
      <c r="N954" s="443"/>
      <c r="O954" s="443"/>
      <c r="P954" s="443"/>
      <c r="Q954" s="443"/>
      <c r="R954" s="443"/>
      <c r="S954" s="443"/>
      <c r="T954" s="443"/>
      <c r="U954" s="443"/>
      <c r="V954" s="443"/>
      <c r="W954" s="443"/>
      <c r="X954" s="443"/>
      <c r="Y954" s="443"/>
      <c r="Z954" s="443"/>
    </row>
    <row r="955" spans="1:26" ht="15.6">
      <c r="A955" s="443"/>
      <c r="B955" s="443"/>
      <c r="C955" s="443"/>
      <c r="D955" s="443"/>
      <c r="E955" s="443"/>
      <c r="F955" s="443"/>
      <c r="G955" s="443"/>
      <c r="H955" s="443"/>
      <c r="I955" s="443"/>
      <c r="J955" s="443"/>
      <c r="K955" s="443"/>
      <c r="L955" s="443"/>
      <c r="M955" s="443"/>
      <c r="N955" s="443"/>
      <c r="O955" s="443"/>
      <c r="P955" s="443"/>
      <c r="Q955" s="443"/>
      <c r="R955" s="443"/>
      <c r="S955" s="443"/>
      <c r="T955" s="443"/>
      <c r="U955" s="443"/>
      <c r="V955" s="443"/>
      <c r="W955" s="443"/>
      <c r="X955" s="443"/>
      <c r="Y955" s="443"/>
      <c r="Z955" s="443"/>
    </row>
    <row r="956" spans="1:26" ht="15.6">
      <c r="A956" s="443"/>
      <c r="B956" s="443"/>
      <c r="C956" s="443"/>
      <c r="D956" s="443"/>
      <c r="E956" s="443"/>
      <c r="F956" s="443"/>
      <c r="G956" s="443"/>
      <c r="H956" s="443"/>
      <c r="I956" s="443"/>
      <c r="J956" s="443"/>
      <c r="K956" s="443"/>
      <c r="L956" s="443"/>
      <c r="M956" s="443"/>
      <c r="N956" s="443"/>
      <c r="O956" s="443"/>
      <c r="P956" s="443"/>
      <c r="Q956" s="443"/>
      <c r="R956" s="443"/>
      <c r="S956" s="443"/>
      <c r="T956" s="443"/>
      <c r="U956" s="443"/>
      <c r="V956" s="443"/>
      <c r="W956" s="443"/>
      <c r="X956" s="443"/>
      <c r="Y956" s="443"/>
      <c r="Z956" s="443"/>
    </row>
    <row r="957" spans="1:26" ht="15.6">
      <c r="A957" s="443"/>
      <c r="B957" s="443"/>
      <c r="C957" s="443"/>
      <c r="D957" s="443"/>
      <c r="E957" s="443"/>
      <c r="F957" s="443"/>
      <c r="G957" s="443"/>
      <c r="H957" s="443"/>
      <c r="I957" s="443"/>
      <c r="J957" s="443"/>
      <c r="K957" s="443"/>
      <c r="L957" s="443"/>
      <c r="M957" s="443"/>
      <c r="N957" s="443"/>
      <c r="O957" s="443"/>
      <c r="P957" s="443"/>
      <c r="Q957" s="443"/>
      <c r="R957" s="443"/>
      <c r="S957" s="443"/>
      <c r="T957" s="443"/>
      <c r="U957" s="443"/>
      <c r="V957" s="443"/>
      <c r="W957" s="443"/>
      <c r="X957" s="443"/>
      <c r="Y957" s="443"/>
      <c r="Z957" s="443"/>
    </row>
    <row r="958" spans="1:26" ht="15.6">
      <c r="A958" s="443"/>
      <c r="B958" s="443"/>
      <c r="C958" s="443"/>
      <c r="D958" s="443"/>
      <c r="E958" s="443"/>
      <c r="F958" s="443"/>
      <c r="G958" s="443"/>
      <c r="H958" s="443"/>
      <c r="I958" s="443"/>
      <c r="J958" s="443"/>
      <c r="K958" s="443"/>
      <c r="L958" s="443"/>
      <c r="M958" s="443"/>
      <c r="N958" s="443"/>
      <c r="O958" s="443"/>
      <c r="P958" s="443"/>
      <c r="Q958" s="443"/>
      <c r="R958" s="443"/>
      <c r="S958" s="443"/>
      <c r="T958" s="443"/>
      <c r="U958" s="443"/>
      <c r="V958" s="443"/>
      <c r="W958" s="443"/>
      <c r="X958" s="443"/>
      <c r="Y958" s="443"/>
      <c r="Z958" s="443"/>
    </row>
    <row r="959" spans="1:26" ht="15.6">
      <c r="A959" s="443"/>
      <c r="B959" s="443"/>
      <c r="C959" s="443"/>
      <c r="D959" s="443"/>
      <c r="E959" s="443"/>
      <c r="F959" s="443"/>
      <c r="G959" s="443"/>
      <c r="H959" s="443"/>
      <c r="I959" s="443"/>
      <c r="J959" s="443"/>
      <c r="K959" s="443"/>
      <c r="L959" s="443"/>
      <c r="M959" s="443"/>
      <c r="N959" s="443"/>
      <c r="O959" s="443"/>
      <c r="P959" s="443"/>
      <c r="Q959" s="443"/>
      <c r="R959" s="443"/>
      <c r="S959" s="443"/>
      <c r="T959" s="443"/>
      <c r="U959" s="443"/>
      <c r="V959" s="443"/>
      <c r="W959" s="443"/>
      <c r="X959" s="443"/>
      <c r="Y959" s="443"/>
      <c r="Z959" s="443"/>
    </row>
    <row r="960" spans="1:26" ht="15.6">
      <c r="A960" s="443"/>
      <c r="B960" s="443"/>
      <c r="C960" s="443"/>
      <c r="D960" s="443"/>
      <c r="E960" s="443"/>
      <c r="F960" s="443"/>
      <c r="G960" s="443"/>
      <c r="H960" s="443"/>
      <c r="I960" s="443"/>
      <c r="J960" s="443"/>
      <c r="K960" s="443"/>
      <c r="L960" s="443"/>
      <c r="M960" s="443"/>
      <c r="N960" s="443"/>
      <c r="O960" s="443"/>
      <c r="P960" s="443"/>
      <c r="Q960" s="443"/>
      <c r="R960" s="443"/>
      <c r="S960" s="443"/>
      <c r="T960" s="443"/>
      <c r="U960" s="443"/>
      <c r="V960" s="443"/>
      <c r="W960" s="443"/>
      <c r="X960" s="443"/>
      <c r="Y960" s="443"/>
      <c r="Z960" s="443"/>
    </row>
    <row r="961" spans="1:26" ht="15.6">
      <c r="A961" s="443"/>
      <c r="B961" s="443"/>
      <c r="C961" s="443"/>
      <c r="D961" s="443"/>
      <c r="E961" s="443"/>
      <c r="F961" s="443"/>
      <c r="G961" s="443"/>
      <c r="H961" s="443"/>
      <c r="I961" s="443"/>
      <c r="J961" s="443"/>
      <c r="K961" s="443"/>
      <c r="L961" s="443"/>
      <c r="M961" s="443"/>
      <c r="N961" s="443"/>
      <c r="O961" s="443"/>
      <c r="P961" s="443"/>
      <c r="Q961" s="443"/>
      <c r="R961" s="443"/>
      <c r="S961" s="443"/>
      <c r="T961" s="443"/>
      <c r="U961" s="443"/>
      <c r="V961" s="443"/>
      <c r="W961" s="443"/>
      <c r="X961" s="443"/>
      <c r="Y961" s="443"/>
      <c r="Z961" s="443"/>
    </row>
    <row r="962" spans="1:26" ht="15.6">
      <c r="A962" s="443"/>
      <c r="B962" s="443"/>
      <c r="C962" s="443"/>
      <c r="D962" s="443"/>
      <c r="E962" s="443"/>
      <c r="F962" s="443"/>
      <c r="G962" s="443"/>
      <c r="H962" s="443"/>
      <c r="I962" s="443"/>
      <c r="J962" s="443"/>
      <c r="K962" s="443"/>
      <c r="L962" s="443"/>
      <c r="M962" s="443"/>
      <c r="N962" s="443"/>
      <c r="O962" s="443"/>
      <c r="P962" s="443"/>
      <c r="Q962" s="443"/>
      <c r="R962" s="443"/>
      <c r="S962" s="443"/>
      <c r="T962" s="443"/>
      <c r="U962" s="443"/>
      <c r="V962" s="443"/>
      <c r="W962" s="443"/>
      <c r="X962" s="443"/>
      <c r="Y962" s="443"/>
      <c r="Z962" s="443"/>
    </row>
    <row r="963" spans="1:26" ht="15.6">
      <c r="A963" s="443"/>
      <c r="B963" s="443"/>
      <c r="C963" s="443"/>
      <c r="D963" s="443"/>
      <c r="E963" s="443"/>
      <c r="F963" s="443"/>
      <c r="G963" s="443"/>
      <c r="H963" s="443"/>
      <c r="I963" s="443"/>
      <c r="J963" s="443"/>
      <c r="K963" s="443"/>
      <c r="L963" s="443"/>
      <c r="M963" s="443"/>
      <c r="N963" s="443"/>
      <c r="O963" s="443"/>
      <c r="P963" s="443"/>
      <c r="Q963" s="443"/>
      <c r="R963" s="443"/>
      <c r="S963" s="443"/>
      <c r="T963" s="443"/>
      <c r="U963" s="443"/>
      <c r="V963" s="443"/>
      <c r="W963" s="443"/>
      <c r="X963" s="443"/>
      <c r="Y963" s="443"/>
      <c r="Z963" s="443"/>
    </row>
    <row r="964" spans="1:26" ht="15.6">
      <c r="A964" s="443"/>
      <c r="B964" s="443"/>
      <c r="C964" s="443"/>
      <c r="D964" s="443"/>
      <c r="E964" s="443"/>
      <c r="F964" s="443"/>
      <c r="G964" s="443"/>
      <c r="H964" s="443"/>
      <c r="I964" s="443"/>
      <c r="J964" s="443"/>
      <c r="K964" s="443"/>
      <c r="L964" s="443"/>
      <c r="M964" s="443"/>
      <c r="N964" s="443"/>
      <c r="O964" s="443"/>
      <c r="P964" s="443"/>
      <c r="Q964" s="443"/>
      <c r="R964" s="443"/>
      <c r="S964" s="443"/>
      <c r="T964" s="443"/>
      <c r="U964" s="443"/>
      <c r="V964" s="443"/>
      <c r="W964" s="443"/>
      <c r="X964" s="443"/>
      <c r="Y964" s="443"/>
      <c r="Z964" s="443"/>
    </row>
    <row r="965" spans="1:26" ht="15.6">
      <c r="A965" s="443"/>
      <c r="B965" s="443"/>
      <c r="C965" s="443"/>
      <c r="D965" s="443"/>
      <c r="E965" s="443"/>
      <c r="F965" s="443"/>
      <c r="G965" s="443"/>
      <c r="H965" s="443"/>
      <c r="I965" s="443"/>
      <c r="J965" s="443"/>
      <c r="K965" s="443"/>
      <c r="L965" s="443"/>
      <c r="M965" s="443"/>
      <c r="N965" s="443"/>
      <c r="O965" s="443"/>
      <c r="P965" s="443"/>
      <c r="Q965" s="443"/>
      <c r="R965" s="443"/>
      <c r="S965" s="443"/>
      <c r="T965" s="443"/>
      <c r="U965" s="443"/>
      <c r="V965" s="443"/>
      <c r="W965" s="443"/>
      <c r="X965" s="443"/>
      <c r="Y965" s="443"/>
      <c r="Z965" s="443"/>
    </row>
    <row r="966" spans="1:26" ht="15.6">
      <c r="A966" s="443"/>
      <c r="B966" s="443"/>
      <c r="C966" s="443"/>
      <c r="D966" s="443"/>
      <c r="E966" s="443"/>
      <c r="F966" s="443"/>
      <c r="G966" s="443"/>
      <c r="H966" s="443"/>
      <c r="I966" s="443"/>
      <c r="J966" s="443"/>
      <c r="K966" s="443"/>
      <c r="L966" s="443"/>
      <c r="M966" s="443"/>
      <c r="N966" s="443"/>
      <c r="O966" s="443"/>
      <c r="P966" s="443"/>
      <c r="Q966" s="443"/>
      <c r="R966" s="443"/>
      <c r="S966" s="443"/>
      <c r="T966" s="443"/>
      <c r="U966" s="443"/>
      <c r="V966" s="443"/>
      <c r="W966" s="443"/>
      <c r="X966" s="443"/>
      <c r="Y966" s="443"/>
      <c r="Z966" s="443"/>
    </row>
    <row r="967" spans="1:26" ht="15.6">
      <c r="A967" s="443"/>
      <c r="B967" s="443"/>
      <c r="C967" s="443"/>
      <c r="D967" s="443"/>
      <c r="E967" s="443"/>
      <c r="F967" s="443"/>
      <c r="G967" s="443"/>
      <c r="H967" s="443"/>
      <c r="I967" s="443"/>
      <c r="J967" s="443"/>
      <c r="K967" s="443"/>
      <c r="L967" s="443"/>
      <c r="M967" s="443"/>
      <c r="N967" s="443"/>
      <c r="O967" s="443"/>
      <c r="P967" s="443"/>
      <c r="Q967" s="443"/>
      <c r="R967" s="443"/>
      <c r="S967" s="443"/>
      <c r="T967" s="443"/>
      <c r="U967" s="443"/>
      <c r="V967" s="443"/>
      <c r="W967" s="443"/>
      <c r="X967" s="443"/>
      <c r="Y967" s="443"/>
      <c r="Z967" s="443"/>
    </row>
    <row r="968" spans="1:26" ht="15.6">
      <c r="A968" s="443"/>
      <c r="B968" s="443"/>
      <c r="C968" s="443"/>
      <c r="D968" s="443"/>
      <c r="E968" s="443"/>
      <c r="F968" s="443"/>
      <c r="G968" s="443"/>
      <c r="H968" s="443"/>
      <c r="I968" s="443"/>
      <c r="J968" s="443"/>
      <c r="K968" s="443"/>
      <c r="L968" s="443"/>
      <c r="M968" s="443"/>
      <c r="N968" s="443"/>
      <c r="O968" s="443"/>
      <c r="P968" s="443"/>
      <c r="Q968" s="443"/>
      <c r="R968" s="443"/>
      <c r="S968" s="443"/>
      <c r="T968" s="443"/>
      <c r="U968" s="443"/>
      <c r="V968" s="443"/>
      <c r="W968" s="443"/>
      <c r="X968" s="443"/>
      <c r="Y968" s="443"/>
      <c r="Z968" s="443"/>
    </row>
    <row r="969" spans="1:26" ht="15.6">
      <c r="A969" s="443"/>
      <c r="B969" s="443"/>
      <c r="C969" s="443"/>
      <c r="D969" s="443"/>
      <c r="E969" s="443"/>
      <c r="F969" s="443"/>
      <c r="G969" s="443"/>
      <c r="H969" s="443"/>
      <c r="I969" s="443"/>
      <c r="J969" s="443"/>
      <c r="K969" s="443"/>
      <c r="L969" s="443"/>
      <c r="M969" s="443"/>
      <c r="N969" s="443"/>
      <c r="O969" s="443"/>
      <c r="P969" s="443"/>
      <c r="Q969" s="443"/>
      <c r="R969" s="443"/>
      <c r="S969" s="443"/>
      <c r="T969" s="443"/>
      <c r="U969" s="443"/>
      <c r="V969" s="443"/>
      <c r="W969" s="443"/>
      <c r="X969" s="443"/>
      <c r="Y969" s="443"/>
      <c r="Z969" s="443"/>
    </row>
    <row r="970" spans="1:26" ht="15.6">
      <c r="A970" s="443"/>
      <c r="B970" s="443"/>
      <c r="C970" s="443"/>
      <c r="D970" s="443"/>
      <c r="E970" s="443"/>
      <c r="F970" s="443"/>
      <c r="G970" s="443"/>
      <c r="H970" s="443"/>
      <c r="I970" s="443"/>
      <c r="J970" s="443"/>
      <c r="K970" s="443"/>
      <c r="L970" s="443"/>
      <c r="M970" s="443"/>
      <c r="N970" s="443"/>
      <c r="O970" s="443"/>
      <c r="P970" s="443"/>
      <c r="Q970" s="443"/>
      <c r="R970" s="443"/>
      <c r="S970" s="443"/>
      <c r="T970" s="443"/>
      <c r="U970" s="443"/>
      <c r="V970" s="443"/>
      <c r="W970" s="443"/>
      <c r="X970" s="443"/>
      <c r="Y970" s="443"/>
      <c r="Z970" s="443"/>
    </row>
    <row r="971" spans="1:26" ht="15.6">
      <c r="A971" s="443"/>
      <c r="B971" s="443"/>
      <c r="C971" s="443"/>
      <c r="D971" s="443"/>
      <c r="E971" s="443"/>
      <c r="F971" s="443"/>
      <c r="G971" s="443"/>
      <c r="H971" s="443"/>
      <c r="I971" s="443"/>
      <c r="J971" s="443"/>
      <c r="K971" s="443"/>
      <c r="L971" s="443"/>
      <c r="M971" s="443"/>
      <c r="N971" s="443"/>
      <c r="O971" s="443"/>
      <c r="P971" s="443"/>
      <c r="Q971" s="443"/>
      <c r="R971" s="443"/>
      <c r="S971" s="443"/>
      <c r="T971" s="443"/>
      <c r="U971" s="443"/>
      <c r="V971" s="443"/>
      <c r="W971" s="443"/>
      <c r="X971" s="443"/>
      <c r="Y971" s="443"/>
      <c r="Z971" s="443"/>
    </row>
    <row r="972" spans="1:26" ht="15.6">
      <c r="A972" s="443"/>
      <c r="B972" s="443"/>
      <c r="C972" s="443"/>
      <c r="D972" s="443"/>
      <c r="E972" s="443"/>
      <c r="F972" s="443"/>
      <c r="G972" s="443"/>
      <c r="H972" s="443"/>
      <c r="I972" s="443"/>
      <c r="J972" s="443"/>
      <c r="K972" s="443"/>
      <c r="L972" s="443"/>
      <c r="M972" s="443"/>
      <c r="N972" s="443"/>
      <c r="O972" s="443"/>
      <c r="P972" s="443"/>
      <c r="Q972" s="443"/>
      <c r="R972" s="443"/>
      <c r="S972" s="443"/>
      <c r="T972" s="443"/>
      <c r="U972" s="443"/>
      <c r="V972" s="443"/>
      <c r="W972" s="443"/>
      <c r="X972" s="443"/>
      <c r="Y972" s="443"/>
      <c r="Z972" s="443"/>
    </row>
    <row r="973" spans="1:26" ht="15.6">
      <c r="A973" s="443"/>
      <c r="B973" s="443"/>
      <c r="C973" s="443"/>
      <c r="D973" s="443"/>
      <c r="E973" s="443"/>
      <c r="F973" s="443"/>
      <c r="G973" s="443"/>
      <c r="H973" s="443"/>
      <c r="I973" s="443"/>
      <c r="J973" s="443"/>
      <c r="K973" s="443"/>
      <c r="L973" s="443"/>
      <c r="M973" s="443"/>
      <c r="N973" s="443"/>
      <c r="O973" s="443"/>
      <c r="P973" s="443"/>
      <c r="Q973" s="443"/>
      <c r="R973" s="443"/>
      <c r="S973" s="443"/>
      <c r="T973" s="443"/>
      <c r="U973" s="443"/>
      <c r="V973" s="443"/>
      <c r="W973" s="443"/>
      <c r="X973" s="443"/>
      <c r="Y973" s="443"/>
      <c r="Z973" s="443"/>
    </row>
    <row r="974" spans="1:26" ht="15.6">
      <c r="A974" s="443"/>
      <c r="B974" s="443"/>
      <c r="C974" s="443"/>
      <c r="D974" s="443"/>
      <c r="E974" s="443"/>
      <c r="F974" s="443"/>
      <c r="G974" s="443"/>
      <c r="H974" s="443"/>
      <c r="I974" s="443"/>
      <c r="J974" s="443"/>
      <c r="K974" s="443"/>
      <c r="L974" s="443"/>
      <c r="M974" s="443"/>
      <c r="N974" s="443"/>
      <c r="O974" s="443"/>
      <c r="P974" s="443"/>
      <c r="Q974" s="443"/>
      <c r="R974" s="443"/>
      <c r="S974" s="443"/>
      <c r="T974" s="443"/>
      <c r="U974" s="443"/>
      <c r="V974" s="443"/>
      <c r="W974" s="443"/>
      <c r="X974" s="443"/>
      <c r="Y974" s="443"/>
      <c r="Z974" s="443"/>
    </row>
    <row r="975" spans="1:26" ht="15.6">
      <c r="A975" s="443"/>
      <c r="B975" s="443"/>
      <c r="C975" s="443"/>
      <c r="D975" s="443"/>
      <c r="E975" s="443"/>
      <c r="F975" s="443"/>
      <c r="G975" s="443"/>
      <c r="H975" s="443"/>
      <c r="I975" s="443"/>
      <c r="J975" s="443"/>
      <c r="K975" s="443"/>
      <c r="L975" s="443"/>
      <c r="M975" s="443"/>
      <c r="N975" s="443"/>
      <c r="O975" s="443"/>
      <c r="P975" s="443"/>
      <c r="Q975" s="443"/>
      <c r="R975" s="443"/>
      <c r="S975" s="443"/>
      <c r="T975" s="443"/>
      <c r="U975" s="443"/>
      <c r="V975" s="443"/>
      <c r="W975" s="443"/>
      <c r="X975" s="443"/>
      <c r="Y975" s="443"/>
      <c r="Z975" s="443"/>
    </row>
    <row r="976" spans="1:26" ht="15.6">
      <c r="A976" s="443"/>
      <c r="B976" s="443"/>
      <c r="C976" s="443"/>
      <c r="D976" s="443"/>
      <c r="E976" s="443"/>
      <c r="F976" s="443"/>
      <c r="G976" s="443"/>
      <c r="H976" s="443"/>
      <c r="I976" s="443"/>
      <c r="J976" s="443"/>
      <c r="K976" s="443"/>
      <c r="L976" s="443"/>
      <c r="M976" s="443"/>
      <c r="N976" s="443"/>
      <c r="O976" s="443"/>
      <c r="P976" s="443"/>
      <c r="Q976" s="443"/>
      <c r="R976" s="443"/>
      <c r="S976" s="443"/>
      <c r="T976" s="443"/>
      <c r="U976" s="443"/>
      <c r="V976" s="443"/>
      <c r="W976" s="443"/>
      <c r="X976" s="443"/>
      <c r="Y976" s="443"/>
      <c r="Z976" s="443"/>
    </row>
    <row r="977" spans="1:26" ht="15.6">
      <c r="A977" s="443"/>
      <c r="B977" s="443"/>
      <c r="C977" s="443"/>
      <c r="D977" s="443"/>
      <c r="E977" s="443"/>
      <c r="F977" s="443"/>
      <c r="G977" s="443"/>
      <c r="H977" s="443"/>
      <c r="I977" s="443"/>
      <c r="J977" s="443"/>
      <c r="K977" s="443"/>
      <c r="L977" s="443"/>
      <c r="M977" s="443"/>
      <c r="N977" s="443"/>
      <c r="O977" s="443"/>
      <c r="P977" s="443"/>
      <c r="Q977" s="443"/>
      <c r="R977" s="443"/>
      <c r="S977" s="443"/>
      <c r="T977" s="443"/>
      <c r="U977" s="443"/>
      <c r="V977" s="443"/>
      <c r="W977" s="443"/>
      <c r="X977" s="443"/>
      <c r="Y977" s="443"/>
      <c r="Z977" s="443"/>
    </row>
    <row r="978" spans="1:26" ht="15.6">
      <c r="A978" s="443"/>
      <c r="B978" s="443"/>
      <c r="C978" s="443"/>
      <c r="D978" s="443"/>
      <c r="E978" s="443"/>
      <c r="F978" s="443"/>
      <c r="G978" s="443"/>
      <c r="H978" s="443"/>
      <c r="I978" s="443"/>
      <c r="J978" s="443"/>
      <c r="K978" s="443"/>
      <c r="L978" s="443"/>
      <c r="M978" s="443"/>
      <c r="N978" s="443"/>
      <c r="O978" s="443"/>
      <c r="P978" s="443"/>
      <c r="Q978" s="443"/>
      <c r="R978" s="443"/>
      <c r="S978" s="443"/>
      <c r="T978" s="443"/>
      <c r="U978" s="443"/>
      <c r="V978" s="443"/>
      <c r="W978" s="443"/>
      <c r="X978" s="443"/>
      <c r="Y978" s="443"/>
      <c r="Z978" s="443"/>
    </row>
    <row r="979" spans="1:26" ht="15.6">
      <c r="A979" s="443"/>
      <c r="B979" s="443"/>
      <c r="C979" s="443"/>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row>
    <row r="980" spans="1:26" ht="15.6">
      <c r="A980" s="443"/>
      <c r="B980" s="443"/>
      <c r="C980" s="443"/>
      <c r="D980" s="443"/>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row>
    <row r="981" spans="1:26" ht="15.6">
      <c r="A981" s="443"/>
      <c r="B981" s="443"/>
      <c r="C981" s="443"/>
      <c r="D981" s="443"/>
      <c r="E981" s="443"/>
      <c r="F981" s="443"/>
      <c r="G981" s="443"/>
      <c r="H981" s="443"/>
      <c r="I981" s="443"/>
      <c r="J981" s="443"/>
      <c r="K981" s="443"/>
      <c r="L981" s="443"/>
      <c r="M981" s="443"/>
      <c r="N981" s="443"/>
      <c r="O981" s="443"/>
      <c r="P981" s="443"/>
      <c r="Q981" s="443"/>
      <c r="R981" s="443"/>
      <c r="S981" s="443"/>
      <c r="T981" s="443"/>
      <c r="U981" s="443"/>
      <c r="V981" s="443"/>
      <c r="W981" s="443"/>
      <c r="X981" s="443"/>
      <c r="Y981" s="443"/>
      <c r="Z981" s="443"/>
    </row>
    <row r="982" spans="1:26" ht="15.6">
      <c r="A982" s="443"/>
      <c r="B982" s="443"/>
      <c r="C982" s="443"/>
      <c r="D982" s="443"/>
      <c r="E982" s="443"/>
      <c r="F982" s="443"/>
      <c r="G982" s="443"/>
      <c r="H982" s="443"/>
      <c r="I982" s="443"/>
      <c r="J982" s="443"/>
      <c r="K982" s="443"/>
      <c r="L982" s="443"/>
      <c r="M982" s="443"/>
      <c r="N982" s="443"/>
      <c r="O982" s="443"/>
      <c r="P982" s="443"/>
      <c r="Q982" s="443"/>
      <c r="R982" s="443"/>
      <c r="S982" s="443"/>
      <c r="T982" s="443"/>
      <c r="U982" s="443"/>
      <c r="V982" s="443"/>
      <c r="W982" s="443"/>
      <c r="X982" s="443"/>
      <c r="Y982" s="443"/>
      <c r="Z982" s="443"/>
    </row>
    <row r="983" spans="1:26" ht="15.6">
      <c r="A983" s="443"/>
      <c r="B983" s="443"/>
      <c r="C983" s="443"/>
      <c r="D983" s="443"/>
      <c r="E983" s="443"/>
      <c r="F983" s="443"/>
      <c r="G983" s="443"/>
      <c r="H983" s="443"/>
      <c r="I983" s="443"/>
      <c r="J983" s="443"/>
      <c r="K983" s="443"/>
      <c r="L983" s="443"/>
      <c r="M983" s="443"/>
      <c r="N983" s="443"/>
      <c r="O983" s="443"/>
      <c r="P983" s="443"/>
      <c r="Q983" s="443"/>
      <c r="R983" s="443"/>
      <c r="S983" s="443"/>
      <c r="T983" s="443"/>
      <c r="U983" s="443"/>
      <c r="V983" s="443"/>
      <c r="W983" s="443"/>
      <c r="X983" s="443"/>
      <c r="Y983" s="443"/>
      <c r="Z983" s="443"/>
    </row>
    <row r="984" spans="1:26" ht="15.6">
      <c r="A984" s="443"/>
      <c r="B984" s="443"/>
      <c r="C984" s="443"/>
      <c r="D984" s="443"/>
      <c r="E984" s="443"/>
      <c r="F984" s="443"/>
      <c r="G984" s="443"/>
      <c r="H984" s="443"/>
      <c r="I984" s="443"/>
      <c r="J984" s="443"/>
      <c r="K984" s="443"/>
      <c r="L984" s="443"/>
      <c r="M984" s="443"/>
      <c r="N984" s="443"/>
      <c r="O984" s="443"/>
      <c r="P984" s="443"/>
      <c r="Q984" s="443"/>
      <c r="R984" s="443"/>
      <c r="S984" s="443"/>
      <c r="T984" s="443"/>
      <c r="U984" s="443"/>
      <c r="V984" s="443"/>
      <c r="W984" s="443"/>
      <c r="X984" s="443"/>
      <c r="Y984" s="443"/>
      <c r="Z984" s="443"/>
    </row>
    <row r="985" spans="1:26" ht="15.6">
      <c r="A985" s="443"/>
      <c r="B985" s="443"/>
      <c r="C985" s="443"/>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row>
    <row r="986" spans="1:26" ht="15.6">
      <c r="A986" s="443"/>
      <c r="B986" s="443"/>
      <c r="C986" s="443"/>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row>
    <row r="987" spans="1:26" ht="15.6">
      <c r="A987" s="443"/>
      <c r="B987" s="443"/>
      <c r="C987" s="443"/>
      <c r="D987" s="443"/>
      <c r="E987" s="443"/>
      <c r="F987" s="443"/>
      <c r="G987" s="443"/>
      <c r="H987" s="443"/>
      <c r="I987" s="443"/>
      <c r="J987" s="443"/>
      <c r="K987" s="443"/>
      <c r="L987" s="443"/>
      <c r="M987" s="443"/>
      <c r="N987" s="443"/>
      <c r="O987" s="443"/>
      <c r="P987" s="443"/>
      <c r="Q987" s="443"/>
      <c r="R987" s="443"/>
      <c r="S987" s="443"/>
      <c r="T987" s="443"/>
      <c r="U987" s="443"/>
      <c r="V987" s="443"/>
      <c r="W987" s="443"/>
      <c r="X987" s="443"/>
      <c r="Y987" s="443"/>
      <c r="Z987" s="443"/>
    </row>
    <row r="988" spans="1:26" ht="15.6">
      <c r="A988" s="443"/>
      <c r="B988" s="443"/>
      <c r="C988" s="443"/>
      <c r="D988" s="443"/>
      <c r="E988" s="443"/>
      <c r="F988" s="443"/>
      <c r="G988" s="443"/>
      <c r="H988" s="443"/>
      <c r="I988" s="443"/>
      <c r="J988" s="443"/>
      <c r="K988" s="443"/>
      <c r="L988" s="443"/>
      <c r="M988" s="443"/>
      <c r="N988" s="443"/>
      <c r="O988" s="443"/>
      <c r="P988" s="443"/>
      <c r="Q988" s="443"/>
      <c r="R988" s="443"/>
      <c r="S988" s="443"/>
      <c r="T988" s="443"/>
      <c r="U988" s="443"/>
      <c r="V988" s="443"/>
      <c r="W988" s="443"/>
      <c r="X988" s="443"/>
      <c r="Y988" s="443"/>
      <c r="Z988" s="443"/>
    </row>
    <row r="989" spans="1:26" ht="15.6">
      <c r="A989" s="443"/>
      <c r="B989" s="443"/>
      <c r="C989" s="443"/>
      <c r="D989" s="443"/>
      <c r="E989" s="443"/>
      <c r="F989" s="443"/>
      <c r="G989" s="443"/>
      <c r="H989" s="443"/>
      <c r="I989" s="443"/>
      <c r="J989" s="443"/>
      <c r="K989" s="443"/>
      <c r="L989" s="443"/>
      <c r="M989" s="443"/>
      <c r="N989" s="443"/>
      <c r="O989" s="443"/>
      <c r="P989" s="443"/>
      <c r="Q989" s="443"/>
      <c r="R989" s="443"/>
      <c r="S989" s="443"/>
      <c r="T989" s="443"/>
      <c r="U989" s="443"/>
      <c r="V989" s="443"/>
      <c r="W989" s="443"/>
      <c r="X989" s="443"/>
      <c r="Y989" s="443"/>
      <c r="Z989" s="443"/>
    </row>
    <row r="990" spans="1:26" ht="15.6">
      <c r="A990" s="443"/>
      <c r="B990" s="443"/>
      <c r="C990" s="443"/>
      <c r="D990" s="443"/>
      <c r="E990" s="443"/>
      <c r="F990" s="443"/>
      <c r="G990" s="443"/>
      <c r="H990" s="443"/>
      <c r="I990" s="443"/>
      <c r="J990" s="443"/>
      <c r="K990" s="443"/>
      <c r="L990" s="443"/>
      <c r="M990" s="443"/>
      <c r="N990" s="443"/>
      <c r="O990" s="443"/>
      <c r="P990" s="443"/>
      <c r="Q990" s="443"/>
      <c r="R990" s="443"/>
      <c r="S990" s="443"/>
      <c r="T990" s="443"/>
      <c r="U990" s="443"/>
      <c r="V990" s="443"/>
      <c r="W990" s="443"/>
      <c r="X990" s="443"/>
      <c r="Y990" s="443"/>
      <c r="Z990" s="443"/>
    </row>
    <row r="991" spans="1:26" ht="15.6">
      <c r="A991" s="443"/>
      <c r="B991" s="443"/>
      <c r="C991" s="443"/>
      <c r="D991" s="443"/>
      <c r="E991" s="443"/>
      <c r="F991" s="443"/>
      <c r="G991" s="443"/>
      <c r="H991" s="443"/>
      <c r="I991" s="443"/>
      <c r="J991" s="443"/>
      <c r="K991" s="443"/>
      <c r="L991" s="443"/>
      <c r="M991" s="443"/>
      <c r="N991" s="443"/>
      <c r="O991" s="443"/>
      <c r="P991" s="443"/>
      <c r="Q991" s="443"/>
      <c r="R991" s="443"/>
      <c r="S991" s="443"/>
      <c r="T991" s="443"/>
      <c r="U991" s="443"/>
      <c r="V991" s="443"/>
      <c r="W991" s="443"/>
      <c r="X991" s="443"/>
      <c r="Y991" s="443"/>
      <c r="Z991" s="443"/>
    </row>
    <row r="992" spans="1:26" ht="15.6">
      <c r="A992" s="443"/>
      <c r="B992" s="443"/>
      <c r="C992" s="443"/>
      <c r="D992" s="443"/>
      <c r="E992" s="443"/>
      <c r="F992" s="443"/>
      <c r="G992" s="443"/>
      <c r="H992" s="443"/>
      <c r="I992" s="443"/>
      <c r="J992" s="443"/>
      <c r="K992" s="443"/>
      <c r="L992" s="443"/>
      <c r="M992" s="443"/>
      <c r="N992" s="443"/>
      <c r="O992" s="443"/>
      <c r="P992" s="443"/>
      <c r="Q992" s="443"/>
      <c r="R992" s="443"/>
      <c r="S992" s="443"/>
      <c r="T992" s="443"/>
      <c r="U992" s="443"/>
      <c r="V992" s="443"/>
      <c r="W992" s="443"/>
      <c r="X992" s="443"/>
      <c r="Y992" s="443"/>
      <c r="Z992" s="443"/>
    </row>
    <row r="993" spans="1:26" ht="15.6">
      <c r="A993" s="443"/>
      <c r="B993" s="443"/>
      <c r="C993" s="443"/>
      <c r="D993" s="443"/>
      <c r="E993" s="443"/>
      <c r="F993" s="443"/>
      <c r="G993" s="443"/>
      <c r="H993" s="443"/>
      <c r="I993" s="443"/>
      <c r="J993" s="443"/>
      <c r="K993" s="443"/>
      <c r="L993" s="443"/>
      <c r="M993" s="443"/>
      <c r="N993" s="443"/>
      <c r="O993" s="443"/>
      <c r="P993" s="443"/>
      <c r="Q993" s="443"/>
      <c r="R993" s="443"/>
      <c r="S993" s="443"/>
      <c r="T993" s="443"/>
      <c r="U993" s="443"/>
      <c r="V993" s="443"/>
      <c r="W993" s="443"/>
      <c r="X993" s="443"/>
      <c r="Y993" s="443"/>
      <c r="Z993" s="443"/>
    </row>
    <row r="994" spans="1:26" ht="15.6">
      <c r="A994" s="443"/>
      <c r="B994" s="443"/>
      <c r="C994" s="443"/>
      <c r="D994" s="443"/>
      <c r="E994" s="443"/>
      <c r="F994" s="443"/>
      <c r="G994" s="443"/>
      <c r="H994" s="443"/>
      <c r="I994" s="443"/>
      <c r="J994" s="443"/>
      <c r="K994" s="443"/>
      <c r="L994" s="443"/>
      <c r="M994" s="443"/>
      <c r="N994" s="443"/>
      <c r="O994" s="443"/>
      <c r="P994" s="443"/>
      <c r="Q994" s="443"/>
      <c r="R994" s="443"/>
      <c r="S994" s="443"/>
      <c r="T994" s="443"/>
      <c r="U994" s="443"/>
      <c r="V994" s="443"/>
      <c r="W994" s="443"/>
      <c r="X994" s="443"/>
      <c r="Y994" s="443"/>
      <c r="Z994" s="443"/>
    </row>
    <row r="995" spans="1:26" ht="15.6">
      <c r="A995" s="443"/>
      <c r="B995" s="443"/>
      <c r="C995" s="443"/>
      <c r="D995" s="443"/>
      <c r="E995" s="443"/>
      <c r="F995" s="443"/>
      <c r="G995" s="443"/>
      <c r="H995" s="443"/>
      <c r="I995" s="443"/>
      <c r="J995" s="443"/>
      <c r="K995" s="443"/>
      <c r="L995" s="443"/>
      <c r="M995" s="443"/>
      <c r="N995" s="443"/>
      <c r="O995" s="443"/>
      <c r="P995" s="443"/>
      <c r="Q995" s="443"/>
      <c r="R995" s="443"/>
      <c r="S995" s="443"/>
      <c r="T995" s="443"/>
      <c r="U995" s="443"/>
      <c r="V995" s="443"/>
      <c r="W995" s="443"/>
      <c r="X995" s="443"/>
      <c r="Y995" s="443"/>
      <c r="Z995" s="443"/>
    </row>
  </sheetData>
  <mergeCells count="2">
    <mergeCell ref="B3:C3"/>
    <mergeCell ref="F3:G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A1:Z1001"/>
  <sheetViews>
    <sheetView showGridLines="0" workbookViewId="0"/>
  </sheetViews>
  <sheetFormatPr defaultColWidth="12.6640625" defaultRowHeight="15.75" customHeight="1"/>
  <cols>
    <col min="2" max="2" width="41" customWidth="1"/>
    <col min="3" max="3" width="15.77734375" customWidth="1"/>
    <col min="4" max="4" width="16.109375" customWidth="1"/>
    <col min="5" max="6" width="17.109375" customWidth="1"/>
    <col min="7" max="7" width="19.6640625" customWidth="1"/>
    <col min="8" max="8" width="10.109375" customWidth="1"/>
  </cols>
  <sheetData>
    <row r="1" spans="1:26" ht="15.6">
      <c r="A1" s="443"/>
      <c r="B1" s="443"/>
      <c r="C1" s="443"/>
      <c r="D1" s="443"/>
      <c r="E1" s="443"/>
      <c r="F1" s="443"/>
      <c r="G1" s="443"/>
      <c r="H1" s="443"/>
      <c r="I1" s="443"/>
      <c r="J1" s="443"/>
      <c r="K1" s="443"/>
      <c r="L1" s="443"/>
      <c r="M1" s="443"/>
      <c r="N1" s="443"/>
      <c r="O1" s="443"/>
      <c r="P1" s="443"/>
      <c r="Q1" s="443"/>
      <c r="R1" s="443"/>
      <c r="S1" s="443"/>
      <c r="T1" s="443"/>
      <c r="U1" s="443"/>
      <c r="V1" s="443"/>
      <c r="W1" s="443"/>
      <c r="X1" s="443"/>
      <c r="Y1" s="443"/>
      <c r="Z1" s="443"/>
    </row>
    <row r="2" spans="1:26" ht="42.75" customHeight="1">
      <c r="A2" s="443"/>
      <c r="B2" s="515" t="s">
        <v>51</v>
      </c>
      <c r="C2" s="516" t="s">
        <v>244</v>
      </c>
      <c r="D2" s="516" t="s">
        <v>245</v>
      </c>
      <c r="E2" s="516" t="s">
        <v>246</v>
      </c>
      <c r="F2" s="516" t="s">
        <v>247</v>
      </c>
      <c r="G2" s="516" t="s">
        <v>248</v>
      </c>
      <c r="H2" s="517" t="s">
        <v>50</v>
      </c>
      <c r="I2" s="443"/>
      <c r="J2" s="443"/>
      <c r="K2" s="443"/>
      <c r="L2" s="443"/>
      <c r="M2" s="443"/>
      <c r="N2" s="443"/>
      <c r="O2" s="443"/>
      <c r="P2" s="443"/>
      <c r="Q2" s="443"/>
      <c r="R2" s="443"/>
      <c r="S2" s="443"/>
      <c r="T2" s="443"/>
      <c r="U2" s="443"/>
      <c r="V2" s="443"/>
      <c r="W2" s="443"/>
      <c r="X2" s="443"/>
      <c r="Y2" s="443"/>
      <c r="Z2" s="443"/>
    </row>
    <row r="3" spans="1:26" ht="15.6">
      <c r="A3" s="443"/>
      <c r="B3" s="505" t="s">
        <v>1530</v>
      </c>
      <c r="C3" s="447">
        <f>'Balance sheet '!C33+'Balance sheet '!C36</f>
        <v>370411969.57999998</v>
      </c>
      <c r="D3" s="447">
        <f>'Balance sheet '!D33+'Balance sheet '!D36</f>
        <v>330845021</v>
      </c>
      <c r="E3" s="447">
        <f>'Balance sheet '!E33+'Balance sheet '!E36</f>
        <v>270999571</v>
      </c>
      <c r="F3" s="447">
        <f>'Balance sheet '!F33+'Balance sheet '!F36</f>
        <v>241189669</v>
      </c>
      <c r="G3" s="447">
        <f>'Balance sheet '!G33+'Balance sheet '!G36</f>
        <v>192960603.80327326</v>
      </c>
      <c r="H3" s="842"/>
      <c r="I3" s="443"/>
      <c r="J3" s="443"/>
      <c r="K3" s="443"/>
      <c r="L3" s="443"/>
      <c r="M3" s="443"/>
      <c r="N3" s="443"/>
      <c r="O3" s="443"/>
      <c r="P3" s="443"/>
      <c r="Q3" s="443"/>
      <c r="R3" s="443"/>
      <c r="S3" s="443"/>
      <c r="T3" s="443"/>
      <c r="U3" s="443"/>
      <c r="V3" s="443"/>
      <c r="W3" s="443"/>
      <c r="X3" s="443"/>
      <c r="Y3" s="443"/>
      <c r="Z3" s="443"/>
    </row>
    <row r="4" spans="1:26" ht="15.6">
      <c r="A4" s="443"/>
      <c r="B4" s="505" t="s">
        <v>1531</v>
      </c>
      <c r="C4" s="447">
        <f>'Balance sheet '!C27</f>
        <v>270726557.91000003</v>
      </c>
      <c r="D4" s="447">
        <f>'Balance sheet '!D27</f>
        <v>280715240.08999997</v>
      </c>
      <c r="E4" s="447">
        <f>'Balance sheet '!E27</f>
        <v>309305477.29000002</v>
      </c>
      <c r="F4" s="447">
        <f>'Balance sheet '!F27</f>
        <v>322129548.86000001</v>
      </c>
      <c r="G4" s="447">
        <f>'Balance sheet '!G27</f>
        <v>341181646.24000001</v>
      </c>
      <c r="H4" s="806"/>
      <c r="I4" s="443"/>
      <c r="J4" s="443"/>
      <c r="K4" s="443"/>
      <c r="L4" s="443"/>
      <c r="M4" s="443"/>
      <c r="N4" s="443"/>
      <c r="O4" s="443"/>
      <c r="P4" s="443"/>
      <c r="Q4" s="443"/>
      <c r="R4" s="443"/>
      <c r="S4" s="443"/>
      <c r="T4" s="443"/>
      <c r="U4" s="443"/>
      <c r="V4" s="443"/>
      <c r="W4" s="443"/>
      <c r="X4" s="443"/>
      <c r="Y4" s="443"/>
      <c r="Z4" s="443"/>
    </row>
    <row r="5" spans="1:26" ht="15.6">
      <c r="A5" s="443"/>
      <c r="B5" s="518" t="s">
        <v>1532</v>
      </c>
      <c r="C5" s="508">
        <f t="shared" ref="C5:G5" si="0">C3/(C3+C4)</f>
        <v>0.57774093070046773</v>
      </c>
      <c r="D5" s="508">
        <f t="shared" si="0"/>
        <v>0.54098515232223598</v>
      </c>
      <c r="E5" s="508">
        <f t="shared" si="0"/>
        <v>0.46699502580334518</v>
      </c>
      <c r="F5" s="508">
        <f t="shared" si="0"/>
        <v>0.42815806979967463</v>
      </c>
      <c r="G5" s="508">
        <f t="shared" si="0"/>
        <v>0.36125321258080717</v>
      </c>
      <c r="H5" s="806"/>
      <c r="I5" s="519"/>
      <c r="J5" s="443"/>
      <c r="K5" s="443"/>
      <c r="L5" s="443"/>
      <c r="M5" s="443"/>
      <c r="N5" s="443"/>
      <c r="O5" s="443"/>
      <c r="P5" s="443"/>
      <c r="Q5" s="443"/>
      <c r="R5" s="443"/>
      <c r="S5" s="443"/>
      <c r="T5" s="443"/>
      <c r="U5" s="443"/>
      <c r="V5" s="443"/>
      <c r="W5" s="443"/>
      <c r="X5" s="443"/>
      <c r="Y5" s="443"/>
      <c r="Z5" s="443"/>
    </row>
    <row r="6" spans="1:26" ht="15.6">
      <c r="A6" s="443"/>
      <c r="B6" s="518" t="s">
        <v>1533</v>
      </c>
      <c r="C6" s="508">
        <f t="shared" ref="C6:G6" si="1">C4/(C4+C3)</f>
        <v>0.42225906929953233</v>
      </c>
      <c r="D6" s="508">
        <f t="shared" si="1"/>
        <v>0.45901484767776413</v>
      </c>
      <c r="E6" s="508">
        <f t="shared" si="1"/>
        <v>0.53300497419665493</v>
      </c>
      <c r="F6" s="508">
        <f t="shared" si="1"/>
        <v>0.57184193020032537</v>
      </c>
      <c r="G6" s="508">
        <f t="shared" si="1"/>
        <v>0.63874678741919277</v>
      </c>
      <c r="H6" s="807"/>
      <c r="I6" s="443"/>
      <c r="J6" s="443"/>
      <c r="K6" s="443"/>
      <c r="L6" s="443"/>
      <c r="M6" s="443"/>
      <c r="N6" s="443"/>
      <c r="O6" s="443"/>
      <c r="P6" s="443"/>
      <c r="Q6" s="443"/>
      <c r="R6" s="443"/>
      <c r="S6" s="443"/>
      <c r="T6" s="443"/>
      <c r="U6" s="443"/>
      <c r="V6" s="443"/>
      <c r="W6" s="443"/>
      <c r="X6" s="443"/>
      <c r="Y6" s="443"/>
      <c r="Z6" s="443"/>
    </row>
    <row r="7" spans="1:26" ht="15.6">
      <c r="A7" s="443"/>
      <c r="B7" s="843"/>
      <c r="C7" s="813"/>
      <c r="D7" s="813"/>
      <c r="E7" s="813"/>
      <c r="F7" s="813"/>
      <c r="G7" s="813"/>
      <c r="H7" s="814"/>
      <c r="I7" s="443"/>
      <c r="J7" s="443"/>
      <c r="K7" s="443"/>
      <c r="L7" s="443"/>
      <c r="M7" s="443"/>
      <c r="N7" s="443"/>
      <c r="O7" s="443"/>
      <c r="P7" s="443"/>
      <c r="Q7" s="443"/>
      <c r="R7" s="443"/>
      <c r="S7" s="443"/>
      <c r="T7" s="443"/>
      <c r="U7" s="443"/>
      <c r="V7" s="443"/>
      <c r="W7" s="443"/>
      <c r="X7" s="443"/>
      <c r="Y7" s="443"/>
      <c r="Z7" s="443"/>
    </row>
    <row r="8" spans="1:26" ht="15.6">
      <c r="A8" s="443"/>
      <c r="B8" s="505" t="s">
        <v>90</v>
      </c>
      <c r="C8" s="454">
        <f>'Balance sheet '!C25/100</f>
        <v>2600000</v>
      </c>
      <c r="D8" s="454">
        <f>'Balance sheet '!D25/100</f>
        <v>2600000</v>
      </c>
      <c r="E8" s="454">
        <f>'Balance sheet '!E25/100</f>
        <v>2600000</v>
      </c>
      <c r="F8" s="454">
        <f>'Balance sheet '!F25/100</f>
        <v>2990000</v>
      </c>
      <c r="G8" s="454">
        <f>'Balance sheet '!G25/100</f>
        <v>3199300</v>
      </c>
      <c r="H8" s="842"/>
      <c r="I8" s="443"/>
      <c r="J8" s="443"/>
      <c r="K8" s="443"/>
      <c r="L8" s="443"/>
      <c r="M8" s="443"/>
      <c r="N8" s="443"/>
      <c r="O8" s="443"/>
      <c r="P8" s="443"/>
      <c r="Q8" s="443"/>
      <c r="R8" s="443"/>
      <c r="S8" s="443"/>
      <c r="T8" s="443"/>
      <c r="U8" s="443"/>
      <c r="V8" s="443"/>
      <c r="W8" s="443"/>
      <c r="X8" s="443"/>
      <c r="Y8" s="443"/>
      <c r="Z8" s="443"/>
    </row>
    <row r="9" spans="1:26" ht="15.6">
      <c r="A9" s="443"/>
      <c r="B9" s="518" t="s">
        <v>1534</v>
      </c>
      <c r="C9" s="844">
        <f>C10*G8</f>
        <v>1119755000</v>
      </c>
      <c r="D9" s="813"/>
      <c r="E9" s="813"/>
      <c r="F9" s="813"/>
      <c r="G9" s="814"/>
      <c r="H9" s="806"/>
      <c r="I9" s="443"/>
      <c r="J9" s="443"/>
      <c r="K9" s="443"/>
      <c r="L9" s="443"/>
      <c r="M9" s="443"/>
      <c r="N9" s="443"/>
      <c r="O9" s="443"/>
      <c r="P9" s="443"/>
      <c r="Q9" s="443"/>
      <c r="R9" s="443"/>
      <c r="S9" s="443"/>
      <c r="T9" s="443"/>
      <c r="U9" s="443"/>
      <c r="V9" s="443"/>
      <c r="W9" s="443"/>
      <c r="X9" s="443"/>
      <c r="Y9" s="443"/>
      <c r="Z9" s="443"/>
    </row>
    <row r="10" spans="1:26" ht="15.6">
      <c r="A10" s="443"/>
      <c r="B10" s="518" t="s">
        <v>1535</v>
      </c>
      <c r="C10" s="845">
        <v>350</v>
      </c>
      <c r="D10" s="813"/>
      <c r="E10" s="813"/>
      <c r="F10" s="813"/>
      <c r="G10" s="814"/>
      <c r="H10" s="806"/>
      <c r="I10" s="443"/>
      <c r="J10" s="443"/>
      <c r="K10" s="443"/>
      <c r="L10" s="443"/>
      <c r="M10" s="443"/>
      <c r="N10" s="443"/>
      <c r="O10" s="443"/>
      <c r="P10" s="443"/>
      <c r="Q10" s="443"/>
      <c r="R10" s="443"/>
      <c r="S10" s="443"/>
      <c r="T10" s="443"/>
      <c r="U10" s="443"/>
      <c r="V10" s="443"/>
      <c r="W10" s="443"/>
      <c r="X10" s="443"/>
      <c r="Y10" s="443"/>
      <c r="Z10" s="443"/>
    </row>
    <row r="11" spans="1:26" ht="15.6">
      <c r="A11" s="443"/>
      <c r="B11" s="505" t="s">
        <v>1536</v>
      </c>
      <c r="C11" s="447">
        <f>'Income statement'!C16</f>
        <v>42912246.630000003</v>
      </c>
      <c r="D11" s="447">
        <f>'Income statement'!D16</f>
        <v>39193211.439999998</v>
      </c>
      <c r="E11" s="447">
        <f>'Income statement'!E16</f>
        <v>32229014.52</v>
      </c>
      <c r="F11" s="447">
        <f>'Income statement'!F16+'Income statement'!F17</f>
        <v>21860550.472749997</v>
      </c>
      <c r="G11" s="447">
        <f>'Income statement'!G16+'Income statement'!G17</f>
        <v>9541920.7727000713</v>
      </c>
      <c r="H11" s="806"/>
      <c r="I11" s="519"/>
      <c r="J11" s="443"/>
      <c r="K11" s="443"/>
      <c r="L11" s="443"/>
      <c r="M11" s="443"/>
      <c r="N11" s="443"/>
      <c r="O11" s="443"/>
      <c r="P11" s="443"/>
      <c r="Q11" s="443"/>
      <c r="R11" s="443"/>
      <c r="S11" s="443"/>
      <c r="T11" s="443"/>
      <c r="U11" s="443"/>
      <c r="V11" s="443"/>
      <c r="W11" s="443"/>
      <c r="X11" s="443"/>
      <c r="Y11" s="443"/>
      <c r="Z11" s="443"/>
    </row>
    <row r="12" spans="1:26" ht="15.6">
      <c r="A12" s="443"/>
      <c r="B12" s="505" t="s">
        <v>201</v>
      </c>
      <c r="C12" s="846">
        <f>'Cost of debt'!B12</f>
        <v>0.13750000000000001</v>
      </c>
      <c r="D12" s="813"/>
      <c r="E12" s="813"/>
      <c r="F12" s="813"/>
      <c r="G12" s="814"/>
      <c r="H12" s="806"/>
      <c r="I12" s="443"/>
      <c r="J12" s="443"/>
      <c r="K12" s="443"/>
      <c r="L12" s="443"/>
      <c r="M12" s="443"/>
      <c r="N12" s="443"/>
      <c r="O12" s="443"/>
      <c r="P12" s="443"/>
      <c r="Q12" s="443"/>
      <c r="R12" s="443"/>
      <c r="S12" s="443"/>
      <c r="T12" s="443"/>
      <c r="U12" s="443"/>
      <c r="V12" s="443"/>
      <c r="W12" s="443"/>
      <c r="X12" s="443"/>
      <c r="Y12" s="443"/>
      <c r="Z12" s="443"/>
    </row>
    <row r="13" spans="1:26" ht="15.6">
      <c r="A13" s="443"/>
      <c r="B13" s="518" t="s">
        <v>1537</v>
      </c>
      <c r="C13" s="847">
        <f>G11/C12</f>
        <v>69395787.437818691</v>
      </c>
      <c r="D13" s="813"/>
      <c r="E13" s="813"/>
      <c r="F13" s="813"/>
      <c r="G13" s="814"/>
      <c r="H13" s="806"/>
      <c r="I13" s="443"/>
      <c r="J13" s="443"/>
      <c r="K13" s="443"/>
      <c r="L13" s="443"/>
      <c r="M13" s="443"/>
      <c r="N13" s="443"/>
      <c r="O13" s="443"/>
      <c r="P13" s="443"/>
      <c r="Q13" s="443"/>
      <c r="R13" s="443"/>
      <c r="S13" s="443"/>
      <c r="T13" s="443"/>
      <c r="U13" s="443"/>
      <c r="V13" s="443"/>
      <c r="W13" s="443"/>
      <c r="X13" s="443"/>
      <c r="Y13" s="443"/>
      <c r="Z13" s="443"/>
    </row>
    <row r="14" spans="1:26" ht="15.6">
      <c r="A14" s="443"/>
      <c r="B14" s="518" t="s">
        <v>1538</v>
      </c>
      <c r="C14" s="454"/>
      <c r="D14" s="454"/>
      <c r="E14" s="454"/>
      <c r="F14" s="454"/>
      <c r="G14" s="520">
        <f>C13+'Lease capitalization (207879)'!C31</f>
        <v>69787295.82109195</v>
      </c>
      <c r="H14" s="806"/>
      <c r="I14" s="443"/>
      <c r="J14" s="443"/>
      <c r="K14" s="443"/>
      <c r="L14" s="443"/>
      <c r="M14" s="443"/>
      <c r="N14" s="443"/>
      <c r="O14" s="443"/>
      <c r="P14" s="443"/>
      <c r="Q14" s="443"/>
      <c r="R14" s="443"/>
      <c r="S14" s="443"/>
      <c r="T14" s="443"/>
      <c r="U14" s="443"/>
      <c r="V14" s="443"/>
      <c r="W14" s="443"/>
      <c r="X14" s="443"/>
      <c r="Y14" s="443"/>
      <c r="Z14" s="443"/>
    </row>
    <row r="15" spans="1:26" ht="15.6">
      <c r="A15" s="443"/>
      <c r="B15" s="518" t="s">
        <v>1539</v>
      </c>
      <c r="C15" s="520"/>
      <c r="D15" s="520"/>
      <c r="E15" s="520"/>
      <c r="F15" s="520"/>
      <c r="G15" s="521">
        <f>G14/(G14+C9)</f>
        <v>5.866735135543933E-2</v>
      </c>
      <c r="H15" s="806"/>
      <c r="I15" s="443"/>
      <c r="J15" s="443"/>
      <c r="K15" s="443"/>
      <c r="L15" s="443"/>
      <c r="M15" s="443"/>
      <c r="N15" s="443"/>
      <c r="O15" s="443"/>
      <c r="P15" s="443"/>
      <c r="Q15" s="443"/>
      <c r="R15" s="443"/>
      <c r="S15" s="443"/>
      <c r="T15" s="443"/>
      <c r="U15" s="443"/>
      <c r="V15" s="443"/>
      <c r="W15" s="443"/>
      <c r="X15" s="443"/>
      <c r="Y15" s="443"/>
      <c r="Z15" s="443"/>
    </row>
    <row r="16" spans="1:26" ht="15.6">
      <c r="A16" s="443"/>
      <c r="B16" s="518" t="s">
        <v>1540</v>
      </c>
      <c r="C16" s="520"/>
      <c r="D16" s="520"/>
      <c r="E16" s="520"/>
      <c r="F16" s="520"/>
      <c r="G16" s="522">
        <f>1-G15</f>
        <v>0.94133264864456068</v>
      </c>
      <c r="H16" s="806"/>
      <c r="I16" s="443"/>
      <c r="J16" s="443"/>
      <c r="K16" s="443"/>
      <c r="L16" s="443"/>
      <c r="M16" s="443"/>
      <c r="N16" s="443"/>
      <c r="O16" s="443"/>
      <c r="P16" s="443"/>
      <c r="Q16" s="443"/>
      <c r="R16" s="443"/>
      <c r="S16" s="443"/>
      <c r="T16" s="443"/>
      <c r="U16" s="443"/>
      <c r="V16" s="443"/>
      <c r="W16" s="443"/>
      <c r="X16" s="443"/>
      <c r="Y16" s="443"/>
      <c r="Z16" s="443"/>
    </row>
    <row r="17" spans="1:26" ht="15.6">
      <c r="A17" s="443"/>
      <c r="B17" s="523" t="s">
        <v>1541</v>
      </c>
      <c r="C17" s="454"/>
      <c r="D17" s="454"/>
      <c r="E17" s="454"/>
      <c r="F17" s="454"/>
      <c r="G17" s="507">
        <f>'Tax calculations'!C10</f>
        <v>1.1140988714115618E-3</v>
      </c>
      <c r="H17" s="806"/>
      <c r="I17" s="443"/>
      <c r="J17" s="443"/>
      <c r="K17" s="443"/>
      <c r="L17" s="443"/>
      <c r="M17" s="443"/>
      <c r="N17" s="443"/>
      <c r="O17" s="443"/>
      <c r="P17" s="443"/>
      <c r="Q17" s="443"/>
      <c r="R17" s="443"/>
      <c r="S17" s="443"/>
      <c r="T17" s="443"/>
      <c r="U17" s="443"/>
      <c r="V17" s="443"/>
      <c r="W17" s="443"/>
      <c r="X17" s="443"/>
      <c r="Y17" s="443"/>
      <c r="Z17" s="443"/>
    </row>
    <row r="18" spans="1:26" ht="15.6">
      <c r="A18" s="443"/>
      <c r="B18" s="524" t="s">
        <v>1542</v>
      </c>
      <c r="C18" s="839"/>
      <c r="D18" s="813"/>
      <c r="E18" s="813"/>
      <c r="F18" s="814"/>
      <c r="G18" s="525">
        <f>(G16*'Cost of equity'!C10)+G15*'Cost of debt'!B12*(1-G17)</f>
        <v>0.11711737997028883</v>
      </c>
      <c r="H18" s="807"/>
      <c r="I18" s="443"/>
      <c r="J18" s="443"/>
      <c r="K18" s="443"/>
      <c r="L18" s="443"/>
      <c r="M18" s="443"/>
      <c r="N18" s="443"/>
      <c r="O18" s="443"/>
      <c r="P18" s="443"/>
      <c r="Q18" s="443"/>
      <c r="R18" s="443"/>
      <c r="S18" s="443"/>
      <c r="T18" s="443"/>
      <c r="U18" s="443"/>
      <c r="V18" s="443"/>
      <c r="W18" s="443"/>
      <c r="X18" s="443"/>
      <c r="Y18" s="443"/>
      <c r="Z18" s="443"/>
    </row>
    <row r="19" spans="1:26" ht="15.6">
      <c r="A19" s="443"/>
      <c r="B19" s="453" t="s">
        <v>1543</v>
      </c>
      <c r="C19" s="840"/>
      <c r="D19" s="813"/>
      <c r="E19" s="813"/>
      <c r="F19" s="813"/>
      <c r="G19" s="814"/>
      <c r="H19" s="526">
        <f>'Tax calculations'!C17</f>
        <v>0.2</v>
      </c>
      <c r="I19" s="443"/>
      <c r="J19" s="443"/>
      <c r="K19" s="443"/>
      <c r="L19" s="443"/>
      <c r="M19" s="443"/>
      <c r="N19" s="443"/>
      <c r="O19" s="443"/>
      <c r="P19" s="443"/>
      <c r="Q19" s="443"/>
      <c r="R19" s="443"/>
      <c r="S19" s="443"/>
      <c r="T19" s="443"/>
      <c r="U19" s="443"/>
      <c r="V19" s="443"/>
      <c r="W19" s="443"/>
      <c r="X19" s="443"/>
      <c r="Y19" s="443"/>
      <c r="Z19" s="443"/>
    </row>
    <row r="20" spans="1:26" ht="15.6">
      <c r="A20" s="443"/>
      <c r="B20" s="524" t="s">
        <v>1544</v>
      </c>
      <c r="C20" s="841"/>
      <c r="D20" s="813"/>
      <c r="E20" s="813"/>
      <c r="F20" s="813"/>
      <c r="G20" s="814"/>
      <c r="H20" s="525">
        <f>G16*'Cost of equity'!G10+G15*'Cost of debt'!B12*(1-H19)</f>
        <v>0.1133017272553245</v>
      </c>
      <c r="I20" s="443"/>
      <c r="J20" s="443"/>
      <c r="K20" s="443"/>
      <c r="L20" s="443"/>
      <c r="M20" s="443"/>
      <c r="N20" s="443"/>
      <c r="O20" s="443"/>
      <c r="P20" s="443"/>
      <c r="Q20" s="443"/>
      <c r="R20" s="443"/>
      <c r="S20" s="443"/>
      <c r="T20" s="443"/>
      <c r="U20" s="443"/>
      <c r="V20" s="443"/>
      <c r="W20" s="443"/>
      <c r="X20" s="443"/>
      <c r="Y20" s="443"/>
      <c r="Z20" s="443"/>
    </row>
    <row r="21" spans="1:26" ht="15.6">
      <c r="A21" s="443"/>
      <c r="B21" s="443"/>
      <c r="C21" s="443"/>
      <c r="D21" s="443"/>
      <c r="E21" s="443"/>
      <c r="F21" s="443"/>
      <c r="G21" s="443"/>
      <c r="H21" s="443"/>
      <c r="I21" s="443"/>
      <c r="J21" s="443"/>
      <c r="K21" s="443"/>
      <c r="L21" s="443"/>
      <c r="M21" s="443"/>
      <c r="N21" s="443"/>
      <c r="O21" s="443"/>
      <c r="P21" s="443"/>
      <c r="Q21" s="443"/>
      <c r="R21" s="443"/>
      <c r="S21" s="443"/>
      <c r="T21" s="443"/>
      <c r="U21" s="443"/>
      <c r="V21" s="443"/>
      <c r="W21" s="443"/>
      <c r="X21" s="443"/>
      <c r="Y21" s="443"/>
      <c r="Z21" s="443"/>
    </row>
    <row r="22" spans="1:26" ht="15.6">
      <c r="A22" s="443"/>
      <c r="B22" s="443"/>
      <c r="C22" s="443"/>
      <c r="D22" s="443"/>
      <c r="E22" s="443"/>
      <c r="F22" s="443"/>
      <c r="G22" s="443"/>
      <c r="H22" s="443"/>
      <c r="I22" s="443"/>
      <c r="J22" s="443"/>
      <c r="K22" s="443"/>
      <c r="L22" s="443"/>
      <c r="M22" s="443"/>
      <c r="N22" s="443"/>
      <c r="O22" s="443"/>
      <c r="P22" s="443"/>
      <c r="Q22" s="443"/>
      <c r="R22" s="443"/>
      <c r="S22" s="443"/>
      <c r="T22" s="443"/>
      <c r="U22" s="443"/>
      <c r="V22" s="443"/>
      <c r="W22" s="443"/>
      <c r="X22" s="443"/>
      <c r="Y22" s="443"/>
      <c r="Z22" s="443"/>
    </row>
    <row r="23" spans="1:26" ht="15.6">
      <c r="A23" s="443"/>
      <c r="B23" s="443"/>
      <c r="C23" s="443"/>
      <c r="D23" s="443"/>
      <c r="E23" s="443"/>
      <c r="F23" s="443"/>
      <c r="G23" s="443"/>
      <c r="H23" s="443"/>
      <c r="I23" s="443"/>
      <c r="J23" s="443"/>
      <c r="K23" s="443"/>
      <c r="L23" s="443"/>
      <c r="M23" s="443"/>
      <c r="N23" s="443"/>
      <c r="O23" s="443"/>
      <c r="P23" s="443"/>
      <c r="Q23" s="443"/>
      <c r="R23" s="443"/>
      <c r="S23" s="443"/>
      <c r="T23" s="443"/>
      <c r="U23" s="443"/>
      <c r="V23" s="443"/>
      <c r="W23" s="443"/>
      <c r="X23" s="443"/>
      <c r="Y23" s="443"/>
      <c r="Z23" s="443"/>
    </row>
    <row r="24" spans="1:26" ht="15.6">
      <c r="A24" s="443"/>
      <c r="B24" s="443"/>
      <c r="C24" s="443"/>
      <c r="D24" s="443"/>
      <c r="E24" s="443"/>
      <c r="F24" s="443"/>
      <c r="G24" s="443"/>
      <c r="H24" s="443"/>
      <c r="I24" s="443"/>
      <c r="J24" s="443"/>
      <c r="K24" s="443"/>
      <c r="L24" s="443"/>
      <c r="M24" s="443"/>
      <c r="N24" s="443"/>
      <c r="O24" s="443"/>
      <c r="P24" s="443"/>
      <c r="Q24" s="443"/>
      <c r="R24" s="443"/>
      <c r="S24" s="443"/>
      <c r="T24" s="443"/>
      <c r="U24" s="443"/>
      <c r="V24" s="443"/>
      <c r="W24" s="443"/>
      <c r="X24" s="443"/>
      <c r="Y24" s="443"/>
      <c r="Z24" s="443"/>
    </row>
    <row r="25" spans="1:26" ht="15.6">
      <c r="A25" s="443"/>
      <c r="B25" s="443"/>
      <c r="C25" s="443"/>
      <c r="D25" s="443"/>
      <c r="E25" s="443"/>
      <c r="F25" s="443"/>
      <c r="G25" s="443"/>
      <c r="H25" s="443"/>
      <c r="I25" s="443"/>
      <c r="J25" s="443"/>
      <c r="K25" s="443"/>
      <c r="L25" s="443"/>
      <c r="M25" s="443"/>
      <c r="N25" s="443"/>
      <c r="O25" s="443"/>
      <c r="P25" s="443"/>
      <c r="Q25" s="443"/>
      <c r="R25" s="443"/>
      <c r="S25" s="443"/>
      <c r="T25" s="443"/>
      <c r="U25" s="443"/>
      <c r="V25" s="443"/>
      <c r="W25" s="443"/>
      <c r="X25" s="443"/>
      <c r="Y25" s="443"/>
      <c r="Z25" s="443"/>
    </row>
    <row r="26" spans="1:26" ht="15.6">
      <c r="A26" s="443"/>
      <c r="B26" s="443"/>
      <c r="C26" s="443"/>
      <c r="D26" s="443"/>
      <c r="E26" s="443"/>
      <c r="F26" s="443"/>
      <c r="G26" s="443"/>
      <c r="H26" s="443"/>
      <c r="I26" s="443"/>
      <c r="J26" s="443"/>
      <c r="K26" s="443"/>
      <c r="L26" s="443"/>
      <c r="M26" s="443"/>
      <c r="N26" s="443"/>
      <c r="O26" s="443"/>
      <c r="P26" s="443"/>
      <c r="Q26" s="443"/>
      <c r="R26" s="443"/>
      <c r="S26" s="443"/>
      <c r="T26" s="443"/>
      <c r="U26" s="443"/>
      <c r="V26" s="443"/>
      <c r="W26" s="443"/>
      <c r="X26" s="443"/>
      <c r="Y26" s="443"/>
      <c r="Z26" s="443"/>
    </row>
    <row r="27" spans="1:26" ht="15.6">
      <c r="A27" s="443"/>
      <c r="B27" s="443"/>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row>
    <row r="28" spans="1:26" ht="15.6">
      <c r="A28" s="443"/>
      <c r="B28" s="443"/>
      <c r="C28" s="443"/>
      <c r="D28" s="443"/>
      <c r="E28" s="443"/>
      <c r="F28" s="443"/>
      <c r="G28" s="443"/>
      <c r="H28" s="443"/>
      <c r="I28" s="443"/>
      <c r="J28" s="443"/>
      <c r="K28" s="443"/>
      <c r="L28" s="443"/>
      <c r="M28" s="443"/>
      <c r="N28" s="443"/>
      <c r="O28" s="443"/>
      <c r="P28" s="443"/>
      <c r="Q28" s="443"/>
      <c r="R28" s="443"/>
      <c r="S28" s="443"/>
      <c r="T28" s="443"/>
      <c r="U28" s="443"/>
      <c r="V28" s="443"/>
      <c r="W28" s="443"/>
      <c r="X28" s="443"/>
      <c r="Y28" s="443"/>
      <c r="Z28" s="443"/>
    </row>
    <row r="29" spans="1:26" ht="15.6">
      <c r="A29" s="443"/>
      <c r="B29" s="443"/>
      <c r="C29" s="443"/>
      <c r="D29" s="443"/>
      <c r="E29" s="443"/>
      <c r="F29" s="443"/>
      <c r="G29" s="443"/>
      <c r="H29" s="443"/>
      <c r="I29" s="443"/>
      <c r="J29" s="443"/>
      <c r="K29" s="443"/>
      <c r="L29" s="443"/>
      <c r="M29" s="443"/>
      <c r="N29" s="443"/>
      <c r="O29" s="443"/>
      <c r="P29" s="443"/>
      <c r="Q29" s="443"/>
      <c r="R29" s="443"/>
      <c r="S29" s="443"/>
      <c r="T29" s="443"/>
      <c r="U29" s="443"/>
      <c r="V29" s="443"/>
      <c r="W29" s="443"/>
      <c r="X29" s="443"/>
      <c r="Y29" s="443"/>
      <c r="Z29" s="443"/>
    </row>
    <row r="30" spans="1:26" ht="15.6">
      <c r="A30" s="443"/>
      <c r="B30" s="443"/>
      <c r="C30" s="443"/>
      <c r="D30" s="443"/>
      <c r="E30" s="443"/>
      <c r="F30" s="443"/>
      <c r="G30" s="443"/>
      <c r="H30" s="443"/>
      <c r="I30" s="443"/>
      <c r="J30" s="443"/>
      <c r="K30" s="443"/>
      <c r="L30" s="443"/>
      <c r="M30" s="443"/>
      <c r="N30" s="443"/>
      <c r="O30" s="443"/>
      <c r="P30" s="443"/>
      <c r="Q30" s="443"/>
      <c r="R30" s="443"/>
      <c r="S30" s="443"/>
      <c r="T30" s="443"/>
      <c r="U30" s="443"/>
      <c r="V30" s="443"/>
      <c r="W30" s="443"/>
      <c r="X30" s="443"/>
      <c r="Y30" s="443"/>
      <c r="Z30" s="443"/>
    </row>
    <row r="31" spans="1:26" ht="15.6">
      <c r="A31" s="443"/>
      <c r="B31" s="443"/>
      <c r="C31" s="443"/>
      <c r="D31" s="443"/>
      <c r="E31" s="443"/>
      <c r="F31" s="443"/>
      <c r="G31" s="443"/>
      <c r="H31" s="443"/>
      <c r="I31" s="443"/>
      <c r="J31" s="443"/>
      <c r="K31" s="443"/>
      <c r="L31" s="443"/>
      <c r="M31" s="443"/>
      <c r="N31" s="443"/>
      <c r="O31" s="443"/>
      <c r="P31" s="443"/>
      <c r="Q31" s="443"/>
      <c r="R31" s="443"/>
      <c r="S31" s="443"/>
      <c r="T31" s="443"/>
      <c r="U31" s="443"/>
      <c r="V31" s="443"/>
      <c r="W31" s="443"/>
      <c r="X31" s="443"/>
      <c r="Y31" s="443"/>
      <c r="Z31" s="443"/>
    </row>
    <row r="32" spans="1:26" ht="15.6">
      <c r="A32" s="443"/>
      <c r="B32" s="443"/>
      <c r="C32" s="443"/>
      <c r="D32" s="443"/>
      <c r="E32" s="443"/>
      <c r="F32" s="443"/>
      <c r="G32" s="443"/>
      <c r="H32" s="443"/>
      <c r="I32" s="443"/>
      <c r="J32" s="443"/>
      <c r="K32" s="443"/>
      <c r="L32" s="443"/>
      <c r="M32" s="443"/>
      <c r="N32" s="443"/>
      <c r="O32" s="443"/>
      <c r="P32" s="443"/>
      <c r="Q32" s="443"/>
      <c r="R32" s="443"/>
      <c r="S32" s="443"/>
      <c r="T32" s="443"/>
      <c r="U32" s="443"/>
      <c r="V32" s="443"/>
      <c r="W32" s="443"/>
      <c r="X32" s="443"/>
      <c r="Y32" s="443"/>
      <c r="Z32" s="443"/>
    </row>
    <row r="33" spans="1:26" ht="15.6">
      <c r="A33" s="443"/>
      <c r="B33" s="443"/>
      <c r="C33" s="443"/>
      <c r="D33" s="443"/>
      <c r="E33" s="443"/>
      <c r="F33" s="443"/>
      <c r="G33" s="443"/>
      <c r="H33" s="443"/>
      <c r="I33" s="443"/>
      <c r="J33" s="443"/>
      <c r="K33" s="443"/>
      <c r="L33" s="443"/>
      <c r="M33" s="443"/>
      <c r="N33" s="443"/>
      <c r="O33" s="443"/>
      <c r="P33" s="443"/>
      <c r="Q33" s="443"/>
      <c r="R33" s="443"/>
      <c r="S33" s="443"/>
      <c r="T33" s="443"/>
      <c r="U33" s="443"/>
      <c r="V33" s="443"/>
      <c r="W33" s="443"/>
      <c r="X33" s="443"/>
      <c r="Y33" s="443"/>
      <c r="Z33" s="443"/>
    </row>
    <row r="34" spans="1:26" ht="15.6">
      <c r="A34" s="443"/>
      <c r="B34" s="443"/>
      <c r="C34" s="443"/>
      <c r="D34" s="443"/>
      <c r="E34" s="443"/>
      <c r="F34" s="443"/>
      <c r="G34" s="443"/>
      <c r="H34" s="443"/>
      <c r="I34" s="443"/>
      <c r="J34" s="443"/>
      <c r="K34" s="443"/>
      <c r="L34" s="443"/>
      <c r="M34" s="443"/>
      <c r="N34" s="443"/>
      <c r="O34" s="443"/>
      <c r="P34" s="443"/>
      <c r="Q34" s="443"/>
      <c r="R34" s="443"/>
      <c r="S34" s="443"/>
      <c r="T34" s="443"/>
      <c r="U34" s="443"/>
      <c r="V34" s="443"/>
      <c r="W34" s="443"/>
      <c r="X34" s="443"/>
      <c r="Y34" s="443"/>
      <c r="Z34" s="443"/>
    </row>
    <row r="35" spans="1:26" ht="15.6">
      <c r="A35" s="443"/>
      <c r="B35" s="443"/>
      <c r="C35" s="443"/>
      <c r="D35" s="443"/>
      <c r="E35" s="443"/>
      <c r="F35" s="443"/>
      <c r="G35" s="443"/>
      <c r="H35" s="443"/>
      <c r="I35" s="443"/>
      <c r="J35" s="443"/>
      <c r="K35" s="443"/>
      <c r="L35" s="443"/>
      <c r="M35" s="443"/>
      <c r="N35" s="443"/>
      <c r="O35" s="443"/>
      <c r="P35" s="443"/>
      <c r="Q35" s="443"/>
      <c r="R35" s="443"/>
      <c r="S35" s="443"/>
      <c r="T35" s="443"/>
      <c r="U35" s="443"/>
      <c r="V35" s="443"/>
      <c r="W35" s="443"/>
      <c r="X35" s="443"/>
      <c r="Y35" s="443"/>
      <c r="Z35" s="443"/>
    </row>
    <row r="36" spans="1:26" ht="15.6">
      <c r="A36" s="443"/>
      <c r="B36" s="443"/>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row>
    <row r="37" spans="1:26" ht="15.6">
      <c r="A37" s="443"/>
      <c r="B37" s="443"/>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row>
    <row r="38" spans="1:26" ht="15.6">
      <c r="A38" s="443"/>
      <c r="B38" s="443"/>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row>
    <row r="39" spans="1:26" ht="15.6">
      <c r="A39" s="443"/>
      <c r="B39" s="443"/>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row>
    <row r="40" spans="1:26" ht="15.6">
      <c r="A40" s="443"/>
      <c r="B40" s="443"/>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row>
    <row r="41" spans="1:26" ht="15.6">
      <c r="A41" s="443"/>
      <c r="B41" s="443"/>
      <c r="C41" s="443"/>
      <c r="D41" s="443"/>
      <c r="E41" s="443"/>
      <c r="F41" s="443"/>
      <c r="G41" s="443"/>
      <c r="H41" s="443"/>
      <c r="I41" s="443"/>
      <c r="J41" s="443"/>
      <c r="K41" s="443"/>
      <c r="L41" s="443"/>
      <c r="M41" s="443"/>
      <c r="N41" s="443"/>
      <c r="O41" s="443"/>
      <c r="P41" s="443"/>
      <c r="Q41" s="443"/>
      <c r="R41" s="443"/>
      <c r="S41" s="443"/>
      <c r="T41" s="443"/>
      <c r="U41" s="443"/>
      <c r="V41" s="443"/>
      <c r="W41" s="443"/>
      <c r="X41" s="443"/>
      <c r="Y41" s="443"/>
      <c r="Z41" s="443"/>
    </row>
    <row r="42" spans="1:26" ht="15.6">
      <c r="A42" s="443"/>
      <c r="B42" s="443"/>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row>
    <row r="43" spans="1:26" ht="15.6">
      <c r="A43" s="443"/>
      <c r="B43" s="443"/>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row>
    <row r="44" spans="1:26" ht="15.6">
      <c r="A44" s="443"/>
      <c r="B44" s="443"/>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row>
    <row r="45" spans="1:26" ht="15.6">
      <c r="A45" s="443"/>
      <c r="B45" s="443"/>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row>
    <row r="46" spans="1:26" ht="15.6">
      <c r="A46" s="443"/>
      <c r="B46" s="443"/>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row>
    <row r="47" spans="1:26" ht="15.6">
      <c r="A47" s="443"/>
      <c r="B47" s="443"/>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row>
    <row r="48" spans="1:26" ht="15.6">
      <c r="A48" s="443"/>
      <c r="B48" s="443"/>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row>
    <row r="49" spans="1:26" ht="15.6">
      <c r="A49" s="443"/>
      <c r="B49" s="443"/>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row>
    <row r="50" spans="1:26" ht="15.6">
      <c r="A50" s="443"/>
      <c r="B50" s="443"/>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row>
    <row r="51" spans="1:26" ht="15.6">
      <c r="A51" s="443"/>
      <c r="B51" s="443"/>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row>
    <row r="52" spans="1:26" ht="15.6">
      <c r="A52" s="443"/>
      <c r="B52" s="443"/>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row>
    <row r="53" spans="1:26" ht="15.6">
      <c r="A53" s="443"/>
      <c r="B53" s="443"/>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row>
    <row r="54" spans="1:26" ht="15.6">
      <c r="A54" s="443"/>
      <c r="B54" s="443"/>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row>
    <row r="55" spans="1:26" ht="15.6">
      <c r="A55" s="443"/>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row>
    <row r="56" spans="1:26" ht="15.6">
      <c r="A56" s="443"/>
      <c r="B56" s="443"/>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row>
    <row r="57" spans="1:26" ht="15.6">
      <c r="A57" s="443"/>
      <c r="B57" s="443"/>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row>
    <row r="58" spans="1:26" ht="15.6">
      <c r="A58" s="443"/>
      <c r="B58" s="443"/>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row>
    <row r="59" spans="1:26" ht="15.6">
      <c r="A59" s="443"/>
      <c r="B59" s="443"/>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row>
    <row r="60" spans="1:26" ht="15.6">
      <c r="A60" s="443"/>
      <c r="B60" s="443"/>
      <c r="C60" s="443"/>
      <c r="D60" s="443"/>
      <c r="E60" s="443"/>
      <c r="F60" s="443"/>
      <c r="G60" s="443"/>
      <c r="H60" s="443"/>
      <c r="I60" s="443"/>
      <c r="J60" s="443"/>
      <c r="K60" s="443"/>
      <c r="L60" s="443"/>
      <c r="M60" s="443"/>
      <c r="N60" s="443"/>
      <c r="O60" s="443"/>
      <c r="P60" s="443"/>
      <c r="Q60" s="443"/>
      <c r="R60" s="443"/>
      <c r="S60" s="443"/>
      <c r="T60" s="443"/>
      <c r="U60" s="443"/>
      <c r="V60" s="443"/>
      <c r="W60" s="443"/>
      <c r="X60" s="443"/>
      <c r="Y60" s="443"/>
      <c r="Z60" s="443"/>
    </row>
    <row r="61" spans="1:26" ht="15.6">
      <c r="A61" s="443"/>
      <c r="B61" s="443"/>
      <c r="C61" s="443"/>
      <c r="D61" s="443"/>
      <c r="E61" s="443"/>
      <c r="F61" s="443"/>
      <c r="G61" s="443"/>
      <c r="H61" s="443"/>
      <c r="I61" s="443"/>
      <c r="J61" s="443"/>
      <c r="K61" s="443"/>
      <c r="L61" s="443"/>
      <c r="M61" s="443"/>
      <c r="N61" s="443"/>
      <c r="O61" s="443"/>
      <c r="P61" s="443"/>
      <c r="Q61" s="443"/>
      <c r="R61" s="443"/>
      <c r="S61" s="443"/>
      <c r="T61" s="443"/>
      <c r="U61" s="443"/>
      <c r="V61" s="443"/>
      <c r="W61" s="443"/>
      <c r="X61" s="443"/>
      <c r="Y61" s="443"/>
      <c r="Z61" s="443"/>
    </row>
    <row r="62" spans="1:26" ht="15.6">
      <c r="A62" s="443"/>
      <c r="B62" s="443"/>
      <c r="C62" s="443"/>
      <c r="D62" s="443"/>
      <c r="E62" s="443"/>
      <c r="F62" s="443"/>
      <c r="G62" s="443"/>
      <c r="H62" s="443"/>
      <c r="I62" s="443"/>
      <c r="J62" s="443"/>
      <c r="K62" s="443"/>
      <c r="L62" s="443"/>
      <c r="M62" s="443"/>
      <c r="N62" s="443"/>
      <c r="O62" s="443"/>
      <c r="P62" s="443"/>
      <c r="Q62" s="443"/>
      <c r="R62" s="443"/>
      <c r="S62" s="443"/>
      <c r="T62" s="443"/>
      <c r="U62" s="443"/>
      <c r="V62" s="443"/>
      <c r="W62" s="443"/>
      <c r="X62" s="443"/>
      <c r="Y62" s="443"/>
      <c r="Z62" s="443"/>
    </row>
    <row r="63" spans="1:26" ht="15.6">
      <c r="A63" s="443"/>
      <c r="B63" s="443"/>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row>
    <row r="64" spans="1:26" ht="15.6">
      <c r="A64" s="443"/>
      <c r="B64" s="443"/>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row>
    <row r="65" spans="1:26" ht="15.6">
      <c r="A65" s="443"/>
      <c r="B65" s="443"/>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row>
    <row r="66" spans="1:26" ht="15.6">
      <c r="A66" s="443"/>
      <c r="B66" s="443"/>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row>
    <row r="67" spans="1:26" ht="15.6">
      <c r="A67" s="443"/>
      <c r="B67" s="443"/>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row>
    <row r="68" spans="1:26" ht="15.6">
      <c r="A68" s="443"/>
      <c r="B68" s="443"/>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row>
    <row r="69" spans="1:26" ht="15.6">
      <c r="A69" s="443"/>
      <c r="B69" s="443"/>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row>
    <row r="70" spans="1:26" ht="15.6">
      <c r="A70" s="443"/>
      <c r="B70" s="443"/>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row>
    <row r="71" spans="1:26" ht="15.6">
      <c r="A71" s="443"/>
      <c r="B71" s="443"/>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row>
    <row r="72" spans="1:26" ht="15.6">
      <c r="A72" s="443"/>
      <c r="B72" s="443"/>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row>
    <row r="73" spans="1:26" ht="15.6">
      <c r="A73" s="443"/>
      <c r="B73" s="443"/>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row>
    <row r="74" spans="1:26" ht="15.6">
      <c r="A74" s="443"/>
      <c r="B74" s="443"/>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row>
    <row r="75" spans="1:26" ht="15.6">
      <c r="A75" s="443"/>
      <c r="B75" s="443"/>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row>
    <row r="76" spans="1:26" ht="15.6">
      <c r="A76" s="443"/>
      <c r="B76" s="443"/>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row>
    <row r="77" spans="1:26" ht="15.6">
      <c r="A77" s="443"/>
      <c r="B77" s="443"/>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row>
    <row r="78" spans="1:26" ht="15.6">
      <c r="A78" s="443"/>
      <c r="B78" s="443"/>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row>
    <row r="79" spans="1:26" ht="15.6">
      <c r="A79" s="443"/>
      <c r="B79" s="443"/>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row>
    <row r="80" spans="1:26" ht="15.6">
      <c r="A80" s="443"/>
      <c r="B80" s="443"/>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row>
    <row r="81" spans="1:26" ht="15.6">
      <c r="A81" s="443"/>
      <c r="B81" s="443"/>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row>
    <row r="82" spans="1:26" ht="15.6">
      <c r="A82" s="443"/>
      <c r="B82" s="443"/>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row>
    <row r="83" spans="1:26" ht="15.6">
      <c r="A83" s="443"/>
      <c r="B83" s="443"/>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row>
    <row r="84" spans="1:26" ht="15.6">
      <c r="A84" s="443"/>
      <c r="B84" s="443"/>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row>
    <row r="85" spans="1:26" ht="15.6">
      <c r="A85" s="443"/>
      <c r="B85" s="443"/>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row>
    <row r="86" spans="1:26" ht="15.6">
      <c r="A86" s="443"/>
      <c r="B86" s="443"/>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row>
    <row r="87" spans="1:26" ht="15.6">
      <c r="A87" s="443"/>
      <c r="B87" s="443"/>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row>
    <row r="88" spans="1:26" ht="15.6">
      <c r="A88" s="443"/>
      <c r="B88" s="443"/>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row>
    <row r="89" spans="1:26" ht="15.6">
      <c r="A89" s="443"/>
      <c r="B89" s="443"/>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row>
    <row r="90" spans="1:26" ht="15.6">
      <c r="A90" s="443"/>
      <c r="B90" s="443"/>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row>
    <row r="91" spans="1:26" ht="15.6">
      <c r="A91" s="443"/>
      <c r="B91" s="443"/>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row>
    <row r="92" spans="1:26" ht="15.6">
      <c r="A92" s="443"/>
      <c r="B92" s="443"/>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row>
    <row r="93" spans="1:26" ht="15.6">
      <c r="A93" s="443"/>
      <c r="B93" s="443"/>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row>
    <row r="94" spans="1:26" ht="15.6">
      <c r="A94" s="443"/>
      <c r="B94" s="443"/>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row>
    <row r="95" spans="1:26" ht="15.6">
      <c r="A95" s="443"/>
      <c r="B95" s="443"/>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row>
    <row r="96" spans="1:26" ht="15.6">
      <c r="A96" s="443"/>
      <c r="B96" s="443"/>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row>
    <row r="97" spans="1:26" ht="15.6">
      <c r="A97" s="443"/>
      <c r="B97" s="443"/>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row>
    <row r="98" spans="1:26" ht="15.6">
      <c r="A98" s="443"/>
      <c r="B98" s="443"/>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row>
    <row r="99" spans="1:26" ht="15.6">
      <c r="A99" s="443"/>
      <c r="B99" s="443"/>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row>
    <row r="100" spans="1:26" ht="15.6">
      <c r="A100" s="443"/>
      <c r="B100" s="443"/>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row>
    <row r="101" spans="1:26" ht="15.6">
      <c r="A101" s="443"/>
      <c r="B101" s="443"/>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row>
    <row r="102" spans="1:26" ht="15.6">
      <c r="A102" s="443"/>
      <c r="B102" s="443"/>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row>
    <row r="103" spans="1:26" ht="15.6">
      <c r="A103" s="443"/>
      <c r="B103" s="443"/>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row>
    <row r="104" spans="1:26" ht="15.6">
      <c r="A104" s="443"/>
      <c r="B104" s="443"/>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row>
    <row r="105" spans="1:26" ht="15.6">
      <c r="A105" s="443"/>
      <c r="B105" s="443"/>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row>
    <row r="106" spans="1:26" ht="15.6">
      <c r="A106" s="443"/>
      <c r="B106" s="443"/>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row>
    <row r="107" spans="1:26" ht="15.6">
      <c r="A107" s="443"/>
      <c r="B107" s="443"/>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row>
    <row r="108" spans="1:26" ht="15.6">
      <c r="A108" s="443"/>
      <c r="B108" s="443"/>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row>
    <row r="109" spans="1:26" ht="15.6">
      <c r="A109" s="443"/>
      <c r="B109" s="443"/>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row>
    <row r="110" spans="1:26" ht="15.6">
      <c r="A110" s="443"/>
      <c r="B110" s="443"/>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row>
    <row r="111" spans="1:26" ht="15.6">
      <c r="A111" s="443"/>
      <c r="B111" s="443"/>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row>
    <row r="112" spans="1:26" ht="15.6">
      <c r="A112" s="443"/>
      <c r="B112" s="443"/>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row>
    <row r="113" spans="1:26" ht="15.6">
      <c r="A113" s="443"/>
      <c r="B113" s="443"/>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row>
    <row r="114" spans="1:26" ht="15.6">
      <c r="A114" s="443"/>
      <c r="B114" s="443"/>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row>
    <row r="115" spans="1:26" ht="15.6">
      <c r="A115" s="443"/>
      <c r="B115" s="443"/>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row>
    <row r="116" spans="1:26" ht="15.6">
      <c r="A116" s="443"/>
      <c r="B116" s="443"/>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row>
    <row r="117" spans="1:26" ht="15.6">
      <c r="A117" s="443"/>
      <c r="B117" s="443"/>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row>
    <row r="118" spans="1:26" ht="15.6">
      <c r="A118" s="443"/>
      <c r="B118" s="443"/>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row>
    <row r="119" spans="1:26" ht="15.6">
      <c r="A119" s="443"/>
      <c r="B119" s="443"/>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row>
    <row r="120" spans="1:26" ht="15.6">
      <c r="A120" s="443"/>
      <c r="B120" s="443"/>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row>
    <row r="121" spans="1:26" ht="15.6">
      <c r="A121" s="443"/>
      <c r="B121" s="443"/>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row>
    <row r="122" spans="1:26" ht="15.6">
      <c r="A122" s="443"/>
      <c r="B122" s="443"/>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row>
    <row r="123" spans="1:26" ht="15.6">
      <c r="A123" s="443"/>
      <c r="B123" s="443"/>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row>
    <row r="124" spans="1:26" ht="15.6">
      <c r="A124" s="443"/>
      <c r="B124" s="443"/>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row>
    <row r="125" spans="1:26" ht="15.6">
      <c r="A125" s="443"/>
      <c r="B125" s="443"/>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row>
    <row r="126" spans="1:26" ht="15.6">
      <c r="A126" s="443"/>
      <c r="B126" s="443"/>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row>
    <row r="127" spans="1:26" ht="15.6">
      <c r="A127" s="443"/>
      <c r="B127" s="443"/>
      <c r="C127" s="443"/>
      <c r="D127" s="443"/>
      <c r="E127" s="443"/>
      <c r="F127" s="443"/>
      <c r="G127" s="443"/>
      <c r="H127" s="443"/>
      <c r="I127" s="443"/>
      <c r="J127" s="443"/>
      <c r="K127" s="443"/>
      <c r="L127" s="443"/>
      <c r="M127" s="443"/>
      <c r="N127" s="443"/>
      <c r="O127" s="443"/>
      <c r="P127" s="443"/>
      <c r="Q127" s="443"/>
      <c r="R127" s="443"/>
      <c r="S127" s="443"/>
      <c r="T127" s="443"/>
      <c r="U127" s="443"/>
      <c r="V127" s="443"/>
      <c r="W127" s="443"/>
      <c r="X127" s="443"/>
      <c r="Y127" s="443"/>
      <c r="Z127" s="443"/>
    </row>
    <row r="128" spans="1:26" ht="15.6">
      <c r="A128" s="443"/>
      <c r="B128" s="443"/>
      <c r="C128" s="443"/>
      <c r="D128" s="443"/>
      <c r="E128" s="443"/>
      <c r="F128" s="443"/>
      <c r="G128" s="443"/>
      <c r="H128" s="443"/>
      <c r="I128" s="443"/>
      <c r="J128" s="443"/>
      <c r="K128" s="443"/>
      <c r="L128" s="443"/>
      <c r="M128" s="443"/>
      <c r="N128" s="443"/>
      <c r="O128" s="443"/>
      <c r="P128" s="443"/>
      <c r="Q128" s="443"/>
      <c r="R128" s="443"/>
      <c r="S128" s="443"/>
      <c r="T128" s="443"/>
      <c r="U128" s="443"/>
      <c r="V128" s="443"/>
      <c r="W128" s="443"/>
      <c r="X128" s="443"/>
      <c r="Y128" s="443"/>
      <c r="Z128" s="443"/>
    </row>
    <row r="129" spans="1:26" ht="15.6">
      <c r="A129" s="443"/>
      <c r="B129" s="443"/>
      <c r="C129" s="443"/>
      <c r="D129" s="443"/>
      <c r="E129" s="443"/>
      <c r="F129" s="443"/>
      <c r="G129" s="443"/>
      <c r="H129" s="443"/>
      <c r="I129" s="443"/>
      <c r="J129" s="443"/>
      <c r="K129" s="443"/>
      <c r="L129" s="443"/>
      <c r="M129" s="443"/>
      <c r="N129" s="443"/>
      <c r="O129" s="443"/>
      <c r="P129" s="443"/>
      <c r="Q129" s="443"/>
      <c r="R129" s="443"/>
      <c r="S129" s="443"/>
      <c r="T129" s="443"/>
      <c r="U129" s="443"/>
      <c r="V129" s="443"/>
      <c r="W129" s="443"/>
      <c r="X129" s="443"/>
      <c r="Y129" s="443"/>
      <c r="Z129" s="443"/>
    </row>
    <row r="130" spans="1:26" ht="15.6">
      <c r="A130" s="443"/>
      <c r="B130" s="443"/>
      <c r="C130" s="443"/>
      <c r="D130" s="443"/>
      <c r="E130" s="443"/>
      <c r="F130" s="443"/>
      <c r="G130" s="443"/>
      <c r="H130" s="443"/>
      <c r="I130" s="443"/>
      <c r="J130" s="443"/>
      <c r="K130" s="443"/>
      <c r="L130" s="443"/>
      <c r="M130" s="443"/>
      <c r="N130" s="443"/>
      <c r="O130" s="443"/>
      <c r="P130" s="443"/>
      <c r="Q130" s="443"/>
      <c r="R130" s="443"/>
      <c r="S130" s="443"/>
      <c r="T130" s="443"/>
      <c r="U130" s="443"/>
      <c r="V130" s="443"/>
      <c r="W130" s="443"/>
      <c r="X130" s="443"/>
      <c r="Y130" s="443"/>
      <c r="Z130" s="443"/>
    </row>
    <row r="131" spans="1:26" ht="15.6">
      <c r="A131" s="443"/>
      <c r="B131" s="443"/>
      <c r="C131" s="443"/>
      <c r="D131" s="443"/>
      <c r="E131" s="443"/>
      <c r="F131" s="443"/>
      <c r="G131" s="443"/>
      <c r="H131" s="443"/>
      <c r="I131" s="443"/>
      <c r="J131" s="443"/>
      <c r="K131" s="443"/>
      <c r="L131" s="443"/>
      <c r="M131" s="443"/>
      <c r="N131" s="443"/>
      <c r="O131" s="443"/>
      <c r="P131" s="443"/>
      <c r="Q131" s="443"/>
      <c r="R131" s="443"/>
      <c r="S131" s="443"/>
      <c r="T131" s="443"/>
      <c r="U131" s="443"/>
      <c r="V131" s="443"/>
      <c r="W131" s="443"/>
      <c r="X131" s="443"/>
      <c r="Y131" s="443"/>
      <c r="Z131" s="443"/>
    </row>
    <row r="132" spans="1:26" ht="15.6">
      <c r="A132" s="443"/>
      <c r="B132" s="443"/>
      <c r="C132" s="443"/>
      <c r="D132" s="443"/>
      <c r="E132" s="443"/>
      <c r="F132" s="443"/>
      <c r="G132" s="443"/>
      <c r="H132" s="443"/>
      <c r="I132" s="443"/>
      <c r="J132" s="443"/>
      <c r="K132" s="443"/>
      <c r="L132" s="443"/>
      <c r="M132" s="443"/>
      <c r="N132" s="443"/>
      <c r="O132" s="443"/>
      <c r="P132" s="443"/>
      <c r="Q132" s="443"/>
      <c r="R132" s="443"/>
      <c r="S132" s="443"/>
      <c r="T132" s="443"/>
      <c r="U132" s="443"/>
      <c r="V132" s="443"/>
      <c r="W132" s="443"/>
      <c r="X132" s="443"/>
      <c r="Y132" s="443"/>
      <c r="Z132" s="443"/>
    </row>
    <row r="133" spans="1:26" ht="15.6">
      <c r="A133" s="443"/>
      <c r="B133" s="443"/>
      <c r="C133" s="443"/>
      <c r="D133" s="443"/>
      <c r="E133" s="443"/>
      <c r="F133" s="443"/>
      <c r="G133" s="443"/>
      <c r="H133" s="443"/>
      <c r="I133" s="443"/>
      <c r="J133" s="443"/>
      <c r="K133" s="443"/>
      <c r="L133" s="443"/>
      <c r="M133" s="443"/>
      <c r="N133" s="443"/>
      <c r="O133" s="443"/>
      <c r="P133" s="443"/>
      <c r="Q133" s="443"/>
      <c r="R133" s="443"/>
      <c r="S133" s="443"/>
      <c r="T133" s="443"/>
      <c r="U133" s="443"/>
      <c r="V133" s="443"/>
      <c r="W133" s="443"/>
      <c r="X133" s="443"/>
      <c r="Y133" s="443"/>
      <c r="Z133" s="443"/>
    </row>
    <row r="134" spans="1:26" ht="15.6">
      <c r="A134" s="443"/>
      <c r="B134" s="443"/>
      <c r="C134" s="443"/>
      <c r="D134" s="443"/>
      <c r="E134" s="443"/>
      <c r="F134" s="443"/>
      <c r="G134" s="443"/>
      <c r="H134" s="443"/>
      <c r="I134" s="443"/>
      <c r="J134" s="443"/>
      <c r="K134" s="443"/>
      <c r="L134" s="443"/>
      <c r="M134" s="443"/>
      <c r="N134" s="443"/>
      <c r="O134" s="443"/>
      <c r="P134" s="443"/>
      <c r="Q134" s="443"/>
      <c r="R134" s="443"/>
      <c r="S134" s="443"/>
      <c r="T134" s="443"/>
      <c r="U134" s="443"/>
      <c r="V134" s="443"/>
      <c r="W134" s="443"/>
      <c r="X134" s="443"/>
      <c r="Y134" s="443"/>
      <c r="Z134" s="443"/>
    </row>
    <row r="135" spans="1:26" ht="15.6">
      <c r="A135" s="443"/>
      <c r="B135" s="443"/>
      <c r="C135" s="443"/>
      <c r="D135" s="443"/>
      <c r="E135" s="443"/>
      <c r="F135" s="443"/>
      <c r="G135" s="443"/>
      <c r="H135" s="443"/>
      <c r="I135" s="443"/>
      <c r="J135" s="443"/>
      <c r="K135" s="443"/>
      <c r="L135" s="443"/>
      <c r="M135" s="443"/>
      <c r="N135" s="443"/>
      <c r="O135" s="443"/>
      <c r="P135" s="443"/>
      <c r="Q135" s="443"/>
      <c r="R135" s="443"/>
      <c r="S135" s="443"/>
      <c r="T135" s="443"/>
      <c r="U135" s="443"/>
      <c r="V135" s="443"/>
      <c r="W135" s="443"/>
      <c r="X135" s="443"/>
      <c r="Y135" s="443"/>
      <c r="Z135" s="443"/>
    </row>
    <row r="136" spans="1:26" ht="15.6">
      <c r="A136" s="443"/>
      <c r="B136" s="443"/>
      <c r="C136" s="443"/>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row>
    <row r="137" spans="1:26" ht="15.6">
      <c r="A137" s="443"/>
      <c r="B137" s="443"/>
      <c r="C137" s="443"/>
      <c r="D137" s="443"/>
      <c r="E137" s="443"/>
      <c r="F137" s="443"/>
      <c r="G137" s="443"/>
      <c r="H137" s="443"/>
      <c r="I137" s="443"/>
      <c r="J137" s="443"/>
      <c r="K137" s="443"/>
      <c r="L137" s="443"/>
      <c r="M137" s="443"/>
      <c r="N137" s="443"/>
      <c r="O137" s="443"/>
      <c r="P137" s="443"/>
      <c r="Q137" s="443"/>
      <c r="R137" s="443"/>
      <c r="S137" s="443"/>
      <c r="T137" s="443"/>
      <c r="U137" s="443"/>
      <c r="V137" s="443"/>
      <c r="W137" s="443"/>
      <c r="X137" s="443"/>
      <c r="Y137" s="443"/>
      <c r="Z137" s="443"/>
    </row>
    <row r="138" spans="1:26" ht="15.6">
      <c r="A138" s="443"/>
      <c r="B138" s="443"/>
      <c r="C138" s="443"/>
      <c r="D138" s="443"/>
      <c r="E138" s="443"/>
      <c r="F138" s="443"/>
      <c r="G138" s="443"/>
      <c r="H138" s="443"/>
      <c r="I138" s="443"/>
      <c r="J138" s="443"/>
      <c r="K138" s="443"/>
      <c r="L138" s="443"/>
      <c r="M138" s="443"/>
      <c r="N138" s="443"/>
      <c r="O138" s="443"/>
      <c r="P138" s="443"/>
      <c r="Q138" s="443"/>
      <c r="R138" s="443"/>
      <c r="S138" s="443"/>
      <c r="T138" s="443"/>
      <c r="U138" s="443"/>
      <c r="V138" s="443"/>
      <c r="W138" s="443"/>
      <c r="X138" s="443"/>
      <c r="Y138" s="443"/>
      <c r="Z138" s="443"/>
    </row>
    <row r="139" spans="1:26" ht="15.6">
      <c r="A139" s="443"/>
      <c r="B139" s="443"/>
      <c r="C139" s="443"/>
      <c r="D139" s="443"/>
      <c r="E139" s="443"/>
      <c r="F139" s="443"/>
      <c r="G139" s="443"/>
      <c r="H139" s="443"/>
      <c r="I139" s="443"/>
      <c r="J139" s="443"/>
      <c r="K139" s="443"/>
      <c r="L139" s="443"/>
      <c r="M139" s="443"/>
      <c r="N139" s="443"/>
      <c r="O139" s="443"/>
      <c r="P139" s="443"/>
      <c r="Q139" s="443"/>
      <c r="R139" s="443"/>
      <c r="S139" s="443"/>
      <c r="T139" s="443"/>
      <c r="U139" s="443"/>
      <c r="V139" s="443"/>
      <c r="W139" s="443"/>
      <c r="X139" s="443"/>
      <c r="Y139" s="443"/>
      <c r="Z139" s="443"/>
    </row>
    <row r="140" spans="1:26" ht="15.6">
      <c r="A140" s="443"/>
      <c r="B140" s="443"/>
      <c r="C140" s="443"/>
      <c r="D140" s="443"/>
      <c r="E140" s="443"/>
      <c r="F140" s="443"/>
      <c r="G140" s="443"/>
      <c r="H140" s="443"/>
      <c r="I140" s="443"/>
      <c r="J140" s="443"/>
      <c r="K140" s="443"/>
      <c r="L140" s="443"/>
      <c r="M140" s="443"/>
      <c r="N140" s="443"/>
      <c r="O140" s="443"/>
      <c r="P140" s="443"/>
      <c r="Q140" s="443"/>
      <c r="R140" s="443"/>
      <c r="S140" s="443"/>
      <c r="T140" s="443"/>
      <c r="U140" s="443"/>
      <c r="V140" s="443"/>
      <c r="W140" s="443"/>
      <c r="X140" s="443"/>
      <c r="Y140" s="443"/>
      <c r="Z140" s="443"/>
    </row>
    <row r="141" spans="1:26" ht="15.6">
      <c r="A141" s="443"/>
      <c r="B141" s="443"/>
      <c r="C141" s="443"/>
      <c r="D141" s="443"/>
      <c r="E141" s="443"/>
      <c r="F141" s="443"/>
      <c r="G141" s="443"/>
      <c r="H141" s="443"/>
      <c r="I141" s="443"/>
      <c r="J141" s="443"/>
      <c r="K141" s="443"/>
      <c r="L141" s="443"/>
      <c r="M141" s="443"/>
      <c r="N141" s="443"/>
      <c r="O141" s="443"/>
      <c r="P141" s="443"/>
      <c r="Q141" s="443"/>
      <c r="R141" s="443"/>
      <c r="S141" s="443"/>
      <c r="T141" s="443"/>
      <c r="U141" s="443"/>
      <c r="V141" s="443"/>
      <c r="W141" s="443"/>
      <c r="X141" s="443"/>
      <c r="Y141" s="443"/>
      <c r="Z141" s="443"/>
    </row>
    <row r="142" spans="1:26" ht="15.6">
      <c r="A142" s="443"/>
      <c r="B142" s="443"/>
      <c r="C142" s="443"/>
      <c r="D142" s="443"/>
      <c r="E142" s="443"/>
      <c r="F142" s="443"/>
      <c r="G142" s="443"/>
      <c r="H142" s="443"/>
      <c r="I142" s="443"/>
      <c r="J142" s="443"/>
      <c r="K142" s="443"/>
      <c r="L142" s="443"/>
      <c r="M142" s="443"/>
      <c r="N142" s="443"/>
      <c r="O142" s="443"/>
      <c r="P142" s="443"/>
      <c r="Q142" s="443"/>
      <c r="R142" s="443"/>
      <c r="S142" s="443"/>
      <c r="T142" s="443"/>
      <c r="U142" s="443"/>
      <c r="V142" s="443"/>
      <c r="W142" s="443"/>
      <c r="X142" s="443"/>
      <c r="Y142" s="443"/>
      <c r="Z142" s="443"/>
    </row>
    <row r="143" spans="1:26" ht="15.6">
      <c r="A143" s="443"/>
      <c r="B143" s="443"/>
      <c r="C143" s="443"/>
      <c r="D143" s="443"/>
      <c r="E143" s="443"/>
      <c r="F143" s="443"/>
      <c r="G143" s="443"/>
      <c r="H143" s="443"/>
      <c r="I143" s="443"/>
      <c r="J143" s="443"/>
      <c r="K143" s="443"/>
      <c r="L143" s="443"/>
      <c r="M143" s="443"/>
      <c r="N143" s="443"/>
      <c r="O143" s="443"/>
      <c r="P143" s="443"/>
      <c r="Q143" s="443"/>
      <c r="R143" s="443"/>
      <c r="S143" s="443"/>
      <c r="T143" s="443"/>
      <c r="U143" s="443"/>
      <c r="V143" s="443"/>
      <c r="W143" s="443"/>
      <c r="X143" s="443"/>
      <c r="Y143" s="443"/>
      <c r="Z143" s="443"/>
    </row>
    <row r="144" spans="1:26" ht="15.6">
      <c r="A144" s="443"/>
      <c r="B144" s="443"/>
      <c r="C144" s="443"/>
      <c r="D144" s="443"/>
      <c r="E144" s="443"/>
      <c r="F144" s="443"/>
      <c r="G144" s="443"/>
      <c r="H144" s="443"/>
      <c r="I144" s="443"/>
      <c r="J144" s="443"/>
      <c r="K144" s="443"/>
      <c r="L144" s="443"/>
      <c r="M144" s="443"/>
      <c r="N144" s="443"/>
      <c r="O144" s="443"/>
      <c r="P144" s="443"/>
      <c r="Q144" s="443"/>
      <c r="R144" s="443"/>
      <c r="S144" s="443"/>
      <c r="T144" s="443"/>
      <c r="U144" s="443"/>
      <c r="V144" s="443"/>
      <c r="W144" s="443"/>
      <c r="X144" s="443"/>
      <c r="Y144" s="443"/>
      <c r="Z144" s="443"/>
    </row>
    <row r="145" spans="1:26" ht="15.6">
      <c r="A145" s="443"/>
      <c r="B145" s="443"/>
      <c r="C145" s="443"/>
      <c r="D145" s="443"/>
      <c r="E145" s="443"/>
      <c r="F145" s="443"/>
      <c r="G145" s="443"/>
      <c r="H145" s="443"/>
      <c r="I145" s="443"/>
      <c r="J145" s="443"/>
      <c r="K145" s="443"/>
      <c r="L145" s="443"/>
      <c r="M145" s="443"/>
      <c r="N145" s="443"/>
      <c r="O145" s="443"/>
      <c r="P145" s="443"/>
      <c r="Q145" s="443"/>
      <c r="R145" s="443"/>
      <c r="S145" s="443"/>
      <c r="T145" s="443"/>
      <c r="U145" s="443"/>
      <c r="V145" s="443"/>
      <c r="W145" s="443"/>
      <c r="X145" s="443"/>
      <c r="Y145" s="443"/>
      <c r="Z145" s="443"/>
    </row>
    <row r="146" spans="1:26" ht="15.6">
      <c r="A146" s="443"/>
      <c r="B146" s="443"/>
      <c r="C146" s="443"/>
      <c r="D146" s="443"/>
      <c r="E146" s="443"/>
      <c r="F146" s="443"/>
      <c r="G146" s="443"/>
      <c r="H146" s="443"/>
      <c r="I146" s="443"/>
      <c r="J146" s="443"/>
      <c r="K146" s="443"/>
      <c r="L146" s="443"/>
      <c r="M146" s="443"/>
      <c r="N146" s="443"/>
      <c r="O146" s="443"/>
      <c r="P146" s="443"/>
      <c r="Q146" s="443"/>
      <c r="R146" s="443"/>
      <c r="S146" s="443"/>
      <c r="T146" s="443"/>
      <c r="U146" s="443"/>
      <c r="V146" s="443"/>
      <c r="W146" s="443"/>
      <c r="X146" s="443"/>
      <c r="Y146" s="443"/>
      <c r="Z146" s="443"/>
    </row>
    <row r="147" spans="1:26" ht="15.6">
      <c r="A147" s="443"/>
      <c r="B147" s="443"/>
      <c r="C147" s="443"/>
      <c r="D147" s="443"/>
      <c r="E147" s="443"/>
      <c r="F147" s="443"/>
      <c r="G147" s="443"/>
      <c r="H147" s="443"/>
      <c r="I147" s="443"/>
      <c r="J147" s="443"/>
      <c r="K147" s="443"/>
      <c r="L147" s="443"/>
      <c r="M147" s="443"/>
      <c r="N147" s="443"/>
      <c r="O147" s="443"/>
      <c r="P147" s="443"/>
      <c r="Q147" s="443"/>
      <c r="R147" s="443"/>
      <c r="S147" s="443"/>
      <c r="T147" s="443"/>
      <c r="U147" s="443"/>
      <c r="V147" s="443"/>
      <c r="W147" s="443"/>
      <c r="X147" s="443"/>
      <c r="Y147" s="443"/>
      <c r="Z147" s="443"/>
    </row>
    <row r="148" spans="1:26" ht="15.6">
      <c r="A148" s="443"/>
      <c r="B148" s="443"/>
      <c r="C148" s="443"/>
      <c r="D148" s="443"/>
      <c r="E148" s="443"/>
      <c r="F148" s="443"/>
      <c r="G148" s="443"/>
      <c r="H148" s="443"/>
      <c r="I148" s="443"/>
      <c r="J148" s="443"/>
      <c r="K148" s="443"/>
      <c r="L148" s="443"/>
      <c r="M148" s="443"/>
      <c r="N148" s="443"/>
      <c r="O148" s="443"/>
      <c r="P148" s="443"/>
      <c r="Q148" s="443"/>
      <c r="R148" s="443"/>
      <c r="S148" s="443"/>
      <c r="T148" s="443"/>
      <c r="U148" s="443"/>
      <c r="V148" s="443"/>
      <c r="W148" s="443"/>
      <c r="X148" s="443"/>
      <c r="Y148" s="443"/>
      <c r="Z148" s="443"/>
    </row>
    <row r="149" spans="1:26" ht="15.6">
      <c r="A149" s="443"/>
      <c r="B149" s="443"/>
      <c r="C149" s="443"/>
      <c r="D149" s="443"/>
      <c r="E149" s="443"/>
      <c r="F149" s="443"/>
      <c r="G149" s="443"/>
      <c r="H149" s="443"/>
      <c r="I149" s="443"/>
      <c r="J149" s="443"/>
      <c r="K149" s="443"/>
      <c r="L149" s="443"/>
      <c r="M149" s="443"/>
      <c r="N149" s="443"/>
      <c r="O149" s="443"/>
      <c r="P149" s="443"/>
      <c r="Q149" s="443"/>
      <c r="R149" s="443"/>
      <c r="S149" s="443"/>
      <c r="T149" s="443"/>
      <c r="U149" s="443"/>
      <c r="V149" s="443"/>
      <c r="W149" s="443"/>
      <c r="X149" s="443"/>
      <c r="Y149" s="443"/>
      <c r="Z149" s="443"/>
    </row>
    <row r="150" spans="1:26" ht="15.6">
      <c r="A150" s="443"/>
      <c r="B150" s="443"/>
      <c r="C150" s="443"/>
      <c r="D150" s="443"/>
      <c r="E150" s="443"/>
      <c r="F150" s="443"/>
      <c r="G150" s="443"/>
      <c r="H150" s="443"/>
      <c r="I150" s="443"/>
      <c r="J150" s="443"/>
      <c r="K150" s="443"/>
      <c r="L150" s="443"/>
      <c r="M150" s="443"/>
      <c r="N150" s="443"/>
      <c r="O150" s="443"/>
      <c r="P150" s="443"/>
      <c r="Q150" s="443"/>
      <c r="R150" s="443"/>
      <c r="S150" s="443"/>
      <c r="T150" s="443"/>
      <c r="U150" s="443"/>
      <c r="V150" s="443"/>
      <c r="W150" s="443"/>
      <c r="X150" s="443"/>
      <c r="Y150" s="443"/>
      <c r="Z150" s="443"/>
    </row>
    <row r="151" spans="1:26" ht="15.6">
      <c r="A151" s="443"/>
      <c r="B151" s="443"/>
      <c r="C151" s="443"/>
      <c r="D151" s="443"/>
      <c r="E151" s="443"/>
      <c r="F151" s="443"/>
      <c r="G151" s="443"/>
      <c r="H151" s="443"/>
      <c r="I151" s="443"/>
      <c r="J151" s="443"/>
      <c r="K151" s="443"/>
      <c r="L151" s="443"/>
      <c r="M151" s="443"/>
      <c r="N151" s="443"/>
      <c r="O151" s="443"/>
      <c r="P151" s="443"/>
      <c r="Q151" s="443"/>
      <c r="R151" s="443"/>
      <c r="S151" s="443"/>
      <c r="T151" s="443"/>
      <c r="U151" s="443"/>
      <c r="V151" s="443"/>
      <c r="W151" s="443"/>
      <c r="X151" s="443"/>
      <c r="Y151" s="443"/>
      <c r="Z151" s="443"/>
    </row>
    <row r="152" spans="1:26" ht="15.6">
      <c r="A152" s="443"/>
      <c r="B152" s="443"/>
      <c r="C152" s="443"/>
      <c r="D152" s="443"/>
      <c r="E152" s="443"/>
      <c r="F152" s="443"/>
      <c r="G152" s="443"/>
      <c r="H152" s="443"/>
      <c r="I152" s="443"/>
      <c r="J152" s="443"/>
      <c r="K152" s="443"/>
      <c r="L152" s="443"/>
      <c r="M152" s="443"/>
      <c r="N152" s="443"/>
      <c r="O152" s="443"/>
      <c r="P152" s="443"/>
      <c r="Q152" s="443"/>
      <c r="R152" s="443"/>
      <c r="S152" s="443"/>
      <c r="T152" s="443"/>
      <c r="U152" s="443"/>
      <c r="V152" s="443"/>
      <c r="W152" s="443"/>
      <c r="X152" s="443"/>
      <c r="Y152" s="443"/>
      <c r="Z152" s="443"/>
    </row>
    <row r="153" spans="1:26" ht="15.6">
      <c r="A153" s="443"/>
      <c r="B153" s="443"/>
      <c r="C153" s="443"/>
      <c r="D153" s="443"/>
      <c r="E153" s="443"/>
      <c r="F153" s="443"/>
      <c r="G153" s="443"/>
      <c r="H153" s="443"/>
      <c r="I153" s="443"/>
      <c r="J153" s="443"/>
      <c r="K153" s="443"/>
      <c r="L153" s="443"/>
      <c r="M153" s="443"/>
      <c r="N153" s="443"/>
      <c r="O153" s="443"/>
      <c r="P153" s="443"/>
      <c r="Q153" s="443"/>
      <c r="R153" s="443"/>
      <c r="S153" s="443"/>
      <c r="T153" s="443"/>
      <c r="U153" s="443"/>
      <c r="V153" s="443"/>
      <c r="W153" s="443"/>
      <c r="X153" s="443"/>
      <c r="Y153" s="443"/>
      <c r="Z153" s="443"/>
    </row>
    <row r="154" spans="1:26" ht="15.6">
      <c r="A154" s="443"/>
      <c r="B154" s="443"/>
      <c r="C154" s="443"/>
      <c r="D154" s="443"/>
      <c r="E154" s="443"/>
      <c r="F154" s="443"/>
      <c r="G154" s="443"/>
      <c r="H154" s="443"/>
      <c r="I154" s="443"/>
      <c r="J154" s="443"/>
      <c r="K154" s="443"/>
      <c r="L154" s="443"/>
      <c r="M154" s="443"/>
      <c r="N154" s="443"/>
      <c r="O154" s="443"/>
      <c r="P154" s="443"/>
      <c r="Q154" s="443"/>
      <c r="R154" s="443"/>
      <c r="S154" s="443"/>
      <c r="T154" s="443"/>
      <c r="U154" s="443"/>
      <c r="V154" s="443"/>
      <c r="W154" s="443"/>
      <c r="X154" s="443"/>
      <c r="Y154" s="443"/>
      <c r="Z154" s="443"/>
    </row>
    <row r="155" spans="1:26" ht="15.6">
      <c r="A155" s="443"/>
      <c r="B155" s="443"/>
      <c r="C155" s="443"/>
      <c r="D155" s="443"/>
      <c r="E155" s="443"/>
      <c r="F155" s="443"/>
      <c r="G155" s="443"/>
      <c r="H155" s="443"/>
      <c r="I155" s="443"/>
      <c r="J155" s="443"/>
      <c r="K155" s="443"/>
      <c r="L155" s="443"/>
      <c r="M155" s="443"/>
      <c r="N155" s="443"/>
      <c r="O155" s="443"/>
      <c r="P155" s="443"/>
      <c r="Q155" s="443"/>
      <c r="R155" s="443"/>
      <c r="S155" s="443"/>
      <c r="T155" s="443"/>
      <c r="U155" s="443"/>
      <c r="V155" s="443"/>
      <c r="W155" s="443"/>
      <c r="X155" s="443"/>
      <c r="Y155" s="443"/>
      <c r="Z155" s="443"/>
    </row>
    <row r="156" spans="1:26" ht="15.6">
      <c r="A156" s="443"/>
      <c r="B156" s="443"/>
      <c r="C156" s="443"/>
      <c r="D156" s="443"/>
      <c r="E156" s="443"/>
      <c r="F156" s="443"/>
      <c r="G156" s="443"/>
      <c r="H156" s="443"/>
      <c r="I156" s="443"/>
      <c r="J156" s="443"/>
      <c r="K156" s="443"/>
      <c r="L156" s="443"/>
      <c r="M156" s="443"/>
      <c r="N156" s="443"/>
      <c r="O156" s="443"/>
      <c r="P156" s="443"/>
      <c r="Q156" s="443"/>
      <c r="R156" s="443"/>
      <c r="S156" s="443"/>
      <c r="T156" s="443"/>
      <c r="U156" s="443"/>
      <c r="V156" s="443"/>
      <c r="W156" s="443"/>
      <c r="X156" s="443"/>
      <c r="Y156" s="443"/>
      <c r="Z156" s="443"/>
    </row>
    <row r="157" spans="1:26" ht="15.6">
      <c r="A157" s="443"/>
      <c r="B157" s="443"/>
      <c r="C157" s="443"/>
      <c r="D157" s="443"/>
      <c r="E157" s="443"/>
      <c r="F157" s="443"/>
      <c r="G157" s="443"/>
      <c r="H157" s="443"/>
      <c r="I157" s="443"/>
      <c r="J157" s="443"/>
      <c r="K157" s="443"/>
      <c r="L157" s="443"/>
      <c r="M157" s="443"/>
      <c r="N157" s="443"/>
      <c r="O157" s="443"/>
      <c r="P157" s="443"/>
      <c r="Q157" s="443"/>
      <c r="R157" s="443"/>
      <c r="S157" s="443"/>
      <c r="T157" s="443"/>
      <c r="U157" s="443"/>
      <c r="V157" s="443"/>
      <c r="W157" s="443"/>
      <c r="X157" s="443"/>
      <c r="Y157" s="443"/>
      <c r="Z157" s="443"/>
    </row>
    <row r="158" spans="1:26" ht="15.6">
      <c r="A158" s="443"/>
      <c r="B158" s="443"/>
      <c r="C158" s="443"/>
      <c r="D158" s="443"/>
      <c r="E158" s="443"/>
      <c r="F158" s="443"/>
      <c r="G158" s="443"/>
      <c r="H158" s="443"/>
      <c r="I158" s="443"/>
      <c r="J158" s="443"/>
      <c r="K158" s="443"/>
      <c r="L158" s="443"/>
      <c r="M158" s="443"/>
      <c r="N158" s="443"/>
      <c r="O158" s="443"/>
      <c r="P158" s="443"/>
      <c r="Q158" s="443"/>
      <c r="R158" s="443"/>
      <c r="S158" s="443"/>
      <c r="T158" s="443"/>
      <c r="U158" s="443"/>
      <c r="V158" s="443"/>
      <c r="W158" s="443"/>
      <c r="X158" s="443"/>
      <c r="Y158" s="443"/>
      <c r="Z158" s="443"/>
    </row>
    <row r="159" spans="1:26" ht="15.6">
      <c r="A159" s="443"/>
      <c r="B159" s="443"/>
      <c r="C159" s="443"/>
      <c r="D159" s="443"/>
      <c r="E159" s="443"/>
      <c r="F159" s="443"/>
      <c r="G159" s="443"/>
      <c r="H159" s="443"/>
      <c r="I159" s="443"/>
      <c r="J159" s="443"/>
      <c r="K159" s="443"/>
      <c r="L159" s="443"/>
      <c r="M159" s="443"/>
      <c r="N159" s="443"/>
      <c r="O159" s="443"/>
      <c r="P159" s="443"/>
      <c r="Q159" s="443"/>
      <c r="R159" s="443"/>
      <c r="S159" s="443"/>
      <c r="T159" s="443"/>
      <c r="U159" s="443"/>
      <c r="V159" s="443"/>
      <c r="W159" s="443"/>
      <c r="X159" s="443"/>
      <c r="Y159" s="443"/>
      <c r="Z159" s="443"/>
    </row>
    <row r="160" spans="1:26" ht="15.6">
      <c r="A160" s="443"/>
      <c r="B160" s="443"/>
      <c r="C160" s="443"/>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row>
    <row r="161" spans="1:26" ht="15.6">
      <c r="A161" s="443"/>
      <c r="B161" s="443"/>
      <c r="C161" s="443"/>
      <c r="D161" s="443"/>
      <c r="E161" s="443"/>
      <c r="F161" s="443"/>
      <c r="G161" s="443"/>
      <c r="H161" s="443"/>
      <c r="I161" s="443"/>
      <c r="J161" s="443"/>
      <c r="K161" s="443"/>
      <c r="L161" s="443"/>
      <c r="M161" s="443"/>
      <c r="N161" s="443"/>
      <c r="O161" s="443"/>
      <c r="P161" s="443"/>
      <c r="Q161" s="443"/>
      <c r="R161" s="443"/>
      <c r="S161" s="443"/>
      <c r="T161" s="443"/>
      <c r="U161" s="443"/>
      <c r="V161" s="443"/>
      <c r="W161" s="443"/>
      <c r="X161" s="443"/>
      <c r="Y161" s="443"/>
      <c r="Z161" s="443"/>
    </row>
    <row r="162" spans="1:26" ht="15.6">
      <c r="A162" s="443"/>
      <c r="B162" s="443"/>
      <c r="C162" s="443"/>
      <c r="D162" s="443"/>
      <c r="E162" s="443"/>
      <c r="F162" s="443"/>
      <c r="G162" s="443"/>
      <c r="H162" s="443"/>
      <c r="I162" s="443"/>
      <c r="J162" s="443"/>
      <c r="K162" s="443"/>
      <c r="L162" s="443"/>
      <c r="M162" s="443"/>
      <c r="N162" s="443"/>
      <c r="O162" s="443"/>
      <c r="P162" s="443"/>
      <c r="Q162" s="443"/>
      <c r="R162" s="443"/>
      <c r="S162" s="443"/>
      <c r="T162" s="443"/>
      <c r="U162" s="443"/>
      <c r="V162" s="443"/>
      <c r="W162" s="443"/>
      <c r="X162" s="443"/>
      <c r="Y162" s="443"/>
      <c r="Z162" s="443"/>
    </row>
    <row r="163" spans="1:26" ht="15.6">
      <c r="A163" s="443"/>
      <c r="B163" s="443"/>
      <c r="C163" s="443"/>
      <c r="D163" s="443"/>
      <c r="E163" s="443"/>
      <c r="F163" s="443"/>
      <c r="G163" s="443"/>
      <c r="H163" s="443"/>
      <c r="I163" s="443"/>
      <c r="J163" s="443"/>
      <c r="K163" s="443"/>
      <c r="L163" s="443"/>
      <c r="M163" s="443"/>
      <c r="N163" s="443"/>
      <c r="O163" s="443"/>
      <c r="P163" s="443"/>
      <c r="Q163" s="443"/>
      <c r="R163" s="443"/>
      <c r="S163" s="443"/>
      <c r="T163" s="443"/>
      <c r="U163" s="443"/>
      <c r="V163" s="443"/>
      <c r="W163" s="443"/>
      <c r="X163" s="443"/>
      <c r="Y163" s="443"/>
      <c r="Z163" s="443"/>
    </row>
    <row r="164" spans="1:26" ht="15.6">
      <c r="A164" s="443"/>
      <c r="B164" s="443"/>
      <c r="C164" s="443"/>
      <c r="D164" s="443"/>
      <c r="E164" s="443"/>
      <c r="F164" s="443"/>
      <c r="G164" s="443"/>
      <c r="H164" s="443"/>
      <c r="I164" s="443"/>
      <c r="J164" s="443"/>
      <c r="K164" s="443"/>
      <c r="L164" s="443"/>
      <c r="M164" s="443"/>
      <c r="N164" s="443"/>
      <c r="O164" s="443"/>
      <c r="P164" s="443"/>
      <c r="Q164" s="443"/>
      <c r="R164" s="443"/>
      <c r="S164" s="443"/>
      <c r="T164" s="443"/>
      <c r="U164" s="443"/>
      <c r="V164" s="443"/>
      <c r="W164" s="443"/>
      <c r="X164" s="443"/>
      <c r="Y164" s="443"/>
      <c r="Z164" s="443"/>
    </row>
    <row r="165" spans="1:26" ht="15.6">
      <c r="A165" s="443"/>
      <c r="B165" s="443"/>
      <c r="C165" s="443"/>
      <c r="D165" s="443"/>
      <c r="E165" s="443"/>
      <c r="F165" s="443"/>
      <c r="G165" s="443"/>
      <c r="H165" s="443"/>
      <c r="I165" s="443"/>
      <c r="J165" s="443"/>
      <c r="K165" s="443"/>
      <c r="L165" s="443"/>
      <c r="M165" s="443"/>
      <c r="N165" s="443"/>
      <c r="O165" s="443"/>
      <c r="P165" s="443"/>
      <c r="Q165" s="443"/>
      <c r="R165" s="443"/>
      <c r="S165" s="443"/>
      <c r="T165" s="443"/>
      <c r="U165" s="443"/>
      <c r="V165" s="443"/>
      <c r="W165" s="443"/>
      <c r="X165" s="443"/>
      <c r="Y165" s="443"/>
      <c r="Z165" s="443"/>
    </row>
    <row r="166" spans="1:26" ht="15.6">
      <c r="A166" s="443"/>
      <c r="B166" s="443"/>
      <c r="C166" s="443"/>
      <c r="D166" s="443"/>
      <c r="E166" s="443"/>
      <c r="F166" s="443"/>
      <c r="G166" s="443"/>
      <c r="H166" s="443"/>
      <c r="I166" s="443"/>
      <c r="J166" s="443"/>
      <c r="K166" s="443"/>
      <c r="L166" s="443"/>
      <c r="M166" s="443"/>
      <c r="N166" s="443"/>
      <c r="O166" s="443"/>
      <c r="P166" s="443"/>
      <c r="Q166" s="443"/>
      <c r="R166" s="443"/>
      <c r="S166" s="443"/>
      <c r="T166" s="443"/>
      <c r="U166" s="443"/>
      <c r="V166" s="443"/>
      <c r="W166" s="443"/>
      <c r="X166" s="443"/>
      <c r="Y166" s="443"/>
      <c r="Z166" s="443"/>
    </row>
    <row r="167" spans="1:26" ht="15.6">
      <c r="A167" s="443"/>
      <c r="B167" s="443"/>
      <c r="C167" s="443"/>
      <c r="D167" s="443"/>
      <c r="E167" s="443"/>
      <c r="F167" s="443"/>
      <c r="G167" s="443"/>
      <c r="H167" s="443"/>
      <c r="I167" s="443"/>
      <c r="J167" s="443"/>
      <c r="K167" s="443"/>
      <c r="L167" s="443"/>
      <c r="M167" s="443"/>
      <c r="N167" s="443"/>
      <c r="O167" s="443"/>
      <c r="P167" s="443"/>
      <c r="Q167" s="443"/>
      <c r="R167" s="443"/>
      <c r="S167" s="443"/>
      <c r="T167" s="443"/>
      <c r="U167" s="443"/>
      <c r="V167" s="443"/>
      <c r="W167" s="443"/>
      <c r="X167" s="443"/>
      <c r="Y167" s="443"/>
      <c r="Z167" s="443"/>
    </row>
    <row r="168" spans="1:26" ht="15.6">
      <c r="A168" s="443"/>
      <c r="B168" s="443"/>
      <c r="C168" s="443"/>
      <c r="D168" s="443"/>
      <c r="E168" s="443"/>
      <c r="F168" s="443"/>
      <c r="G168" s="443"/>
      <c r="H168" s="443"/>
      <c r="I168" s="443"/>
      <c r="J168" s="443"/>
      <c r="K168" s="443"/>
      <c r="L168" s="443"/>
      <c r="M168" s="443"/>
      <c r="N168" s="443"/>
      <c r="O168" s="443"/>
      <c r="P168" s="443"/>
      <c r="Q168" s="443"/>
      <c r="R168" s="443"/>
      <c r="S168" s="443"/>
      <c r="T168" s="443"/>
      <c r="U168" s="443"/>
      <c r="V168" s="443"/>
      <c r="W168" s="443"/>
      <c r="X168" s="443"/>
      <c r="Y168" s="443"/>
      <c r="Z168" s="443"/>
    </row>
    <row r="169" spans="1:26" ht="15.6">
      <c r="A169" s="443"/>
      <c r="B169" s="443"/>
      <c r="C169" s="443"/>
      <c r="D169" s="443"/>
      <c r="E169" s="443"/>
      <c r="F169" s="443"/>
      <c r="G169" s="443"/>
      <c r="H169" s="443"/>
      <c r="I169" s="443"/>
      <c r="J169" s="443"/>
      <c r="K169" s="443"/>
      <c r="L169" s="443"/>
      <c r="M169" s="443"/>
      <c r="N169" s="443"/>
      <c r="O169" s="443"/>
      <c r="P169" s="443"/>
      <c r="Q169" s="443"/>
      <c r="R169" s="443"/>
      <c r="S169" s="443"/>
      <c r="T169" s="443"/>
      <c r="U169" s="443"/>
      <c r="V169" s="443"/>
      <c r="W169" s="443"/>
      <c r="X169" s="443"/>
      <c r="Y169" s="443"/>
      <c r="Z169" s="443"/>
    </row>
    <row r="170" spans="1:26" ht="15.6">
      <c r="A170" s="443"/>
      <c r="B170" s="443"/>
      <c r="C170" s="443"/>
      <c r="D170" s="443"/>
      <c r="E170" s="443"/>
      <c r="F170" s="443"/>
      <c r="G170" s="443"/>
      <c r="H170" s="443"/>
      <c r="I170" s="443"/>
      <c r="J170" s="443"/>
      <c r="K170" s="443"/>
      <c r="L170" s="443"/>
      <c r="M170" s="443"/>
      <c r="N170" s="443"/>
      <c r="O170" s="443"/>
      <c r="P170" s="443"/>
      <c r="Q170" s="443"/>
      <c r="R170" s="443"/>
      <c r="S170" s="443"/>
      <c r="T170" s="443"/>
      <c r="U170" s="443"/>
      <c r="V170" s="443"/>
      <c r="W170" s="443"/>
      <c r="X170" s="443"/>
      <c r="Y170" s="443"/>
      <c r="Z170" s="443"/>
    </row>
    <row r="171" spans="1:26" ht="15.6">
      <c r="A171" s="443"/>
      <c r="B171" s="443"/>
      <c r="C171" s="443"/>
      <c r="D171" s="443"/>
      <c r="E171" s="443"/>
      <c r="F171" s="443"/>
      <c r="G171" s="443"/>
      <c r="H171" s="443"/>
      <c r="I171" s="443"/>
      <c r="J171" s="443"/>
      <c r="K171" s="443"/>
      <c r="L171" s="443"/>
      <c r="M171" s="443"/>
      <c r="N171" s="443"/>
      <c r="O171" s="443"/>
      <c r="P171" s="443"/>
      <c r="Q171" s="443"/>
      <c r="R171" s="443"/>
      <c r="S171" s="443"/>
      <c r="T171" s="443"/>
      <c r="U171" s="443"/>
      <c r="V171" s="443"/>
      <c r="W171" s="443"/>
      <c r="X171" s="443"/>
      <c r="Y171" s="443"/>
      <c r="Z171" s="443"/>
    </row>
    <row r="172" spans="1:26" ht="15.6">
      <c r="A172" s="443"/>
      <c r="B172" s="443"/>
      <c r="C172" s="443"/>
      <c r="D172" s="443"/>
      <c r="E172" s="443"/>
      <c r="F172" s="443"/>
      <c r="G172" s="443"/>
      <c r="H172" s="443"/>
      <c r="I172" s="443"/>
      <c r="J172" s="443"/>
      <c r="K172" s="443"/>
      <c r="L172" s="443"/>
      <c r="M172" s="443"/>
      <c r="N172" s="443"/>
      <c r="O172" s="443"/>
      <c r="P172" s="443"/>
      <c r="Q172" s="443"/>
      <c r="R172" s="443"/>
      <c r="S172" s="443"/>
      <c r="T172" s="443"/>
      <c r="U172" s="443"/>
      <c r="V172" s="443"/>
      <c r="W172" s="443"/>
      <c r="X172" s="443"/>
      <c r="Y172" s="443"/>
      <c r="Z172" s="443"/>
    </row>
    <row r="173" spans="1:26" ht="15.6">
      <c r="A173" s="443"/>
      <c r="B173" s="443"/>
      <c r="C173" s="443"/>
      <c r="D173" s="443"/>
      <c r="E173" s="443"/>
      <c r="F173" s="443"/>
      <c r="G173" s="443"/>
      <c r="H173" s="443"/>
      <c r="I173" s="443"/>
      <c r="J173" s="443"/>
      <c r="K173" s="443"/>
      <c r="L173" s="443"/>
      <c r="M173" s="443"/>
      <c r="N173" s="443"/>
      <c r="O173" s="443"/>
      <c r="P173" s="443"/>
      <c r="Q173" s="443"/>
      <c r="R173" s="443"/>
      <c r="S173" s="443"/>
      <c r="T173" s="443"/>
      <c r="U173" s="443"/>
      <c r="V173" s="443"/>
      <c r="W173" s="443"/>
      <c r="X173" s="443"/>
      <c r="Y173" s="443"/>
      <c r="Z173" s="443"/>
    </row>
    <row r="174" spans="1:26" ht="15.6">
      <c r="A174" s="443"/>
      <c r="B174" s="443"/>
      <c r="C174" s="443"/>
      <c r="D174" s="443"/>
      <c r="E174" s="443"/>
      <c r="F174" s="443"/>
      <c r="G174" s="443"/>
      <c r="H174" s="443"/>
      <c r="I174" s="443"/>
      <c r="J174" s="443"/>
      <c r="K174" s="443"/>
      <c r="L174" s="443"/>
      <c r="M174" s="443"/>
      <c r="N174" s="443"/>
      <c r="O174" s="443"/>
      <c r="P174" s="443"/>
      <c r="Q174" s="443"/>
      <c r="R174" s="443"/>
      <c r="S174" s="443"/>
      <c r="T174" s="443"/>
      <c r="U174" s="443"/>
      <c r="V174" s="443"/>
      <c r="W174" s="443"/>
      <c r="X174" s="443"/>
      <c r="Y174" s="443"/>
      <c r="Z174" s="443"/>
    </row>
    <row r="175" spans="1:26" ht="15.6">
      <c r="A175" s="443"/>
      <c r="B175" s="443"/>
      <c r="C175" s="443"/>
      <c r="D175" s="443"/>
      <c r="E175" s="443"/>
      <c r="F175" s="443"/>
      <c r="G175" s="443"/>
      <c r="H175" s="443"/>
      <c r="I175" s="443"/>
      <c r="J175" s="443"/>
      <c r="K175" s="443"/>
      <c r="L175" s="443"/>
      <c r="M175" s="443"/>
      <c r="N175" s="443"/>
      <c r="O175" s="443"/>
      <c r="P175" s="443"/>
      <c r="Q175" s="443"/>
      <c r="R175" s="443"/>
      <c r="S175" s="443"/>
      <c r="T175" s="443"/>
      <c r="U175" s="443"/>
      <c r="V175" s="443"/>
      <c r="W175" s="443"/>
      <c r="X175" s="443"/>
      <c r="Y175" s="443"/>
      <c r="Z175" s="443"/>
    </row>
    <row r="176" spans="1:26" ht="15.6">
      <c r="A176" s="443"/>
      <c r="B176" s="443"/>
      <c r="C176" s="443"/>
      <c r="D176" s="443"/>
      <c r="E176" s="443"/>
      <c r="F176" s="443"/>
      <c r="G176" s="443"/>
      <c r="H176" s="443"/>
      <c r="I176" s="443"/>
      <c r="J176" s="443"/>
      <c r="K176" s="443"/>
      <c r="L176" s="443"/>
      <c r="M176" s="443"/>
      <c r="N176" s="443"/>
      <c r="O176" s="443"/>
      <c r="P176" s="443"/>
      <c r="Q176" s="443"/>
      <c r="R176" s="443"/>
      <c r="S176" s="443"/>
      <c r="T176" s="443"/>
      <c r="U176" s="443"/>
      <c r="V176" s="443"/>
      <c r="W176" s="443"/>
      <c r="X176" s="443"/>
      <c r="Y176" s="443"/>
      <c r="Z176" s="443"/>
    </row>
    <row r="177" spans="1:26" ht="15.6">
      <c r="A177" s="443"/>
      <c r="B177" s="443"/>
      <c r="C177" s="443"/>
      <c r="D177" s="443"/>
      <c r="E177" s="443"/>
      <c r="F177" s="443"/>
      <c r="G177" s="443"/>
      <c r="H177" s="443"/>
      <c r="I177" s="443"/>
      <c r="J177" s="443"/>
      <c r="K177" s="443"/>
      <c r="L177" s="443"/>
      <c r="M177" s="443"/>
      <c r="N177" s="443"/>
      <c r="O177" s="443"/>
      <c r="P177" s="443"/>
      <c r="Q177" s="443"/>
      <c r="R177" s="443"/>
      <c r="S177" s="443"/>
      <c r="T177" s="443"/>
      <c r="U177" s="443"/>
      <c r="V177" s="443"/>
      <c r="W177" s="443"/>
      <c r="X177" s="443"/>
      <c r="Y177" s="443"/>
      <c r="Z177" s="443"/>
    </row>
    <row r="178" spans="1:26" ht="15.6">
      <c r="A178" s="443"/>
      <c r="B178" s="443"/>
      <c r="C178" s="443"/>
      <c r="D178" s="443"/>
      <c r="E178" s="443"/>
      <c r="F178" s="443"/>
      <c r="G178" s="443"/>
      <c r="H178" s="443"/>
      <c r="I178" s="443"/>
      <c r="J178" s="443"/>
      <c r="K178" s="443"/>
      <c r="L178" s="443"/>
      <c r="M178" s="443"/>
      <c r="N178" s="443"/>
      <c r="O178" s="443"/>
      <c r="P178" s="443"/>
      <c r="Q178" s="443"/>
      <c r="R178" s="443"/>
      <c r="S178" s="443"/>
      <c r="T178" s="443"/>
      <c r="U178" s="443"/>
      <c r="V178" s="443"/>
      <c r="W178" s="443"/>
      <c r="X178" s="443"/>
      <c r="Y178" s="443"/>
      <c r="Z178" s="443"/>
    </row>
    <row r="179" spans="1:26" ht="15.6">
      <c r="A179" s="443"/>
      <c r="B179" s="443"/>
      <c r="C179" s="443"/>
      <c r="D179" s="443"/>
      <c r="E179" s="443"/>
      <c r="F179" s="443"/>
      <c r="G179" s="443"/>
      <c r="H179" s="443"/>
      <c r="I179" s="443"/>
      <c r="J179" s="443"/>
      <c r="K179" s="443"/>
      <c r="L179" s="443"/>
      <c r="M179" s="443"/>
      <c r="N179" s="443"/>
      <c r="O179" s="443"/>
      <c r="P179" s="443"/>
      <c r="Q179" s="443"/>
      <c r="R179" s="443"/>
      <c r="S179" s="443"/>
      <c r="T179" s="443"/>
      <c r="U179" s="443"/>
      <c r="V179" s="443"/>
      <c r="W179" s="443"/>
      <c r="X179" s="443"/>
      <c r="Y179" s="443"/>
      <c r="Z179" s="443"/>
    </row>
    <row r="180" spans="1:26" ht="15.6">
      <c r="A180" s="443"/>
      <c r="B180" s="443"/>
      <c r="C180" s="443"/>
      <c r="D180" s="443"/>
      <c r="E180" s="443"/>
      <c r="F180" s="443"/>
      <c r="G180" s="443"/>
      <c r="H180" s="443"/>
      <c r="I180" s="443"/>
      <c r="J180" s="443"/>
      <c r="K180" s="443"/>
      <c r="L180" s="443"/>
      <c r="M180" s="443"/>
      <c r="N180" s="443"/>
      <c r="O180" s="443"/>
      <c r="P180" s="443"/>
      <c r="Q180" s="443"/>
      <c r="R180" s="443"/>
      <c r="S180" s="443"/>
      <c r="T180" s="443"/>
      <c r="U180" s="443"/>
      <c r="V180" s="443"/>
      <c r="W180" s="443"/>
      <c r="X180" s="443"/>
      <c r="Y180" s="443"/>
      <c r="Z180" s="443"/>
    </row>
    <row r="181" spans="1:26" ht="15.6">
      <c r="A181" s="443"/>
      <c r="B181" s="443"/>
      <c r="C181" s="443"/>
      <c r="D181" s="443"/>
      <c r="E181" s="443"/>
      <c r="F181" s="443"/>
      <c r="G181" s="443"/>
      <c r="H181" s="443"/>
      <c r="I181" s="443"/>
      <c r="J181" s="443"/>
      <c r="K181" s="443"/>
      <c r="L181" s="443"/>
      <c r="M181" s="443"/>
      <c r="N181" s="443"/>
      <c r="O181" s="443"/>
      <c r="P181" s="443"/>
      <c r="Q181" s="443"/>
      <c r="R181" s="443"/>
      <c r="S181" s="443"/>
      <c r="T181" s="443"/>
      <c r="U181" s="443"/>
      <c r="V181" s="443"/>
      <c r="W181" s="443"/>
      <c r="X181" s="443"/>
      <c r="Y181" s="443"/>
      <c r="Z181" s="443"/>
    </row>
    <row r="182" spans="1:26" ht="15.6">
      <c r="A182" s="443"/>
      <c r="B182" s="443"/>
      <c r="C182" s="443"/>
      <c r="D182" s="443"/>
      <c r="E182" s="443"/>
      <c r="F182" s="443"/>
      <c r="G182" s="443"/>
      <c r="H182" s="443"/>
      <c r="I182" s="443"/>
      <c r="J182" s="443"/>
      <c r="K182" s="443"/>
      <c r="L182" s="443"/>
      <c r="M182" s="443"/>
      <c r="N182" s="443"/>
      <c r="O182" s="443"/>
      <c r="P182" s="443"/>
      <c r="Q182" s="443"/>
      <c r="R182" s="443"/>
      <c r="S182" s="443"/>
      <c r="T182" s="443"/>
      <c r="U182" s="443"/>
      <c r="V182" s="443"/>
      <c r="W182" s="443"/>
      <c r="X182" s="443"/>
      <c r="Y182" s="443"/>
      <c r="Z182" s="443"/>
    </row>
    <row r="183" spans="1:26" ht="15.6">
      <c r="A183" s="443"/>
      <c r="B183" s="443"/>
      <c r="C183" s="443"/>
      <c r="D183" s="443"/>
      <c r="E183" s="443"/>
      <c r="F183" s="443"/>
      <c r="G183" s="443"/>
      <c r="H183" s="443"/>
      <c r="I183" s="443"/>
      <c r="J183" s="443"/>
      <c r="K183" s="443"/>
      <c r="L183" s="443"/>
      <c r="M183" s="443"/>
      <c r="N183" s="443"/>
      <c r="O183" s="443"/>
      <c r="P183" s="443"/>
      <c r="Q183" s="443"/>
      <c r="R183" s="443"/>
      <c r="S183" s="443"/>
      <c r="T183" s="443"/>
      <c r="U183" s="443"/>
      <c r="V183" s="443"/>
      <c r="W183" s="443"/>
      <c r="X183" s="443"/>
      <c r="Y183" s="443"/>
      <c r="Z183" s="443"/>
    </row>
    <row r="184" spans="1:26" ht="15.6">
      <c r="A184" s="443"/>
      <c r="B184" s="443"/>
      <c r="C184" s="443"/>
      <c r="D184" s="443"/>
      <c r="E184" s="443"/>
      <c r="F184" s="443"/>
      <c r="G184" s="443"/>
      <c r="H184" s="443"/>
      <c r="I184" s="443"/>
      <c r="J184" s="443"/>
      <c r="K184" s="443"/>
      <c r="L184" s="443"/>
      <c r="M184" s="443"/>
      <c r="N184" s="443"/>
      <c r="O184" s="443"/>
      <c r="P184" s="443"/>
      <c r="Q184" s="443"/>
      <c r="R184" s="443"/>
      <c r="S184" s="443"/>
      <c r="T184" s="443"/>
      <c r="U184" s="443"/>
      <c r="V184" s="443"/>
      <c r="W184" s="443"/>
      <c r="X184" s="443"/>
      <c r="Y184" s="443"/>
      <c r="Z184" s="443"/>
    </row>
    <row r="185" spans="1:26" ht="15.6">
      <c r="A185" s="443"/>
      <c r="B185" s="443"/>
      <c r="C185" s="443"/>
      <c r="D185" s="443"/>
      <c r="E185" s="443"/>
      <c r="F185" s="443"/>
      <c r="G185" s="443"/>
      <c r="H185" s="443"/>
      <c r="I185" s="443"/>
      <c r="J185" s="443"/>
      <c r="K185" s="443"/>
      <c r="L185" s="443"/>
      <c r="M185" s="443"/>
      <c r="N185" s="443"/>
      <c r="O185" s="443"/>
      <c r="P185" s="443"/>
      <c r="Q185" s="443"/>
      <c r="R185" s="443"/>
      <c r="S185" s="443"/>
      <c r="T185" s="443"/>
      <c r="U185" s="443"/>
      <c r="V185" s="443"/>
      <c r="W185" s="443"/>
      <c r="X185" s="443"/>
      <c r="Y185" s="443"/>
      <c r="Z185" s="443"/>
    </row>
    <row r="186" spans="1:26" ht="15.6">
      <c r="A186" s="443"/>
      <c r="B186" s="443"/>
      <c r="C186" s="443"/>
      <c r="D186" s="443"/>
      <c r="E186" s="443"/>
      <c r="F186" s="443"/>
      <c r="G186" s="443"/>
      <c r="H186" s="443"/>
      <c r="I186" s="443"/>
      <c r="J186" s="443"/>
      <c r="K186" s="443"/>
      <c r="L186" s="443"/>
      <c r="M186" s="443"/>
      <c r="N186" s="443"/>
      <c r="O186" s="443"/>
      <c r="P186" s="443"/>
      <c r="Q186" s="443"/>
      <c r="R186" s="443"/>
      <c r="S186" s="443"/>
      <c r="T186" s="443"/>
      <c r="U186" s="443"/>
      <c r="V186" s="443"/>
      <c r="W186" s="443"/>
      <c r="X186" s="443"/>
      <c r="Y186" s="443"/>
      <c r="Z186" s="443"/>
    </row>
    <row r="187" spans="1:26" ht="15.6">
      <c r="A187" s="443"/>
      <c r="B187" s="443"/>
      <c r="C187" s="443"/>
      <c r="D187" s="443"/>
      <c r="E187" s="443"/>
      <c r="F187" s="443"/>
      <c r="G187" s="443"/>
      <c r="H187" s="443"/>
      <c r="I187" s="443"/>
      <c r="J187" s="443"/>
      <c r="K187" s="443"/>
      <c r="L187" s="443"/>
      <c r="M187" s="443"/>
      <c r="N187" s="443"/>
      <c r="O187" s="443"/>
      <c r="P187" s="443"/>
      <c r="Q187" s="443"/>
      <c r="R187" s="443"/>
      <c r="S187" s="443"/>
      <c r="T187" s="443"/>
      <c r="U187" s="443"/>
      <c r="V187" s="443"/>
      <c r="W187" s="443"/>
      <c r="X187" s="443"/>
      <c r="Y187" s="443"/>
      <c r="Z187" s="443"/>
    </row>
    <row r="188" spans="1:26" ht="15.6">
      <c r="A188" s="443"/>
      <c r="B188" s="443"/>
      <c r="C188" s="443"/>
      <c r="D188" s="443"/>
      <c r="E188" s="443"/>
      <c r="F188" s="443"/>
      <c r="G188" s="443"/>
      <c r="H188" s="443"/>
      <c r="I188" s="443"/>
      <c r="J188" s="443"/>
      <c r="K188" s="443"/>
      <c r="L188" s="443"/>
      <c r="M188" s="443"/>
      <c r="N188" s="443"/>
      <c r="O188" s="443"/>
      <c r="P188" s="443"/>
      <c r="Q188" s="443"/>
      <c r="R188" s="443"/>
      <c r="S188" s="443"/>
      <c r="T188" s="443"/>
      <c r="U188" s="443"/>
      <c r="V188" s="443"/>
      <c r="W188" s="443"/>
      <c r="X188" s="443"/>
      <c r="Y188" s="443"/>
      <c r="Z188" s="443"/>
    </row>
    <row r="189" spans="1:26" ht="15.6">
      <c r="A189" s="443"/>
      <c r="B189" s="443"/>
      <c r="C189" s="443"/>
      <c r="D189" s="443"/>
      <c r="E189" s="443"/>
      <c r="F189" s="443"/>
      <c r="G189" s="443"/>
      <c r="H189" s="443"/>
      <c r="I189" s="443"/>
      <c r="J189" s="443"/>
      <c r="K189" s="443"/>
      <c r="L189" s="443"/>
      <c r="M189" s="443"/>
      <c r="N189" s="443"/>
      <c r="O189" s="443"/>
      <c r="P189" s="443"/>
      <c r="Q189" s="443"/>
      <c r="R189" s="443"/>
      <c r="S189" s="443"/>
      <c r="T189" s="443"/>
      <c r="U189" s="443"/>
      <c r="V189" s="443"/>
      <c r="W189" s="443"/>
      <c r="X189" s="443"/>
      <c r="Y189" s="443"/>
      <c r="Z189" s="443"/>
    </row>
    <row r="190" spans="1:26" ht="15.6">
      <c r="A190" s="443"/>
      <c r="B190" s="443"/>
      <c r="C190" s="443"/>
      <c r="D190" s="443"/>
      <c r="E190" s="443"/>
      <c r="F190" s="443"/>
      <c r="G190" s="443"/>
      <c r="H190" s="443"/>
      <c r="I190" s="443"/>
      <c r="J190" s="443"/>
      <c r="K190" s="443"/>
      <c r="L190" s="443"/>
      <c r="M190" s="443"/>
      <c r="N190" s="443"/>
      <c r="O190" s="443"/>
      <c r="P190" s="443"/>
      <c r="Q190" s="443"/>
      <c r="R190" s="443"/>
      <c r="S190" s="443"/>
      <c r="T190" s="443"/>
      <c r="U190" s="443"/>
      <c r="V190" s="443"/>
      <c r="W190" s="443"/>
      <c r="X190" s="443"/>
      <c r="Y190" s="443"/>
      <c r="Z190" s="443"/>
    </row>
    <row r="191" spans="1:26" ht="15.6">
      <c r="A191" s="443"/>
      <c r="B191" s="443"/>
      <c r="C191" s="443"/>
      <c r="D191" s="443"/>
      <c r="E191" s="443"/>
      <c r="F191" s="443"/>
      <c r="G191" s="443"/>
      <c r="H191" s="443"/>
      <c r="I191" s="443"/>
      <c r="J191" s="443"/>
      <c r="K191" s="443"/>
      <c r="L191" s="443"/>
      <c r="M191" s="443"/>
      <c r="N191" s="443"/>
      <c r="O191" s="443"/>
      <c r="P191" s="443"/>
      <c r="Q191" s="443"/>
      <c r="R191" s="443"/>
      <c r="S191" s="443"/>
      <c r="T191" s="443"/>
      <c r="U191" s="443"/>
      <c r="V191" s="443"/>
      <c r="W191" s="443"/>
      <c r="X191" s="443"/>
      <c r="Y191" s="443"/>
      <c r="Z191" s="443"/>
    </row>
    <row r="192" spans="1:26" ht="15.6">
      <c r="A192" s="443"/>
      <c r="B192" s="443"/>
      <c r="C192" s="443"/>
      <c r="D192" s="443"/>
      <c r="E192" s="443"/>
      <c r="F192" s="443"/>
      <c r="G192" s="443"/>
      <c r="H192" s="443"/>
      <c r="I192" s="443"/>
      <c r="J192" s="443"/>
      <c r="K192" s="443"/>
      <c r="L192" s="443"/>
      <c r="M192" s="443"/>
      <c r="N192" s="443"/>
      <c r="O192" s="443"/>
      <c r="P192" s="443"/>
      <c r="Q192" s="443"/>
      <c r="R192" s="443"/>
      <c r="S192" s="443"/>
      <c r="T192" s="443"/>
      <c r="U192" s="443"/>
      <c r="V192" s="443"/>
      <c r="W192" s="443"/>
      <c r="X192" s="443"/>
      <c r="Y192" s="443"/>
      <c r="Z192" s="443"/>
    </row>
    <row r="193" spans="1:26" ht="15.6">
      <c r="A193" s="443"/>
      <c r="B193" s="443"/>
      <c r="C193" s="443"/>
      <c r="D193" s="443"/>
      <c r="E193" s="443"/>
      <c r="F193" s="443"/>
      <c r="G193" s="443"/>
      <c r="H193" s="443"/>
      <c r="I193" s="443"/>
      <c r="J193" s="443"/>
      <c r="K193" s="443"/>
      <c r="L193" s="443"/>
      <c r="M193" s="443"/>
      <c r="N193" s="443"/>
      <c r="O193" s="443"/>
      <c r="P193" s="443"/>
      <c r="Q193" s="443"/>
      <c r="R193" s="443"/>
      <c r="S193" s="443"/>
      <c r="T193" s="443"/>
      <c r="U193" s="443"/>
      <c r="V193" s="443"/>
      <c r="W193" s="443"/>
      <c r="X193" s="443"/>
      <c r="Y193" s="443"/>
      <c r="Z193" s="443"/>
    </row>
    <row r="194" spans="1:26" ht="15.6">
      <c r="A194" s="443"/>
      <c r="B194" s="443"/>
      <c r="C194" s="443"/>
      <c r="D194" s="443"/>
      <c r="E194" s="443"/>
      <c r="F194" s="443"/>
      <c r="G194" s="443"/>
      <c r="H194" s="443"/>
      <c r="I194" s="443"/>
      <c r="J194" s="443"/>
      <c r="K194" s="443"/>
      <c r="L194" s="443"/>
      <c r="M194" s="443"/>
      <c r="N194" s="443"/>
      <c r="O194" s="443"/>
      <c r="P194" s="443"/>
      <c r="Q194" s="443"/>
      <c r="R194" s="443"/>
      <c r="S194" s="443"/>
      <c r="T194" s="443"/>
      <c r="U194" s="443"/>
      <c r="V194" s="443"/>
      <c r="W194" s="443"/>
      <c r="X194" s="443"/>
      <c r="Y194" s="443"/>
      <c r="Z194" s="443"/>
    </row>
    <row r="195" spans="1:26" ht="15.6">
      <c r="A195" s="443"/>
      <c r="B195" s="443"/>
      <c r="C195" s="443"/>
      <c r="D195" s="443"/>
      <c r="E195" s="443"/>
      <c r="F195" s="443"/>
      <c r="G195" s="443"/>
      <c r="H195" s="443"/>
      <c r="I195" s="443"/>
      <c r="J195" s="443"/>
      <c r="K195" s="443"/>
      <c r="L195" s="443"/>
      <c r="M195" s="443"/>
      <c r="N195" s="443"/>
      <c r="O195" s="443"/>
      <c r="P195" s="443"/>
      <c r="Q195" s="443"/>
      <c r="R195" s="443"/>
      <c r="S195" s="443"/>
      <c r="T195" s="443"/>
      <c r="U195" s="443"/>
      <c r="V195" s="443"/>
      <c r="W195" s="443"/>
      <c r="X195" s="443"/>
      <c r="Y195" s="443"/>
      <c r="Z195" s="443"/>
    </row>
    <row r="196" spans="1:26" ht="15.6">
      <c r="A196" s="443"/>
      <c r="B196" s="443"/>
      <c r="C196" s="443"/>
      <c r="D196" s="443"/>
      <c r="E196" s="443"/>
      <c r="F196" s="443"/>
      <c r="G196" s="443"/>
      <c r="H196" s="443"/>
      <c r="I196" s="443"/>
      <c r="J196" s="443"/>
      <c r="K196" s="443"/>
      <c r="L196" s="443"/>
      <c r="M196" s="443"/>
      <c r="N196" s="443"/>
      <c r="O196" s="443"/>
      <c r="P196" s="443"/>
      <c r="Q196" s="443"/>
      <c r="R196" s="443"/>
      <c r="S196" s="443"/>
      <c r="T196" s="443"/>
      <c r="U196" s="443"/>
      <c r="V196" s="443"/>
      <c r="W196" s="443"/>
      <c r="X196" s="443"/>
      <c r="Y196" s="443"/>
      <c r="Z196" s="443"/>
    </row>
    <row r="197" spans="1:26" ht="15.6">
      <c r="A197" s="443"/>
      <c r="B197" s="443"/>
      <c r="C197" s="443"/>
      <c r="D197" s="443"/>
      <c r="E197" s="443"/>
      <c r="F197" s="443"/>
      <c r="G197" s="443"/>
      <c r="H197" s="443"/>
      <c r="I197" s="443"/>
      <c r="J197" s="443"/>
      <c r="K197" s="443"/>
      <c r="L197" s="443"/>
      <c r="M197" s="443"/>
      <c r="N197" s="443"/>
      <c r="O197" s="443"/>
      <c r="P197" s="443"/>
      <c r="Q197" s="443"/>
      <c r="R197" s="443"/>
      <c r="S197" s="443"/>
      <c r="T197" s="443"/>
      <c r="U197" s="443"/>
      <c r="V197" s="443"/>
      <c r="W197" s="443"/>
      <c r="X197" s="443"/>
      <c r="Y197" s="443"/>
      <c r="Z197" s="443"/>
    </row>
    <row r="198" spans="1:26" ht="15.6">
      <c r="A198" s="443"/>
      <c r="B198" s="443"/>
      <c r="C198" s="443"/>
      <c r="D198" s="443"/>
      <c r="E198" s="443"/>
      <c r="F198" s="443"/>
      <c r="G198" s="443"/>
      <c r="H198" s="443"/>
      <c r="I198" s="443"/>
      <c r="J198" s="443"/>
      <c r="K198" s="443"/>
      <c r="L198" s="443"/>
      <c r="M198" s="443"/>
      <c r="N198" s="443"/>
      <c r="O198" s="443"/>
      <c r="P198" s="443"/>
      <c r="Q198" s="443"/>
      <c r="R198" s="443"/>
      <c r="S198" s="443"/>
      <c r="T198" s="443"/>
      <c r="U198" s="443"/>
      <c r="V198" s="443"/>
      <c r="W198" s="443"/>
      <c r="X198" s="443"/>
      <c r="Y198" s="443"/>
      <c r="Z198" s="443"/>
    </row>
    <row r="199" spans="1:26" ht="15.6">
      <c r="A199" s="443"/>
      <c r="B199" s="443"/>
      <c r="C199" s="443"/>
      <c r="D199" s="443"/>
      <c r="E199" s="443"/>
      <c r="F199" s="443"/>
      <c r="G199" s="443"/>
      <c r="H199" s="443"/>
      <c r="I199" s="443"/>
      <c r="J199" s="443"/>
      <c r="K199" s="443"/>
      <c r="L199" s="443"/>
      <c r="M199" s="443"/>
      <c r="N199" s="443"/>
      <c r="O199" s="443"/>
      <c r="P199" s="443"/>
      <c r="Q199" s="443"/>
      <c r="R199" s="443"/>
      <c r="S199" s="443"/>
      <c r="T199" s="443"/>
      <c r="U199" s="443"/>
      <c r="V199" s="443"/>
      <c r="W199" s="443"/>
      <c r="X199" s="443"/>
      <c r="Y199" s="443"/>
      <c r="Z199" s="443"/>
    </row>
    <row r="200" spans="1:26" ht="15.6">
      <c r="A200" s="443"/>
      <c r="B200" s="443"/>
      <c r="C200" s="443"/>
      <c r="D200" s="443"/>
      <c r="E200" s="443"/>
      <c r="F200" s="443"/>
      <c r="G200" s="443"/>
      <c r="H200" s="443"/>
      <c r="I200" s="443"/>
      <c r="J200" s="443"/>
      <c r="K200" s="443"/>
      <c r="L200" s="443"/>
      <c r="M200" s="443"/>
      <c r="N200" s="443"/>
      <c r="O200" s="443"/>
      <c r="P200" s="443"/>
      <c r="Q200" s="443"/>
      <c r="R200" s="443"/>
      <c r="S200" s="443"/>
      <c r="T200" s="443"/>
      <c r="U200" s="443"/>
      <c r="V200" s="443"/>
      <c r="W200" s="443"/>
      <c r="X200" s="443"/>
      <c r="Y200" s="443"/>
      <c r="Z200" s="443"/>
    </row>
    <row r="201" spans="1:26" ht="15.6">
      <c r="A201" s="443"/>
      <c r="B201" s="443"/>
      <c r="C201" s="443"/>
      <c r="D201" s="443"/>
      <c r="E201" s="443"/>
      <c r="F201" s="443"/>
      <c r="G201" s="443"/>
      <c r="H201" s="443"/>
      <c r="I201" s="443"/>
      <c r="J201" s="443"/>
      <c r="K201" s="443"/>
      <c r="L201" s="443"/>
      <c r="M201" s="443"/>
      <c r="N201" s="443"/>
      <c r="O201" s="443"/>
      <c r="P201" s="443"/>
      <c r="Q201" s="443"/>
      <c r="R201" s="443"/>
      <c r="S201" s="443"/>
      <c r="T201" s="443"/>
      <c r="U201" s="443"/>
      <c r="V201" s="443"/>
      <c r="W201" s="443"/>
      <c r="X201" s="443"/>
      <c r="Y201" s="443"/>
      <c r="Z201" s="443"/>
    </row>
    <row r="202" spans="1:26" ht="15.6">
      <c r="A202" s="443"/>
      <c r="B202" s="443"/>
      <c r="C202" s="443"/>
      <c r="D202" s="443"/>
      <c r="E202" s="443"/>
      <c r="F202" s="443"/>
      <c r="G202" s="443"/>
      <c r="H202" s="443"/>
      <c r="I202" s="443"/>
      <c r="J202" s="443"/>
      <c r="K202" s="443"/>
      <c r="L202" s="443"/>
      <c r="M202" s="443"/>
      <c r="N202" s="443"/>
      <c r="O202" s="443"/>
      <c r="P202" s="443"/>
      <c r="Q202" s="443"/>
      <c r="R202" s="443"/>
      <c r="S202" s="443"/>
      <c r="T202" s="443"/>
      <c r="U202" s="443"/>
      <c r="V202" s="443"/>
      <c r="W202" s="443"/>
      <c r="X202" s="443"/>
      <c r="Y202" s="443"/>
      <c r="Z202" s="443"/>
    </row>
    <row r="203" spans="1:26" ht="15.6">
      <c r="A203" s="443"/>
      <c r="B203" s="443"/>
      <c r="C203" s="443"/>
      <c r="D203" s="443"/>
      <c r="E203" s="443"/>
      <c r="F203" s="443"/>
      <c r="G203" s="443"/>
      <c r="H203" s="443"/>
      <c r="I203" s="443"/>
      <c r="J203" s="443"/>
      <c r="K203" s="443"/>
      <c r="L203" s="443"/>
      <c r="M203" s="443"/>
      <c r="N203" s="443"/>
      <c r="O203" s="443"/>
      <c r="P203" s="443"/>
      <c r="Q203" s="443"/>
      <c r="R203" s="443"/>
      <c r="S203" s="443"/>
      <c r="T203" s="443"/>
      <c r="U203" s="443"/>
      <c r="V203" s="443"/>
      <c r="W203" s="443"/>
      <c r="X203" s="443"/>
      <c r="Y203" s="443"/>
      <c r="Z203" s="443"/>
    </row>
    <row r="204" spans="1:26" ht="15.6">
      <c r="A204" s="443"/>
      <c r="B204" s="443"/>
      <c r="C204" s="443"/>
      <c r="D204" s="443"/>
      <c r="E204" s="443"/>
      <c r="F204" s="443"/>
      <c r="G204" s="443"/>
      <c r="H204" s="443"/>
      <c r="I204" s="443"/>
      <c r="J204" s="443"/>
      <c r="K204" s="443"/>
      <c r="L204" s="443"/>
      <c r="M204" s="443"/>
      <c r="N204" s="443"/>
      <c r="O204" s="443"/>
      <c r="P204" s="443"/>
      <c r="Q204" s="443"/>
      <c r="R204" s="443"/>
      <c r="S204" s="443"/>
      <c r="T204" s="443"/>
      <c r="U204" s="443"/>
      <c r="V204" s="443"/>
      <c r="W204" s="443"/>
      <c r="X204" s="443"/>
      <c r="Y204" s="443"/>
      <c r="Z204" s="443"/>
    </row>
    <row r="205" spans="1:26" ht="15.6">
      <c r="A205" s="443"/>
      <c r="B205" s="443"/>
      <c r="C205" s="443"/>
      <c r="D205" s="443"/>
      <c r="E205" s="443"/>
      <c r="F205" s="443"/>
      <c r="G205" s="443"/>
      <c r="H205" s="443"/>
      <c r="I205" s="443"/>
      <c r="J205" s="443"/>
      <c r="K205" s="443"/>
      <c r="L205" s="443"/>
      <c r="M205" s="443"/>
      <c r="N205" s="443"/>
      <c r="O205" s="443"/>
      <c r="P205" s="443"/>
      <c r="Q205" s="443"/>
      <c r="R205" s="443"/>
      <c r="S205" s="443"/>
      <c r="T205" s="443"/>
      <c r="U205" s="443"/>
      <c r="V205" s="443"/>
      <c r="W205" s="443"/>
      <c r="X205" s="443"/>
      <c r="Y205" s="443"/>
      <c r="Z205" s="443"/>
    </row>
    <row r="206" spans="1:26" ht="15.6">
      <c r="A206" s="443"/>
      <c r="B206" s="443"/>
      <c r="C206" s="443"/>
      <c r="D206" s="443"/>
      <c r="E206" s="443"/>
      <c r="F206" s="443"/>
      <c r="G206" s="443"/>
      <c r="H206" s="443"/>
      <c r="I206" s="443"/>
      <c r="J206" s="443"/>
      <c r="K206" s="443"/>
      <c r="L206" s="443"/>
      <c r="M206" s="443"/>
      <c r="N206" s="443"/>
      <c r="O206" s="443"/>
      <c r="P206" s="443"/>
      <c r="Q206" s="443"/>
      <c r="R206" s="443"/>
      <c r="S206" s="443"/>
      <c r="T206" s="443"/>
      <c r="U206" s="443"/>
      <c r="V206" s="443"/>
      <c r="W206" s="443"/>
      <c r="X206" s="443"/>
      <c r="Y206" s="443"/>
      <c r="Z206" s="443"/>
    </row>
    <row r="207" spans="1:26" ht="15.6">
      <c r="A207" s="443"/>
      <c r="B207" s="443"/>
      <c r="C207" s="443"/>
      <c r="D207" s="443"/>
      <c r="E207" s="443"/>
      <c r="F207" s="443"/>
      <c r="G207" s="443"/>
      <c r="H207" s="443"/>
      <c r="I207" s="443"/>
      <c r="J207" s="443"/>
      <c r="K207" s="443"/>
      <c r="L207" s="443"/>
      <c r="M207" s="443"/>
      <c r="N207" s="443"/>
      <c r="O207" s="443"/>
      <c r="P207" s="443"/>
      <c r="Q207" s="443"/>
      <c r="R207" s="443"/>
      <c r="S207" s="443"/>
      <c r="T207" s="443"/>
      <c r="U207" s="443"/>
      <c r="V207" s="443"/>
      <c r="W207" s="443"/>
      <c r="X207" s="443"/>
      <c r="Y207" s="443"/>
      <c r="Z207" s="443"/>
    </row>
    <row r="208" spans="1:26" ht="15.6">
      <c r="A208" s="443"/>
      <c r="B208" s="443"/>
      <c r="C208" s="443"/>
      <c r="D208" s="443"/>
      <c r="E208" s="443"/>
      <c r="F208" s="443"/>
      <c r="G208" s="443"/>
      <c r="H208" s="443"/>
      <c r="I208" s="443"/>
      <c r="J208" s="443"/>
      <c r="K208" s="443"/>
      <c r="L208" s="443"/>
      <c r="M208" s="443"/>
      <c r="N208" s="443"/>
      <c r="O208" s="443"/>
      <c r="P208" s="443"/>
      <c r="Q208" s="443"/>
      <c r="R208" s="443"/>
      <c r="S208" s="443"/>
      <c r="T208" s="443"/>
      <c r="U208" s="443"/>
      <c r="V208" s="443"/>
      <c r="W208" s="443"/>
      <c r="X208" s="443"/>
      <c r="Y208" s="443"/>
      <c r="Z208" s="443"/>
    </row>
    <row r="209" spans="1:26" ht="15.6">
      <c r="A209" s="443"/>
      <c r="B209" s="443"/>
      <c r="C209" s="443"/>
      <c r="D209" s="443"/>
      <c r="E209" s="443"/>
      <c r="F209" s="443"/>
      <c r="G209" s="443"/>
      <c r="H209" s="443"/>
      <c r="I209" s="443"/>
      <c r="J209" s="443"/>
      <c r="K209" s="443"/>
      <c r="L209" s="443"/>
      <c r="M209" s="443"/>
      <c r="N209" s="443"/>
      <c r="O209" s="443"/>
      <c r="P209" s="443"/>
      <c r="Q209" s="443"/>
      <c r="R209" s="443"/>
      <c r="S209" s="443"/>
      <c r="T209" s="443"/>
      <c r="U209" s="443"/>
      <c r="V209" s="443"/>
      <c r="W209" s="443"/>
      <c r="X209" s="443"/>
      <c r="Y209" s="443"/>
      <c r="Z209" s="443"/>
    </row>
    <row r="210" spans="1:26" ht="15.6">
      <c r="A210" s="443"/>
      <c r="B210" s="443"/>
      <c r="C210" s="443"/>
      <c r="D210" s="443"/>
      <c r="E210" s="443"/>
      <c r="F210" s="443"/>
      <c r="G210" s="443"/>
      <c r="H210" s="443"/>
      <c r="I210" s="443"/>
      <c r="J210" s="443"/>
      <c r="K210" s="443"/>
      <c r="L210" s="443"/>
      <c r="M210" s="443"/>
      <c r="N210" s="443"/>
      <c r="O210" s="443"/>
      <c r="P210" s="443"/>
      <c r="Q210" s="443"/>
      <c r="R210" s="443"/>
      <c r="S210" s="443"/>
      <c r="T210" s="443"/>
      <c r="U210" s="443"/>
      <c r="V210" s="443"/>
      <c r="W210" s="443"/>
      <c r="X210" s="443"/>
      <c r="Y210" s="443"/>
      <c r="Z210" s="443"/>
    </row>
    <row r="211" spans="1:26" ht="15.6">
      <c r="A211" s="443"/>
      <c r="B211" s="443"/>
      <c r="C211" s="443"/>
      <c r="D211" s="443"/>
      <c r="E211" s="443"/>
      <c r="F211" s="443"/>
      <c r="G211" s="443"/>
      <c r="H211" s="443"/>
      <c r="I211" s="443"/>
      <c r="J211" s="443"/>
      <c r="K211" s="443"/>
      <c r="L211" s="443"/>
      <c r="M211" s="443"/>
      <c r="N211" s="443"/>
      <c r="O211" s="443"/>
      <c r="P211" s="443"/>
      <c r="Q211" s="443"/>
      <c r="R211" s="443"/>
      <c r="S211" s="443"/>
      <c r="T211" s="443"/>
      <c r="U211" s="443"/>
      <c r="V211" s="443"/>
      <c r="W211" s="443"/>
      <c r="X211" s="443"/>
      <c r="Y211" s="443"/>
      <c r="Z211" s="443"/>
    </row>
    <row r="212" spans="1:26" ht="15.6">
      <c r="A212" s="443"/>
      <c r="B212" s="443"/>
      <c r="C212" s="443"/>
      <c r="D212" s="443"/>
      <c r="E212" s="443"/>
      <c r="F212" s="443"/>
      <c r="G212" s="443"/>
      <c r="H212" s="443"/>
      <c r="I212" s="443"/>
      <c r="J212" s="443"/>
      <c r="K212" s="443"/>
      <c r="L212" s="443"/>
      <c r="M212" s="443"/>
      <c r="N212" s="443"/>
      <c r="O212" s="443"/>
      <c r="P212" s="443"/>
      <c r="Q212" s="443"/>
      <c r="R212" s="443"/>
      <c r="S212" s="443"/>
      <c r="T212" s="443"/>
      <c r="U212" s="443"/>
      <c r="V212" s="443"/>
      <c r="W212" s="443"/>
      <c r="X212" s="443"/>
      <c r="Y212" s="443"/>
      <c r="Z212" s="443"/>
    </row>
    <row r="213" spans="1:26" ht="15.6">
      <c r="A213" s="443"/>
      <c r="B213" s="443"/>
      <c r="C213" s="443"/>
      <c r="D213" s="443"/>
      <c r="E213" s="443"/>
      <c r="F213" s="443"/>
      <c r="G213" s="443"/>
      <c r="H213" s="443"/>
      <c r="I213" s="443"/>
      <c r="J213" s="443"/>
      <c r="K213" s="443"/>
      <c r="L213" s="443"/>
      <c r="M213" s="443"/>
      <c r="N213" s="443"/>
      <c r="O213" s="443"/>
      <c r="P213" s="443"/>
      <c r="Q213" s="443"/>
      <c r="R213" s="443"/>
      <c r="S213" s="443"/>
      <c r="T213" s="443"/>
      <c r="U213" s="443"/>
      <c r="V213" s="443"/>
      <c r="W213" s="443"/>
      <c r="X213" s="443"/>
      <c r="Y213" s="443"/>
      <c r="Z213" s="443"/>
    </row>
    <row r="214" spans="1:26" ht="15.6">
      <c r="A214" s="443"/>
      <c r="B214" s="443"/>
      <c r="C214" s="443"/>
      <c r="D214" s="443"/>
      <c r="E214" s="443"/>
      <c r="F214" s="443"/>
      <c r="G214" s="443"/>
      <c r="H214" s="443"/>
      <c r="I214" s="443"/>
      <c r="J214" s="443"/>
      <c r="K214" s="443"/>
      <c r="L214" s="443"/>
      <c r="M214" s="443"/>
      <c r="N214" s="443"/>
      <c r="O214" s="443"/>
      <c r="P214" s="443"/>
      <c r="Q214" s="443"/>
      <c r="R214" s="443"/>
      <c r="S214" s="443"/>
      <c r="T214" s="443"/>
      <c r="U214" s="443"/>
      <c r="V214" s="443"/>
      <c r="W214" s="443"/>
      <c r="X214" s="443"/>
      <c r="Y214" s="443"/>
      <c r="Z214" s="443"/>
    </row>
    <row r="215" spans="1:26" ht="15.6">
      <c r="A215" s="443"/>
      <c r="B215" s="443"/>
      <c r="C215" s="443"/>
      <c r="D215" s="443"/>
      <c r="E215" s="443"/>
      <c r="F215" s="443"/>
      <c r="G215" s="443"/>
      <c r="H215" s="443"/>
      <c r="I215" s="443"/>
      <c r="J215" s="443"/>
      <c r="K215" s="443"/>
      <c r="L215" s="443"/>
      <c r="M215" s="443"/>
      <c r="N215" s="443"/>
      <c r="O215" s="443"/>
      <c r="P215" s="443"/>
      <c r="Q215" s="443"/>
      <c r="R215" s="443"/>
      <c r="S215" s="443"/>
      <c r="T215" s="443"/>
      <c r="U215" s="443"/>
      <c r="V215" s="443"/>
      <c r="W215" s="443"/>
      <c r="X215" s="443"/>
      <c r="Y215" s="443"/>
      <c r="Z215" s="443"/>
    </row>
    <row r="216" spans="1:26" ht="15.6">
      <c r="A216" s="443"/>
      <c r="B216" s="443"/>
      <c r="C216" s="443"/>
      <c r="D216" s="443"/>
      <c r="E216" s="443"/>
      <c r="F216" s="443"/>
      <c r="G216" s="443"/>
      <c r="H216" s="443"/>
      <c r="I216" s="443"/>
      <c r="J216" s="443"/>
      <c r="K216" s="443"/>
      <c r="L216" s="443"/>
      <c r="M216" s="443"/>
      <c r="N216" s="443"/>
      <c r="O216" s="443"/>
      <c r="P216" s="443"/>
      <c r="Q216" s="443"/>
      <c r="R216" s="443"/>
      <c r="S216" s="443"/>
      <c r="T216" s="443"/>
      <c r="U216" s="443"/>
      <c r="V216" s="443"/>
      <c r="W216" s="443"/>
      <c r="X216" s="443"/>
      <c r="Y216" s="443"/>
      <c r="Z216" s="443"/>
    </row>
    <row r="217" spans="1:26" ht="15.6">
      <c r="A217" s="443"/>
      <c r="B217" s="443"/>
      <c r="C217" s="443"/>
      <c r="D217" s="443"/>
      <c r="E217" s="443"/>
      <c r="F217" s="443"/>
      <c r="G217" s="443"/>
      <c r="H217" s="443"/>
      <c r="I217" s="443"/>
      <c r="J217" s="443"/>
      <c r="K217" s="443"/>
      <c r="L217" s="443"/>
      <c r="M217" s="443"/>
      <c r="N217" s="443"/>
      <c r="O217" s="443"/>
      <c r="P217" s="443"/>
      <c r="Q217" s="443"/>
      <c r="R217" s="443"/>
      <c r="S217" s="443"/>
      <c r="T217" s="443"/>
      <c r="U217" s="443"/>
      <c r="V217" s="443"/>
      <c r="W217" s="443"/>
      <c r="X217" s="443"/>
      <c r="Y217" s="443"/>
      <c r="Z217" s="443"/>
    </row>
    <row r="218" spans="1:26" ht="15.6">
      <c r="A218" s="443"/>
      <c r="B218" s="443"/>
      <c r="C218" s="443"/>
      <c r="D218" s="443"/>
      <c r="E218" s="443"/>
      <c r="F218" s="443"/>
      <c r="G218" s="443"/>
      <c r="H218" s="443"/>
      <c r="I218" s="443"/>
      <c r="J218" s="443"/>
      <c r="K218" s="443"/>
      <c r="L218" s="443"/>
      <c r="M218" s="443"/>
      <c r="N218" s="443"/>
      <c r="O218" s="443"/>
      <c r="P218" s="443"/>
      <c r="Q218" s="443"/>
      <c r="R218" s="443"/>
      <c r="S218" s="443"/>
      <c r="T218" s="443"/>
      <c r="U218" s="443"/>
      <c r="V218" s="443"/>
      <c r="W218" s="443"/>
      <c r="X218" s="443"/>
      <c r="Y218" s="443"/>
      <c r="Z218" s="443"/>
    </row>
    <row r="219" spans="1:26" ht="15.6">
      <c r="A219" s="443"/>
      <c r="B219" s="443"/>
      <c r="C219" s="443"/>
      <c r="D219" s="443"/>
      <c r="E219" s="443"/>
      <c r="F219" s="443"/>
      <c r="G219" s="443"/>
      <c r="H219" s="443"/>
      <c r="I219" s="443"/>
      <c r="J219" s="443"/>
      <c r="K219" s="443"/>
      <c r="L219" s="443"/>
      <c r="M219" s="443"/>
      <c r="N219" s="443"/>
      <c r="O219" s="443"/>
      <c r="P219" s="443"/>
      <c r="Q219" s="443"/>
      <c r="R219" s="443"/>
      <c r="S219" s="443"/>
      <c r="T219" s="443"/>
      <c r="U219" s="443"/>
      <c r="V219" s="443"/>
      <c r="W219" s="443"/>
      <c r="X219" s="443"/>
      <c r="Y219" s="443"/>
      <c r="Z219" s="443"/>
    </row>
    <row r="220" spans="1:26" ht="15.6">
      <c r="A220" s="443"/>
      <c r="B220" s="443"/>
      <c r="C220" s="443"/>
      <c r="D220" s="443"/>
      <c r="E220" s="443"/>
      <c r="F220" s="443"/>
      <c r="G220" s="443"/>
      <c r="H220" s="443"/>
      <c r="I220" s="443"/>
      <c r="J220" s="443"/>
      <c r="K220" s="443"/>
      <c r="L220" s="443"/>
      <c r="M220" s="443"/>
      <c r="N220" s="443"/>
      <c r="O220" s="443"/>
      <c r="P220" s="443"/>
      <c r="Q220" s="443"/>
      <c r="R220" s="443"/>
      <c r="S220" s="443"/>
      <c r="T220" s="443"/>
      <c r="U220" s="443"/>
      <c r="V220" s="443"/>
      <c r="W220" s="443"/>
      <c r="X220" s="443"/>
      <c r="Y220" s="443"/>
      <c r="Z220" s="443"/>
    </row>
    <row r="221" spans="1:26" ht="15.6">
      <c r="A221" s="443"/>
      <c r="B221" s="443"/>
      <c r="C221" s="443"/>
      <c r="D221" s="443"/>
      <c r="E221" s="443"/>
      <c r="F221" s="443"/>
      <c r="G221" s="443"/>
      <c r="H221" s="443"/>
      <c r="I221" s="443"/>
      <c r="J221" s="443"/>
      <c r="K221" s="443"/>
      <c r="L221" s="443"/>
      <c r="M221" s="443"/>
      <c r="N221" s="443"/>
      <c r="O221" s="443"/>
      <c r="P221" s="443"/>
      <c r="Q221" s="443"/>
      <c r="R221" s="443"/>
      <c r="S221" s="443"/>
      <c r="T221" s="443"/>
      <c r="U221" s="443"/>
      <c r="V221" s="443"/>
      <c r="W221" s="443"/>
      <c r="X221" s="443"/>
      <c r="Y221" s="443"/>
      <c r="Z221" s="443"/>
    </row>
    <row r="222" spans="1:26" ht="15.6">
      <c r="A222" s="443"/>
      <c r="B222" s="443"/>
      <c r="C222" s="443"/>
      <c r="D222" s="443"/>
      <c r="E222" s="443"/>
      <c r="F222" s="443"/>
      <c r="G222" s="443"/>
      <c r="H222" s="443"/>
      <c r="I222" s="443"/>
      <c r="J222" s="443"/>
      <c r="K222" s="443"/>
      <c r="L222" s="443"/>
      <c r="M222" s="443"/>
      <c r="N222" s="443"/>
      <c r="O222" s="443"/>
      <c r="P222" s="443"/>
      <c r="Q222" s="443"/>
      <c r="R222" s="443"/>
      <c r="S222" s="443"/>
      <c r="T222" s="443"/>
      <c r="U222" s="443"/>
      <c r="V222" s="443"/>
      <c r="W222" s="443"/>
      <c r="X222" s="443"/>
      <c r="Y222" s="443"/>
      <c r="Z222" s="443"/>
    </row>
    <row r="223" spans="1:26" ht="15.6">
      <c r="A223" s="443"/>
      <c r="B223" s="443"/>
      <c r="C223" s="443"/>
      <c r="D223" s="443"/>
      <c r="E223" s="443"/>
      <c r="F223" s="443"/>
      <c r="G223" s="443"/>
      <c r="H223" s="443"/>
      <c r="I223" s="443"/>
      <c r="J223" s="443"/>
      <c r="K223" s="443"/>
      <c r="L223" s="443"/>
      <c r="M223" s="443"/>
      <c r="N223" s="443"/>
      <c r="O223" s="443"/>
      <c r="P223" s="443"/>
      <c r="Q223" s="443"/>
      <c r="R223" s="443"/>
      <c r="S223" s="443"/>
      <c r="T223" s="443"/>
      <c r="U223" s="443"/>
      <c r="V223" s="443"/>
      <c r="W223" s="443"/>
      <c r="X223" s="443"/>
      <c r="Y223" s="443"/>
      <c r="Z223" s="443"/>
    </row>
    <row r="224" spans="1:26" ht="15.6">
      <c r="A224" s="443"/>
      <c r="B224" s="443"/>
      <c r="C224" s="443"/>
      <c r="D224" s="443"/>
      <c r="E224" s="443"/>
      <c r="F224" s="443"/>
      <c r="G224" s="443"/>
      <c r="H224" s="443"/>
      <c r="I224" s="443"/>
      <c r="J224" s="443"/>
      <c r="K224" s="443"/>
      <c r="L224" s="443"/>
      <c r="M224" s="443"/>
      <c r="N224" s="443"/>
      <c r="O224" s="443"/>
      <c r="P224" s="443"/>
      <c r="Q224" s="443"/>
      <c r="R224" s="443"/>
      <c r="S224" s="443"/>
      <c r="T224" s="443"/>
      <c r="U224" s="443"/>
      <c r="V224" s="443"/>
      <c r="W224" s="443"/>
      <c r="X224" s="443"/>
      <c r="Y224" s="443"/>
      <c r="Z224" s="443"/>
    </row>
    <row r="225" spans="1:26" ht="15.6">
      <c r="A225" s="443"/>
      <c r="B225" s="443"/>
      <c r="C225" s="443"/>
      <c r="D225" s="443"/>
      <c r="E225" s="443"/>
      <c r="F225" s="443"/>
      <c r="G225" s="443"/>
      <c r="H225" s="443"/>
      <c r="I225" s="443"/>
      <c r="J225" s="443"/>
      <c r="K225" s="443"/>
      <c r="L225" s="443"/>
      <c r="M225" s="443"/>
      <c r="N225" s="443"/>
      <c r="O225" s="443"/>
      <c r="P225" s="443"/>
      <c r="Q225" s="443"/>
      <c r="R225" s="443"/>
      <c r="S225" s="443"/>
      <c r="T225" s="443"/>
      <c r="U225" s="443"/>
      <c r="V225" s="443"/>
      <c r="W225" s="443"/>
      <c r="X225" s="443"/>
      <c r="Y225" s="443"/>
      <c r="Z225" s="443"/>
    </row>
    <row r="226" spans="1:26" ht="15.6">
      <c r="A226" s="443"/>
      <c r="B226" s="443"/>
      <c r="C226" s="443"/>
      <c r="D226" s="443"/>
      <c r="E226" s="443"/>
      <c r="F226" s="443"/>
      <c r="G226" s="443"/>
      <c r="H226" s="443"/>
      <c r="I226" s="443"/>
      <c r="J226" s="443"/>
      <c r="K226" s="443"/>
      <c r="L226" s="443"/>
      <c r="M226" s="443"/>
      <c r="N226" s="443"/>
      <c r="O226" s="443"/>
      <c r="P226" s="443"/>
      <c r="Q226" s="443"/>
      <c r="R226" s="443"/>
      <c r="S226" s="443"/>
      <c r="T226" s="443"/>
      <c r="U226" s="443"/>
      <c r="V226" s="443"/>
      <c r="W226" s="443"/>
      <c r="X226" s="443"/>
      <c r="Y226" s="443"/>
      <c r="Z226" s="443"/>
    </row>
    <row r="227" spans="1:26" ht="15.6">
      <c r="A227" s="443"/>
      <c r="B227" s="443"/>
      <c r="C227" s="443"/>
      <c r="D227" s="443"/>
      <c r="E227" s="443"/>
      <c r="F227" s="443"/>
      <c r="G227" s="443"/>
      <c r="H227" s="443"/>
      <c r="I227" s="443"/>
      <c r="J227" s="443"/>
      <c r="K227" s="443"/>
      <c r="L227" s="443"/>
      <c r="M227" s="443"/>
      <c r="N227" s="443"/>
      <c r="O227" s="443"/>
      <c r="P227" s="443"/>
      <c r="Q227" s="443"/>
      <c r="R227" s="443"/>
      <c r="S227" s="443"/>
      <c r="T227" s="443"/>
      <c r="U227" s="443"/>
      <c r="V227" s="443"/>
      <c r="W227" s="443"/>
      <c r="X227" s="443"/>
      <c r="Y227" s="443"/>
      <c r="Z227" s="443"/>
    </row>
    <row r="228" spans="1:26" ht="15.6">
      <c r="A228" s="443"/>
      <c r="B228" s="443"/>
      <c r="C228" s="443"/>
      <c r="D228" s="443"/>
      <c r="E228" s="443"/>
      <c r="F228" s="443"/>
      <c r="G228" s="443"/>
      <c r="H228" s="443"/>
      <c r="I228" s="443"/>
      <c r="J228" s="443"/>
      <c r="K228" s="443"/>
      <c r="L228" s="443"/>
      <c r="M228" s="443"/>
      <c r="N228" s="443"/>
      <c r="O228" s="443"/>
      <c r="P228" s="443"/>
      <c r="Q228" s="443"/>
      <c r="R228" s="443"/>
      <c r="S228" s="443"/>
      <c r="T228" s="443"/>
      <c r="U228" s="443"/>
      <c r="V228" s="443"/>
      <c r="W228" s="443"/>
      <c r="X228" s="443"/>
      <c r="Y228" s="443"/>
      <c r="Z228" s="443"/>
    </row>
    <row r="229" spans="1:26" ht="15.6">
      <c r="A229" s="443"/>
      <c r="B229" s="443"/>
      <c r="C229" s="443"/>
      <c r="D229" s="443"/>
      <c r="E229" s="443"/>
      <c r="F229" s="443"/>
      <c r="G229" s="443"/>
      <c r="H229" s="443"/>
      <c r="I229" s="443"/>
      <c r="J229" s="443"/>
      <c r="K229" s="443"/>
      <c r="L229" s="443"/>
      <c r="M229" s="443"/>
      <c r="N229" s="443"/>
      <c r="O229" s="443"/>
      <c r="P229" s="443"/>
      <c r="Q229" s="443"/>
      <c r="R229" s="443"/>
      <c r="S229" s="443"/>
      <c r="T229" s="443"/>
      <c r="U229" s="443"/>
      <c r="V229" s="443"/>
      <c r="W229" s="443"/>
      <c r="X229" s="443"/>
      <c r="Y229" s="443"/>
      <c r="Z229" s="443"/>
    </row>
    <row r="230" spans="1:26" ht="15.6">
      <c r="A230" s="443"/>
      <c r="B230" s="443"/>
      <c r="C230" s="443"/>
      <c r="D230" s="443"/>
      <c r="E230" s="443"/>
      <c r="F230" s="443"/>
      <c r="G230" s="443"/>
      <c r="H230" s="443"/>
      <c r="I230" s="443"/>
      <c r="J230" s="443"/>
      <c r="K230" s="443"/>
      <c r="L230" s="443"/>
      <c r="M230" s="443"/>
      <c r="N230" s="443"/>
      <c r="O230" s="443"/>
      <c r="P230" s="443"/>
      <c r="Q230" s="443"/>
      <c r="R230" s="443"/>
      <c r="S230" s="443"/>
      <c r="T230" s="443"/>
      <c r="U230" s="443"/>
      <c r="V230" s="443"/>
      <c r="W230" s="443"/>
      <c r="X230" s="443"/>
      <c r="Y230" s="443"/>
      <c r="Z230" s="443"/>
    </row>
    <row r="231" spans="1:26" ht="15.6">
      <c r="A231" s="443"/>
      <c r="B231" s="443"/>
      <c r="C231" s="443"/>
      <c r="D231" s="443"/>
      <c r="E231" s="443"/>
      <c r="F231" s="443"/>
      <c r="G231" s="443"/>
      <c r="H231" s="443"/>
      <c r="I231" s="443"/>
      <c r="J231" s="443"/>
      <c r="K231" s="443"/>
      <c r="L231" s="443"/>
      <c r="M231" s="443"/>
      <c r="N231" s="443"/>
      <c r="O231" s="443"/>
      <c r="P231" s="443"/>
      <c r="Q231" s="443"/>
      <c r="R231" s="443"/>
      <c r="S231" s="443"/>
      <c r="T231" s="443"/>
      <c r="U231" s="443"/>
      <c r="V231" s="443"/>
      <c r="W231" s="443"/>
      <c r="X231" s="443"/>
      <c r="Y231" s="443"/>
      <c r="Z231" s="443"/>
    </row>
    <row r="232" spans="1:26" ht="15.6">
      <c r="A232" s="443"/>
      <c r="B232" s="443"/>
      <c r="C232" s="443"/>
      <c r="D232" s="443"/>
      <c r="E232" s="443"/>
      <c r="F232" s="443"/>
      <c r="G232" s="443"/>
      <c r="H232" s="443"/>
      <c r="I232" s="443"/>
      <c r="J232" s="443"/>
      <c r="K232" s="443"/>
      <c r="L232" s="443"/>
      <c r="M232" s="443"/>
      <c r="N232" s="443"/>
      <c r="O232" s="443"/>
      <c r="P232" s="443"/>
      <c r="Q232" s="443"/>
      <c r="R232" s="443"/>
      <c r="S232" s="443"/>
      <c r="T232" s="443"/>
      <c r="U232" s="443"/>
      <c r="V232" s="443"/>
      <c r="W232" s="443"/>
      <c r="X232" s="443"/>
      <c r="Y232" s="443"/>
      <c r="Z232" s="443"/>
    </row>
    <row r="233" spans="1:26" ht="15.6">
      <c r="A233" s="443"/>
      <c r="B233" s="443"/>
      <c r="C233" s="443"/>
      <c r="D233" s="443"/>
      <c r="E233" s="443"/>
      <c r="F233" s="443"/>
      <c r="G233" s="443"/>
      <c r="H233" s="443"/>
      <c r="I233" s="443"/>
      <c r="J233" s="443"/>
      <c r="K233" s="443"/>
      <c r="L233" s="443"/>
      <c r="M233" s="443"/>
      <c r="N233" s="443"/>
      <c r="O233" s="443"/>
      <c r="P233" s="443"/>
      <c r="Q233" s="443"/>
      <c r="R233" s="443"/>
      <c r="S233" s="443"/>
      <c r="T233" s="443"/>
      <c r="U233" s="443"/>
      <c r="V233" s="443"/>
      <c r="W233" s="443"/>
      <c r="X233" s="443"/>
      <c r="Y233" s="443"/>
      <c r="Z233" s="443"/>
    </row>
    <row r="234" spans="1:26" ht="15.6">
      <c r="A234" s="443"/>
      <c r="B234" s="443"/>
      <c r="C234" s="443"/>
      <c r="D234" s="443"/>
      <c r="E234" s="443"/>
      <c r="F234" s="443"/>
      <c r="G234" s="443"/>
      <c r="H234" s="443"/>
      <c r="I234" s="443"/>
      <c r="J234" s="443"/>
      <c r="K234" s="443"/>
      <c r="L234" s="443"/>
      <c r="M234" s="443"/>
      <c r="N234" s="443"/>
      <c r="O234" s="443"/>
      <c r="P234" s="443"/>
      <c r="Q234" s="443"/>
      <c r="R234" s="443"/>
      <c r="S234" s="443"/>
      <c r="T234" s="443"/>
      <c r="U234" s="443"/>
      <c r="V234" s="443"/>
      <c r="W234" s="443"/>
      <c r="X234" s="443"/>
      <c r="Y234" s="443"/>
      <c r="Z234" s="443"/>
    </row>
    <row r="235" spans="1:26" ht="15.6">
      <c r="A235" s="443"/>
      <c r="B235" s="443"/>
      <c r="C235" s="443"/>
      <c r="D235" s="443"/>
      <c r="E235" s="443"/>
      <c r="F235" s="443"/>
      <c r="G235" s="443"/>
      <c r="H235" s="443"/>
      <c r="I235" s="443"/>
      <c r="J235" s="443"/>
      <c r="K235" s="443"/>
      <c r="L235" s="443"/>
      <c r="M235" s="443"/>
      <c r="N235" s="443"/>
      <c r="O235" s="443"/>
      <c r="P235" s="443"/>
      <c r="Q235" s="443"/>
      <c r="R235" s="443"/>
      <c r="S235" s="443"/>
      <c r="T235" s="443"/>
      <c r="U235" s="443"/>
      <c r="V235" s="443"/>
      <c r="W235" s="443"/>
      <c r="X235" s="443"/>
      <c r="Y235" s="443"/>
      <c r="Z235" s="443"/>
    </row>
    <row r="236" spans="1:26" ht="15.6">
      <c r="A236" s="443"/>
      <c r="B236" s="443"/>
      <c r="C236" s="443"/>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row>
    <row r="237" spans="1:26" ht="15.6">
      <c r="A237" s="443"/>
      <c r="B237" s="443"/>
      <c r="C237" s="443"/>
      <c r="D237" s="443"/>
      <c r="E237" s="443"/>
      <c r="F237" s="443"/>
      <c r="G237" s="443"/>
      <c r="H237" s="443"/>
      <c r="I237" s="443"/>
      <c r="J237" s="443"/>
      <c r="K237" s="443"/>
      <c r="L237" s="443"/>
      <c r="M237" s="443"/>
      <c r="N237" s="443"/>
      <c r="O237" s="443"/>
      <c r="P237" s="443"/>
      <c r="Q237" s="443"/>
      <c r="R237" s="443"/>
      <c r="S237" s="443"/>
      <c r="T237" s="443"/>
      <c r="U237" s="443"/>
      <c r="V237" s="443"/>
      <c r="W237" s="443"/>
      <c r="X237" s="443"/>
      <c r="Y237" s="443"/>
      <c r="Z237" s="443"/>
    </row>
    <row r="238" spans="1:26" ht="15.6">
      <c r="A238" s="443"/>
      <c r="B238" s="443"/>
      <c r="C238" s="443"/>
      <c r="D238" s="443"/>
      <c r="E238" s="443"/>
      <c r="F238" s="443"/>
      <c r="G238" s="443"/>
      <c r="H238" s="443"/>
      <c r="I238" s="443"/>
      <c r="J238" s="443"/>
      <c r="K238" s="443"/>
      <c r="L238" s="443"/>
      <c r="M238" s="443"/>
      <c r="N238" s="443"/>
      <c r="O238" s="443"/>
      <c r="P238" s="443"/>
      <c r="Q238" s="443"/>
      <c r="R238" s="443"/>
      <c r="S238" s="443"/>
      <c r="T238" s="443"/>
      <c r="U238" s="443"/>
      <c r="V238" s="443"/>
      <c r="W238" s="443"/>
      <c r="X238" s="443"/>
      <c r="Y238" s="443"/>
      <c r="Z238" s="443"/>
    </row>
    <row r="239" spans="1:26" ht="15.6">
      <c r="A239" s="443"/>
      <c r="B239" s="443"/>
      <c r="C239" s="443"/>
      <c r="D239" s="443"/>
      <c r="E239" s="443"/>
      <c r="F239" s="443"/>
      <c r="G239" s="443"/>
      <c r="H239" s="443"/>
      <c r="I239" s="443"/>
      <c r="J239" s="443"/>
      <c r="K239" s="443"/>
      <c r="L239" s="443"/>
      <c r="M239" s="443"/>
      <c r="N239" s="443"/>
      <c r="O239" s="443"/>
      <c r="P239" s="443"/>
      <c r="Q239" s="443"/>
      <c r="R239" s="443"/>
      <c r="S239" s="443"/>
      <c r="T239" s="443"/>
      <c r="U239" s="443"/>
      <c r="V239" s="443"/>
      <c r="W239" s="443"/>
      <c r="X239" s="443"/>
      <c r="Y239" s="443"/>
      <c r="Z239" s="443"/>
    </row>
    <row r="240" spans="1:26" ht="15.6">
      <c r="A240" s="443"/>
      <c r="B240" s="443"/>
      <c r="C240" s="443"/>
      <c r="D240" s="443"/>
      <c r="E240" s="443"/>
      <c r="F240" s="443"/>
      <c r="G240" s="443"/>
      <c r="H240" s="443"/>
      <c r="I240" s="443"/>
      <c r="J240" s="443"/>
      <c r="K240" s="443"/>
      <c r="L240" s="443"/>
      <c r="M240" s="443"/>
      <c r="N240" s="443"/>
      <c r="O240" s="443"/>
      <c r="P240" s="443"/>
      <c r="Q240" s="443"/>
      <c r="R240" s="443"/>
      <c r="S240" s="443"/>
      <c r="T240" s="443"/>
      <c r="U240" s="443"/>
      <c r="V240" s="443"/>
      <c r="W240" s="443"/>
      <c r="X240" s="443"/>
      <c r="Y240" s="443"/>
      <c r="Z240" s="443"/>
    </row>
    <row r="241" spans="1:26" ht="15.6">
      <c r="A241" s="443"/>
      <c r="B241" s="443"/>
      <c r="C241" s="443"/>
      <c r="D241" s="443"/>
      <c r="E241" s="443"/>
      <c r="F241" s="443"/>
      <c r="G241" s="443"/>
      <c r="H241" s="443"/>
      <c r="I241" s="443"/>
      <c r="J241" s="443"/>
      <c r="K241" s="443"/>
      <c r="L241" s="443"/>
      <c r="M241" s="443"/>
      <c r="N241" s="443"/>
      <c r="O241" s="443"/>
      <c r="P241" s="443"/>
      <c r="Q241" s="443"/>
      <c r="R241" s="443"/>
      <c r="S241" s="443"/>
      <c r="T241" s="443"/>
      <c r="U241" s="443"/>
      <c r="V241" s="443"/>
      <c r="W241" s="443"/>
      <c r="X241" s="443"/>
      <c r="Y241" s="443"/>
      <c r="Z241" s="443"/>
    </row>
    <row r="242" spans="1:26" ht="15.6">
      <c r="A242" s="443"/>
      <c r="B242" s="443"/>
      <c r="C242" s="443"/>
      <c r="D242" s="443"/>
      <c r="E242" s="443"/>
      <c r="F242" s="443"/>
      <c r="G242" s="443"/>
      <c r="H242" s="443"/>
      <c r="I242" s="443"/>
      <c r="J242" s="443"/>
      <c r="K242" s="443"/>
      <c r="L242" s="443"/>
      <c r="M242" s="443"/>
      <c r="N242" s="443"/>
      <c r="O242" s="443"/>
      <c r="P242" s="443"/>
      <c r="Q242" s="443"/>
      <c r="R242" s="443"/>
      <c r="S242" s="443"/>
      <c r="T242" s="443"/>
      <c r="U242" s="443"/>
      <c r="V242" s="443"/>
      <c r="W242" s="443"/>
      <c r="X242" s="443"/>
      <c r="Y242" s="443"/>
      <c r="Z242" s="443"/>
    </row>
    <row r="243" spans="1:26" ht="15.6">
      <c r="A243" s="443"/>
      <c r="B243" s="443"/>
      <c r="C243" s="443"/>
      <c r="D243" s="443"/>
      <c r="E243" s="443"/>
      <c r="F243" s="443"/>
      <c r="G243" s="443"/>
      <c r="H243" s="443"/>
      <c r="I243" s="443"/>
      <c r="J243" s="443"/>
      <c r="K243" s="443"/>
      <c r="L243" s="443"/>
      <c r="M243" s="443"/>
      <c r="N243" s="443"/>
      <c r="O243" s="443"/>
      <c r="P243" s="443"/>
      <c r="Q243" s="443"/>
      <c r="R243" s="443"/>
      <c r="S243" s="443"/>
      <c r="T243" s="443"/>
      <c r="U243" s="443"/>
      <c r="V243" s="443"/>
      <c r="W243" s="443"/>
      <c r="X243" s="443"/>
      <c r="Y243" s="443"/>
      <c r="Z243" s="443"/>
    </row>
    <row r="244" spans="1:26" ht="15.6">
      <c r="A244" s="443"/>
      <c r="B244" s="443"/>
      <c r="C244" s="443"/>
      <c r="D244" s="443"/>
      <c r="E244" s="443"/>
      <c r="F244" s="443"/>
      <c r="G244" s="443"/>
      <c r="H244" s="443"/>
      <c r="I244" s="443"/>
      <c r="J244" s="443"/>
      <c r="K244" s="443"/>
      <c r="L244" s="443"/>
      <c r="M244" s="443"/>
      <c r="N244" s="443"/>
      <c r="O244" s="443"/>
      <c r="P244" s="443"/>
      <c r="Q244" s="443"/>
      <c r="R244" s="443"/>
      <c r="S244" s="443"/>
      <c r="T244" s="443"/>
      <c r="U244" s="443"/>
      <c r="V244" s="443"/>
      <c r="W244" s="443"/>
      <c r="X244" s="443"/>
      <c r="Y244" s="443"/>
      <c r="Z244" s="443"/>
    </row>
    <row r="245" spans="1:26" ht="15.6">
      <c r="A245" s="443"/>
      <c r="B245" s="443"/>
      <c r="C245" s="443"/>
      <c r="D245" s="443"/>
      <c r="E245" s="443"/>
      <c r="F245" s="443"/>
      <c r="G245" s="443"/>
      <c r="H245" s="443"/>
      <c r="I245" s="443"/>
      <c r="J245" s="443"/>
      <c r="K245" s="443"/>
      <c r="L245" s="443"/>
      <c r="M245" s="443"/>
      <c r="N245" s="443"/>
      <c r="O245" s="443"/>
      <c r="P245" s="443"/>
      <c r="Q245" s="443"/>
      <c r="R245" s="443"/>
      <c r="S245" s="443"/>
      <c r="T245" s="443"/>
      <c r="U245" s="443"/>
      <c r="V245" s="443"/>
      <c r="W245" s="443"/>
      <c r="X245" s="443"/>
      <c r="Y245" s="443"/>
      <c r="Z245" s="443"/>
    </row>
    <row r="246" spans="1:26" ht="15.6">
      <c r="A246" s="443"/>
      <c r="B246" s="443"/>
      <c r="C246" s="443"/>
      <c r="D246" s="443"/>
      <c r="E246" s="443"/>
      <c r="F246" s="443"/>
      <c r="G246" s="443"/>
      <c r="H246" s="443"/>
      <c r="I246" s="443"/>
      <c r="J246" s="443"/>
      <c r="K246" s="443"/>
      <c r="L246" s="443"/>
      <c r="M246" s="443"/>
      <c r="N246" s="443"/>
      <c r="O246" s="443"/>
      <c r="P246" s="443"/>
      <c r="Q246" s="443"/>
      <c r="R246" s="443"/>
      <c r="S246" s="443"/>
      <c r="T246" s="443"/>
      <c r="U246" s="443"/>
      <c r="V246" s="443"/>
      <c r="W246" s="443"/>
      <c r="X246" s="443"/>
      <c r="Y246" s="443"/>
      <c r="Z246" s="443"/>
    </row>
    <row r="247" spans="1:26" ht="15.6">
      <c r="A247" s="443"/>
      <c r="B247" s="443"/>
      <c r="C247" s="443"/>
      <c r="D247" s="443"/>
      <c r="E247" s="443"/>
      <c r="F247" s="443"/>
      <c r="G247" s="443"/>
      <c r="H247" s="443"/>
      <c r="I247" s="443"/>
      <c r="J247" s="443"/>
      <c r="K247" s="443"/>
      <c r="L247" s="443"/>
      <c r="M247" s="443"/>
      <c r="N247" s="443"/>
      <c r="O247" s="443"/>
      <c r="P247" s="443"/>
      <c r="Q247" s="443"/>
      <c r="R247" s="443"/>
      <c r="S247" s="443"/>
      <c r="T247" s="443"/>
      <c r="U247" s="443"/>
      <c r="V247" s="443"/>
      <c r="W247" s="443"/>
      <c r="X247" s="443"/>
      <c r="Y247" s="443"/>
      <c r="Z247" s="443"/>
    </row>
    <row r="248" spans="1:26" ht="15.6">
      <c r="A248" s="443"/>
      <c r="B248" s="443"/>
      <c r="C248" s="443"/>
      <c r="D248" s="443"/>
      <c r="E248" s="443"/>
      <c r="F248" s="443"/>
      <c r="G248" s="443"/>
      <c r="H248" s="443"/>
      <c r="I248" s="443"/>
      <c r="J248" s="443"/>
      <c r="K248" s="443"/>
      <c r="L248" s="443"/>
      <c r="M248" s="443"/>
      <c r="N248" s="443"/>
      <c r="O248" s="443"/>
      <c r="P248" s="443"/>
      <c r="Q248" s="443"/>
      <c r="R248" s="443"/>
      <c r="S248" s="443"/>
      <c r="T248" s="443"/>
      <c r="U248" s="443"/>
      <c r="V248" s="443"/>
      <c r="W248" s="443"/>
      <c r="X248" s="443"/>
      <c r="Y248" s="443"/>
      <c r="Z248" s="443"/>
    </row>
    <row r="249" spans="1:26" ht="15.6">
      <c r="A249" s="443"/>
      <c r="B249" s="443"/>
      <c r="C249" s="443"/>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row>
    <row r="250" spans="1:26" ht="15.6">
      <c r="A250" s="443"/>
      <c r="B250" s="443"/>
      <c r="C250" s="443"/>
      <c r="D250" s="443"/>
      <c r="E250" s="443"/>
      <c r="F250" s="443"/>
      <c r="G250" s="443"/>
      <c r="H250" s="443"/>
      <c r="I250" s="443"/>
      <c r="J250" s="443"/>
      <c r="K250" s="443"/>
      <c r="L250" s="443"/>
      <c r="M250" s="443"/>
      <c r="N250" s="443"/>
      <c r="O250" s="443"/>
      <c r="P250" s="443"/>
      <c r="Q250" s="443"/>
      <c r="R250" s="443"/>
      <c r="S250" s="443"/>
      <c r="T250" s="443"/>
      <c r="U250" s="443"/>
      <c r="V250" s="443"/>
      <c r="W250" s="443"/>
      <c r="X250" s="443"/>
      <c r="Y250" s="443"/>
      <c r="Z250" s="443"/>
    </row>
    <row r="251" spans="1:26" ht="15.6">
      <c r="A251" s="443"/>
      <c r="B251" s="443"/>
      <c r="C251" s="443"/>
      <c r="D251" s="443"/>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row>
    <row r="252" spans="1:26" ht="15.6">
      <c r="A252" s="443"/>
      <c r="B252" s="443"/>
      <c r="C252" s="443"/>
      <c r="D252" s="443"/>
      <c r="E252" s="443"/>
      <c r="F252" s="443"/>
      <c r="G252" s="443"/>
      <c r="H252" s="443"/>
      <c r="I252" s="443"/>
      <c r="J252" s="443"/>
      <c r="K252" s="443"/>
      <c r="L252" s="443"/>
      <c r="M252" s="443"/>
      <c r="N252" s="443"/>
      <c r="O252" s="443"/>
      <c r="P252" s="443"/>
      <c r="Q252" s="443"/>
      <c r="R252" s="443"/>
      <c r="S252" s="443"/>
      <c r="T252" s="443"/>
      <c r="U252" s="443"/>
      <c r="V252" s="443"/>
      <c r="W252" s="443"/>
      <c r="X252" s="443"/>
      <c r="Y252" s="443"/>
      <c r="Z252" s="443"/>
    </row>
    <row r="253" spans="1:26" ht="15.6">
      <c r="A253" s="443"/>
      <c r="B253" s="443"/>
      <c r="C253" s="443"/>
      <c r="D253" s="443"/>
      <c r="E253" s="443"/>
      <c r="F253" s="443"/>
      <c r="G253" s="443"/>
      <c r="H253" s="443"/>
      <c r="I253" s="443"/>
      <c r="J253" s="443"/>
      <c r="K253" s="443"/>
      <c r="L253" s="443"/>
      <c r="M253" s="443"/>
      <c r="N253" s="443"/>
      <c r="O253" s="443"/>
      <c r="P253" s="443"/>
      <c r="Q253" s="443"/>
      <c r="R253" s="443"/>
      <c r="S253" s="443"/>
      <c r="T253" s="443"/>
      <c r="U253" s="443"/>
      <c r="V253" s="443"/>
      <c r="W253" s="443"/>
      <c r="X253" s="443"/>
      <c r="Y253" s="443"/>
      <c r="Z253" s="443"/>
    </row>
    <row r="254" spans="1:26" ht="15.6">
      <c r="A254" s="443"/>
      <c r="B254" s="443"/>
      <c r="C254" s="443"/>
      <c r="D254" s="443"/>
      <c r="E254" s="443"/>
      <c r="F254" s="443"/>
      <c r="G254" s="443"/>
      <c r="H254" s="443"/>
      <c r="I254" s="443"/>
      <c r="J254" s="443"/>
      <c r="K254" s="443"/>
      <c r="L254" s="443"/>
      <c r="M254" s="443"/>
      <c r="N254" s="443"/>
      <c r="O254" s="443"/>
      <c r="P254" s="443"/>
      <c r="Q254" s="443"/>
      <c r="R254" s="443"/>
      <c r="S254" s="443"/>
      <c r="T254" s="443"/>
      <c r="U254" s="443"/>
      <c r="V254" s="443"/>
      <c r="W254" s="443"/>
      <c r="X254" s="443"/>
      <c r="Y254" s="443"/>
      <c r="Z254" s="443"/>
    </row>
    <row r="255" spans="1:26" ht="15.6">
      <c r="A255" s="443"/>
      <c r="B255" s="443"/>
      <c r="C255" s="443"/>
      <c r="D255" s="443"/>
      <c r="E255" s="443"/>
      <c r="F255" s="443"/>
      <c r="G255" s="443"/>
      <c r="H255" s="443"/>
      <c r="I255" s="443"/>
      <c r="J255" s="443"/>
      <c r="K255" s="443"/>
      <c r="L255" s="443"/>
      <c r="M255" s="443"/>
      <c r="N255" s="443"/>
      <c r="O255" s="443"/>
      <c r="P255" s="443"/>
      <c r="Q255" s="443"/>
      <c r="R255" s="443"/>
      <c r="S255" s="443"/>
      <c r="T255" s="443"/>
      <c r="U255" s="443"/>
      <c r="V255" s="443"/>
      <c r="W255" s="443"/>
      <c r="X255" s="443"/>
      <c r="Y255" s="443"/>
      <c r="Z255" s="443"/>
    </row>
    <row r="256" spans="1:26" ht="15.6">
      <c r="A256" s="443"/>
      <c r="B256" s="443"/>
      <c r="C256" s="443"/>
      <c r="D256" s="443"/>
      <c r="E256" s="443"/>
      <c r="F256" s="443"/>
      <c r="G256" s="443"/>
      <c r="H256" s="443"/>
      <c r="I256" s="443"/>
      <c r="J256" s="443"/>
      <c r="K256" s="443"/>
      <c r="L256" s="443"/>
      <c r="M256" s="443"/>
      <c r="N256" s="443"/>
      <c r="O256" s="443"/>
      <c r="P256" s="443"/>
      <c r="Q256" s="443"/>
      <c r="R256" s="443"/>
      <c r="S256" s="443"/>
      <c r="T256" s="443"/>
      <c r="U256" s="443"/>
      <c r="V256" s="443"/>
      <c r="W256" s="443"/>
      <c r="X256" s="443"/>
      <c r="Y256" s="443"/>
      <c r="Z256" s="443"/>
    </row>
    <row r="257" spans="1:26" ht="15.6">
      <c r="A257" s="443"/>
      <c r="B257" s="443"/>
      <c r="C257" s="443"/>
      <c r="D257" s="443"/>
      <c r="E257" s="443"/>
      <c r="F257" s="443"/>
      <c r="G257" s="443"/>
      <c r="H257" s="443"/>
      <c r="I257" s="443"/>
      <c r="J257" s="443"/>
      <c r="K257" s="443"/>
      <c r="L257" s="443"/>
      <c r="M257" s="443"/>
      <c r="N257" s="443"/>
      <c r="O257" s="443"/>
      <c r="P257" s="443"/>
      <c r="Q257" s="443"/>
      <c r="R257" s="443"/>
      <c r="S257" s="443"/>
      <c r="T257" s="443"/>
      <c r="U257" s="443"/>
      <c r="V257" s="443"/>
      <c r="W257" s="443"/>
      <c r="X257" s="443"/>
      <c r="Y257" s="443"/>
      <c r="Z257" s="443"/>
    </row>
    <row r="258" spans="1:26" ht="15.6">
      <c r="A258" s="443"/>
      <c r="B258" s="443"/>
      <c r="C258" s="443"/>
      <c r="D258" s="443"/>
      <c r="E258" s="443"/>
      <c r="F258" s="443"/>
      <c r="G258" s="443"/>
      <c r="H258" s="443"/>
      <c r="I258" s="443"/>
      <c r="J258" s="443"/>
      <c r="K258" s="443"/>
      <c r="L258" s="443"/>
      <c r="M258" s="443"/>
      <c r="N258" s="443"/>
      <c r="O258" s="443"/>
      <c r="P258" s="443"/>
      <c r="Q258" s="443"/>
      <c r="R258" s="443"/>
      <c r="S258" s="443"/>
      <c r="T258" s="443"/>
      <c r="U258" s="443"/>
      <c r="V258" s="443"/>
      <c r="W258" s="443"/>
      <c r="X258" s="443"/>
      <c r="Y258" s="443"/>
      <c r="Z258" s="443"/>
    </row>
    <row r="259" spans="1:26" ht="15.6">
      <c r="A259" s="443"/>
      <c r="B259" s="443"/>
      <c r="C259" s="443"/>
      <c r="D259" s="443"/>
      <c r="E259" s="443"/>
      <c r="F259" s="443"/>
      <c r="G259" s="443"/>
      <c r="H259" s="443"/>
      <c r="I259" s="443"/>
      <c r="J259" s="443"/>
      <c r="K259" s="443"/>
      <c r="L259" s="443"/>
      <c r="M259" s="443"/>
      <c r="N259" s="443"/>
      <c r="O259" s="443"/>
      <c r="P259" s="443"/>
      <c r="Q259" s="443"/>
      <c r="R259" s="443"/>
      <c r="S259" s="443"/>
      <c r="T259" s="443"/>
      <c r="U259" s="443"/>
      <c r="V259" s="443"/>
      <c r="W259" s="443"/>
      <c r="X259" s="443"/>
      <c r="Y259" s="443"/>
      <c r="Z259" s="443"/>
    </row>
    <row r="260" spans="1:26" ht="15.6">
      <c r="A260" s="443"/>
      <c r="B260" s="443"/>
      <c r="C260" s="443"/>
      <c r="D260" s="443"/>
      <c r="E260" s="443"/>
      <c r="F260" s="443"/>
      <c r="G260" s="443"/>
      <c r="H260" s="443"/>
      <c r="I260" s="443"/>
      <c r="J260" s="443"/>
      <c r="K260" s="443"/>
      <c r="L260" s="443"/>
      <c r="M260" s="443"/>
      <c r="N260" s="443"/>
      <c r="O260" s="443"/>
      <c r="P260" s="443"/>
      <c r="Q260" s="443"/>
      <c r="R260" s="443"/>
      <c r="S260" s="443"/>
      <c r="T260" s="443"/>
      <c r="U260" s="443"/>
      <c r="V260" s="443"/>
      <c r="W260" s="443"/>
      <c r="X260" s="443"/>
      <c r="Y260" s="443"/>
      <c r="Z260" s="443"/>
    </row>
    <row r="261" spans="1:26" ht="15.6">
      <c r="A261" s="443"/>
      <c r="B261" s="443"/>
      <c r="C261" s="443"/>
      <c r="D261" s="443"/>
      <c r="E261" s="443"/>
      <c r="F261" s="443"/>
      <c r="G261" s="443"/>
      <c r="H261" s="443"/>
      <c r="I261" s="443"/>
      <c r="J261" s="443"/>
      <c r="K261" s="443"/>
      <c r="L261" s="443"/>
      <c r="M261" s="443"/>
      <c r="N261" s="443"/>
      <c r="O261" s="443"/>
      <c r="P261" s="443"/>
      <c r="Q261" s="443"/>
      <c r="R261" s="443"/>
      <c r="S261" s="443"/>
      <c r="T261" s="443"/>
      <c r="U261" s="443"/>
      <c r="V261" s="443"/>
      <c r="W261" s="443"/>
      <c r="X261" s="443"/>
      <c r="Y261" s="443"/>
      <c r="Z261" s="443"/>
    </row>
    <row r="262" spans="1:26" ht="15.6">
      <c r="A262" s="443"/>
      <c r="B262" s="443"/>
      <c r="C262" s="443"/>
      <c r="D262" s="443"/>
      <c r="E262" s="443"/>
      <c r="F262" s="443"/>
      <c r="G262" s="443"/>
      <c r="H262" s="443"/>
      <c r="I262" s="443"/>
      <c r="J262" s="443"/>
      <c r="K262" s="443"/>
      <c r="L262" s="443"/>
      <c r="M262" s="443"/>
      <c r="N262" s="443"/>
      <c r="O262" s="443"/>
      <c r="P262" s="443"/>
      <c r="Q262" s="443"/>
      <c r="R262" s="443"/>
      <c r="S262" s="443"/>
      <c r="T262" s="443"/>
      <c r="U262" s="443"/>
      <c r="V262" s="443"/>
      <c r="W262" s="443"/>
      <c r="X262" s="443"/>
      <c r="Y262" s="443"/>
      <c r="Z262" s="443"/>
    </row>
    <row r="263" spans="1:26" ht="15.6">
      <c r="A263" s="443"/>
      <c r="B263" s="443"/>
      <c r="C263" s="443"/>
      <c r="D263" s="443"/>
      <c r="E263" s="443"/>
      <c r="F263" s="443"/>
      <c r="G263" s="443"/>
      <c r="H263" s="443"/>
      <c r="I263" s="443"/>
      <c r="J263" s="443"/>
      <c r="K263" s="443"/>
      <c r="L263" s="443"/>
      <c r="M263" s="443"/>
      <c r="N263" s="443"/>
      <c r="O263" s="443"/>
      <c r="P263" s="443"/>
      <c r="Q263" s="443"/>
      <c r="R263" s="443"/>
      <c r="S263" s="443"/>
      <c r="T263" s="443"/>
      <c r="U263" s="443"/>
      <c r="V263" s="443"/>
      <c r="W263" s="443"/>
      <c r="X263" s="443"/>
      <c r="Y263" s="443"/>
      <c r="Z263" s="443"/>
    </row>
    <row r="264" spans="1:26" ht="15.6">
      <c r="A264" s="443"/>
      <c r="B264" s="443"/>
      <c r="C264" s="443"/>
      <c r="D264" s="443"/>
      <c r="E264" s="443"/>
      <c r="F264" s="443"/>
      <c r="G264" s="443"/>
      <c r="H264" s="443"/>
      <c r="I264" s="443"/>
      <c r="J264" s="443"/>
      <c r="K264" s="443"/>
      <c r="L264" s="443"/>
      <c r="M264" s="443"/>
      <c r="N264" s="443"/>
      <c r="O264" s="443"/>
      <c r="P264" s="443"/>
      <c r="Q264" s="443"/>
      <c r="R264" s="443"/>
      <c r="S264" s="443"/>
      <c r="T264" s="443"/>
      <c r="U264" s="443"/>
      <c r="V264" s="443"/>
      <c r="W264" s="443"/>
      <c r="X264" s="443"/>
      <c r="Y264" s="443"/>
      <c r="Z264" s="443"/>
    </row>
    <row r="265" spans="1:26" ht="15.6">
      <c r="A265" s="443"/>
      <c r="B265" s="443"/>
      <c r="C265" s="443"/>
      <c r="D265" s="443"/>
      <c r="E265" s="443"/>
      <c r="F265" s="443"/>
      <c r="G265" s="443"/>
      <c r="H265" s="443"/>
      <c r="I265" s="443"/>
      <c r="J265" s="443"/>
      <c r="K265" s="443"/>
      <c r="L265" s="443"/>
      <c r="M265" s="443"/>
      <c r="N265" s="443"/>
      <c r="O265" s="443"/>
      <c r="P265" s="443"/>
      <c r="Q265" s="443"/>
      <c r="R265" s="443"/>
      <c r="S265" s="443"/>
      <c r="T265" s="443"/>
      <c r="U265" s="443"/>
      <c r="V265" s="443"/>
      <c r="W265" s="443"/>
      <c r="X265" s="443"/>
      <c r="Y265" s="443"/>
      <c r="Z265" s="443"/>
    </row>
    <row r="266" spans="1:26" ht="15.6">
      <c r="A266" s="443"/>
      <c r="B266" s="443"/>
      <c r="C266" s="443"/>
      <c r="D266" s="443"/>
      <c r="E266" s="443"/>
      <c r="F266" s="443"/>
      <c r="G266" s="443"/>
      <c r="H266" s="443"/>
      <c r="I266" s="443"/>
      <c r="J266" s="443"/>
      <c r="K266" s="443"/>
      <c r="L266" s="443"/>
      <c r="M266" s="443"/>
      <c r="N266" s="443"/>
      <c r="O266" s="443"/>
      <c r="P266" s="443"/>
      <c r="Q266" s="443"/>
      <c r="R266" s="443"/>
      <c r="S266" s="443"/>
      <c r="T266" s="443"/>
      <c r="U266" s="443"/>
      <c r="V266" s="443"/>
      <c r="W266" s="443"/>
      <c r="X266" s="443"/>
      <c r="Y266" s="443"/>
      <c r="Z266" s="443"/>
    </row>
    <row r="267" spans="1:26" ht="15.6">
      <c r="A267" s="443"/>
      <c r="B267" s="443"/>
      <c r="C267" s="443"/>
      <c r="D267" s="443"/>
      <c r="E267" s="443"/>
      <c r="F267" s="443"/>
      <c r="G267" s="443"/>
      <c r="H267" s="443"/>
      <c r="I267" s="443"/>
      <c r="J267" s="443"/>
      <c r="K267" s="443"/>
      <c r="L267" s="443"/>
      <c r="M267" s="443"/>
      <c r="N267" s="443"/>
      <c r="O267" s="443"/>
      <c r="P267" s="443"/>
      <c r="Q267" s="443"/>
      <c r="R267" s="443"/>
      <c r="S267" s="443"/>
      <c r="T267" s="443"/>
      <c r="U267" s="443"/>
      <c r="V267" s="443"/>
      <c r="W267" s="443"/>
      <c r="X267" s="443"/>
      <c r="Y267" s="443"/>
      <c r="Z267" s="443"/>
    </row>
    <row r="268" spans="1:26" ht="15.6">
      <c r="A268" s="443"/>
      <c r="B268" s="443"/>
      <c r="C268" s="443"/>
      <c r="D268" s="443"/>
      <c r="E268" s="443"/>
      <c r="F268" s="443"/>
      <c r="G268" s="443"/>
      <c r="H268" s="443"/>
      <c r="I268" s="443"/>
      <c r="J268" s="443"/>
      <c r="K268" s="443"/>
      <c r="L268" s="443"/>
      <c r="M268" s="443"/>
      <c r="N268" s="443"/>
      <c r="O268" s="443"/>
      <c r="P268" s="443"/>
      <c r="Q268" s="443"/>
      <c r="R268" s="443"/>
      <c r="S268" s="443"/>
      <c r="T268" s="443"/>
      <c r="U268" s="443"/>
      <c r="V268" s="443"/>
      <c r="W268" s="443"/>
      <c r="X268" s="443"/>
      <c r="Y268" s="443"/>
      <c r="Z268" s="443"/>
    </row>
    <row r="269" spans="1:26" ht="15.6">
      <c r="A269" s="443"/>
      <c r="B269" s="443"/>
      <c r="C269" s="443"/>
      <c r="D269" s="443"/>
      <c r="E269" s="443"/>
      <c r="F269" s="443"/>
      <c r="G269" s="443"/>
      <c r="H269" s="443"/>
      <c r="I269" s="443"/>
      <c r="J269" s="443"/>
      <c r="K269" s="443"/>
      <c r="L269" s="443"/>
      <c r="M269" s="443"/>
      <c r="N269" s="443"/>
      <c r="O269" s="443"/>
      <c r="P269" s="443"/>
      <c r="Q269" s="443"/>
      <c r="R269" s="443"/>
      <c r="S269" s="443"/>
      <c r="T269" s="443"/>
      <c r="U269" s="443"/>
      <c r="V269" s="443"/>
      <c r="W269" s="443"/>
      <c r="X269" s="443"/>
      <c r="Y269" s="443"/>
      <c r="Z269" s="443"/>
    </row>
    <row r="270" spans="1:26" ht="15.6">
      <c r="A270" s="443"/>
      <c r="B270" s="443"/>
      <c r="C270" s="443"/>
      <c r="D270" s="443"/>
      <c r="E270" s="443"/>
      <c r="F270" s="443"/>
      <c r="G270" s="443"/>
      <c r="H270" s="443"/>
      <c r="I270" s="443"/>
      <c r="J270" s="443"/>
      <c r="K270" s="443"/>
      <c r="L270" s="443"/>
      <c r="M270" s="443"/>
      <c r="N270" s="443"/>
      <c r="O270" s="443"/>
      <c r="P270" s="443"/>
      <c r="Q270" s="443"/>
      <c r="R270" s="443"/>
      <c r="S270" s="443"/>
      <c r="T270" s="443"/>
      <c r="U270" s="443"/>
      <c r="V270" s="443"/>
      <c r="W270" s="443"/>
      <c r="X270" s="443"/>
      <c r="Y270" s="443"/>
      <c r="Z270" s="443"/>
    </row>
    <row r="271" spans="1:26" ht="15.6">
      <c r="A271" s="443"/>
      <c r="B271" s="443"/>
      <c r="C271" s="443"/>
      <c r="D271" s="443"/>
      <c r="E271" s="443"/>
      <c r="F271" s="443"/>
      <c r="G271" s="443"/>
      <c r="H271" s="443"/>
      <c r="I271" s="443"/>
      <c r="J271" s="443"/>
      <c r="K271" s="443"/>
      <c r="L271" s="443"/>
      <c r="M271" s="443"/>
      <c r="N271" s="443"/>
      <c r="O271" s="443"/>
      <c r="P271" s="443"/>
      <c r="Q271" s="443"/>
      <c r="R271" s="443"/>
      <c r="S271" s="443"/>
      <c r="T271" s="443"/>
      <c r="U271" s="443"/>
      <c r="V271" s="443"/>
      <c r="W271" s="443"/>
      <c r="X271" s="443"/>
      <c r="Y271" s="443"/>
      <c r="Z271" s="443"/>
    </row>
    <row r="272" spans="1:26" ht="15.6">
      <c r="A272" s="443"/>
      <c r="B272" s="443"/>
      <c r="C272" s="443"/>
      <c r="D272" s="443"/>
      <c r="E272" s="443"/>
      <c r="F272" s="443"/>
      <c r="G272" s="443"/>
      <c r="H272" s="443"/>
      <c r="I272" s="443"/>
      <c r="J272" s="443"/>
      <c r="K272" s="443"/>
      <c r="L272" s="443"/>
      <c r="M272" s="443"/>
      <c r="N272" s="443"/>
      <c r="O272" s="443"/>
      <c r="P272" s="443"/>
      <c r="Q272" s="443"/>
      <c r="R272" s="443"/>
      <c r="S272" s="443"/>
      <c r="T272" s="443"/>
      <c r="U272" s="443"/>
      <c r="V272" s="443"/>
      <c r="W272" s="443"/>
      <c r="X272" s="443"/>
      <c r="Y272" s="443"/>
      <c r="Z272" s="443"/>
    </row>
    <row r="273" spans="1:26" ht="15.6">
      <c r="A273" s="443"/>
      <c r="B273" s="443"/>
      <c r="C273" s="443"/>
      <c r="D273" s="443"/>
      <c r="E273" s="443"/>
      <c r="F273" s="443"/>
      <c r="G273" s="443"/>
      <c r="H273" s="443"/>
      <c r="I273" s="443"/>
      <c r="J273" s="443"/>
      <c r="K273" s="443"/>
      <c r="L273" s="443"/>
      <c r="M273" s="443"/>
      <c r="N273" s="443"/>
      <c r="O273" s="443"/>
      <c r="P273" s="443"/>
      <c r="Q273" s="443"/>
      <c r="R273" s="443"/>
      <c r="S273" s="443"/>
      <c r="T273" s="443"/>
      <c r="U273" s="443"/>
      <c r="V273" s="443"/>
      <c r="W273" s="443"/>
      <c r="X273" s="443"/>
      <c r="Y273" s="443"/>
      <c r="Z273" s="443"/>
    </row>
    <row r="274" spans="1:26" ht="15.6">
      <c r="A274" s="443"/>
      <c r="B274" s="443"/>
      <c r="C274" s="443"/>
      <c r="D274" s="443"/>
      <c r="E274" s="443"/>
      <c r="F274" s="443"/>
      <c r="G274" s="443"/>
      <c r="H274" s="443"/>
      <c r="I274" s="443"/>
      <c r="J274" s="443"/>
      <c r="K274" s="443"/>
      <c r="L274" s="443"/>
      <c r="M274" s="443"/>
      <c r="N274" s="443"/>
      <c r="O274" s="443"/>
      <c r="P274" s="443"/>
      <c r="Q274" s="443"/>
      <c r="R274" s="443"/>
      <c r="S274" s="443"/>
      <c r="T274" s="443"/>
      <c r="U274" s="443"/>
      <c r="V274" s="443"/>
      <c r="W274" s="443"/>
      <c r="X274" s="443"/>
      <c r="Y274" s="443"/>
      <c r="Z274" s="443"/>
    </row>
    <row r="275" spans="1:26" ht="15.6">
      <c r="A275" s="443"/>
      <c r="B275" s="443"/>
      <c r="C275" s="443"/>
      <c r="D275" s="443"/>
      <c r="E275" s="443"/>
      <c r="F275" s="443"/>
      <c r="G275" s="443"/>
      <c r="H275" s="443"/>
      <c r="I275" s="443"/>
      <c r="J275" s="443"/>
      <c r="K275" s="443"/>
      <c r="L275" s="443"/>
      <c r="M275" s="443"/>
      <c r="N275" s="443"/>
      <c r="O275" s="443"/>
      <c r="P275" s="443"/>
      <c r="Q275" s="443"/>
      <c r="R275" s="443"/>
      <c r="S275" s="443"/>
      <c r="T275" s="443"/>
      <c r="U275" s="443"/>
      <c r="V275" s="443"/>
      <c r="W275" s="443"/>
      <c r="X275" s="443"/>
      <c r="Y275" s="443"/>
      <c r="Z275" s="443"/>
    </row>
    <row r="276" spans="1:26" ht="15.6">
      <c r="A276" s="443"/>
      <c r="B276" s="443"/>
      <c r="C276" s="443"/>
      <c r="D276" s="443"/>
      <c r="E276" s="443"/>
      <c r="F276" s="443"/>
      <c r="G276" s="443"/>
      <c r="H276" s="443"/>
      <c r="I276" s="443"/>
      <c r="J276" s="443"/>
      <c r="K276" s="443"/>
      <c r="L276" s="443"/>
      <c r="M276" s="443"/>
      <c r="N276" s="443"/>
      <c r="O276" s="443"/>
      <c r="P276" s="443"/>
      <c r="Q276" s="443"/>
      <c r="R276" s="443"/>
      <c r="S276" s="443"/>
      <c r="T276" s="443"/>
      <c r="U276" s="443"/>
      <c r="V276" s="443"/>
      <c r="W276" s="443"/>
      <c r="X276" s="443"/>
      <c r="Y276" s="443"/>
      <c r="Z276" s="443"/>
    </row>
    <row r="277" spans="1:26" ht="15.6">
      <c r="A277" s="443"/>
      <c r="B277" s="443"/>
      <c r="C277" s="443"/>
      <c r="D277" s="443"/>
      <c r="E277" s="443"/>
      <c r="F277" s="443"/>
      <c r="G277" s="443"/>
      <c r="H277" s="443"/>
      <c r="I277" s="443"/>
      <c r="J277" s="443"/>
      <c r="K277" s="443"/>
      <c r="L277" s="443"/>
      <c r="M277" s="443"/>
      <c r="N277" s="443"/>
      <c r="O277" s="443"/>
      <c r="P277" s="443"/>
      <c r="Q277" s="443"/>
      <c r="R277" s="443"/>
      <c r="S277" s="443"/>
      <c r="T277" s="443"/>
      <c r="U277" s="443"/>
      <c r="V277" s="443"/>
      <c r="W277" s="443"/>
      <c r="X277" s="443"/>
      <c r="Y277" s="443"/>
      <c r="Z277" s="443"/>
    </row>
    <row r="278" spans="1:26" ht="15.6">
      <c r="A278" s="443"/>
      <c r="B278" s="443"/>
      <c r="C278" s="443"/>
      <c r="D278" s="443"/>
      <c r="E278" s="443"/>
      <c r="F278" s="443"/>
      <c r="G278" s="443"/>
      <c r="H278" s="443"/>
      <c r="I278" s="443"/>
      <c r="J278" s="443"/>
      <c r="K278" s="443"/>
      <c r="L278" s="443"/>
      <c r="M278" s="443"/>
      <c r="N278" s="443"/>
      <c r="O278" s="443"/>
      <c r="P278" s="443"/>
      <c r="Q278" s="443"/>
      <c r="R278" s="443"/>
      <c r="S278" s="443"/>
      <c r="T278" s="443"/>
      <c r="U278" s="443"/>
      <c r="V278" s="443"/>
      <c r="W278" s="443"/>
      <c r="X278" s="443"/>
      <c r="Y278" s="443"/>
      <c r="Z278" s="443"/>
    </row>
    <row r="279" spans="1:26" ht="15.6">
      <c r="A279" s="443"/>
      <c r="B279" s="443"/>
      <c r="C279" s="443"/>
      <c r="D279" s="443"/>
      <c r="E279" s="443"/>
      <c r="F279" s="443"/>
      <c r="G279" s="443"/>
      <c r="H279" s="443"/>
      <c r="I279" s="443"/>
      <c r="J279" s="443"/>
      <c r="K279" s="443"/>
      <c r="L279" s="443"/>
      <c r="M279" s="443"/>
      <c r="N279" s="443"/>
      <c r="O279" s="443"/>
      <c r="P279" s="443"/>
      <c r="Q279" s="443"/>
      <c r="R279" s="443"/>
      <c r="S279" s="443"/>
      <c r="T279" s="443"/>
      <c r="U279" s="443"/>
      <c r="V279" s="443"/>
      <c r="W279" s="443"/>
      <c r="X279" s="443"/>
      <c r="Y279" s="443"/>
      <c r="Z279" s="443"/>
    </row>
    <row r="280" spans="1:26" ht="15.6">
      <c r="A280" s="443"/>
      <c r="B280" s="443"/>
      <c r="C280" s="443"/>
      <c r="D280" s="443"/>
      <c r="E280" s="443"/>
      <c r="F280" s="443"/>
      <c r="G280" s="443"/>
      <c r="H280" s="443"/>
      <c r="I280" s="443"/>
      <c r="J280" s="443"/>
      <c r="K280" s="443"/>
      <c r="L280" s="443"/>
      <c r="M280" s="443"/>
      <c r="N280" s="443"/>
      <c r="O280" s="443"/>
      <c r="P280" s="443"/>
      <c r="Q280" s="443"/>
      <c r="R280" s="443"/>
      <c r="S280" s="443"/>
      <c r="T280" s="443"/>
      <c r="U280" s="443"/>
      <c r="V280" s="443"/>
      <c r="W280" s="443"/>
      <c r="X280" s="443"/>
      <c r="Y280" s="443"/>
      <c r="Z280" s="443"/>
    </row>
    <row r="281" spans="1:26" ht="15.6">
      <c r="A281" s="443"/>
      <c r="B281" s="443"/>
      <c r="C281" s="443"/>
      <c r="D281" s="443"/>
      <c r="E281" s="443"/>
      <c r="F281" s="443"/>
      <c r="G281" s="443"/>
      <c r="H281" s="443"/>
      <c r="I281" s="443"/>
      <c r="J281" s="443"/>
      <c r="K281" s="443"/>
      <c r="L281" s="443"/>
      <c r="M281" s="443"/>
      <c r="N281" s="443"/>
      <c r="O281" s="443"/>
      <c r="P281" s="443"/>
      <c r="Q281" s="443"/>
      <c r="R281" s="443"/>
      <c r="S281" s="443"/>
      <c r="T281" s="443"/>
      <c r="U281" s="443"/>
      <c r="V281" s="443"/>
      <c r="W281" s="443"/>
      <c r="X281" s="443"/>
      <c r="Y281" s="443"/>
      <c r="Z281" s="443"/>
    </row>
    <row r="282" spans="1:26" ht="15.6">
      <c r="A282" s="443"/>
      <c r="B282" s="443"/>
      <c r="C282" s="443"/>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row>
    <row r="283" spans="1:26" ht="15.6">
      <c r="A283" s="443"/>
      <c r="B283" s="443"/>
      <c r="C283" s="443"/>
      <c r="D283" s="443"/>
      <c r="E283" s="443"/>
      <c r="F283" s="443"/>
      <c r="G283" s="443"/>
      <c r="H283" s="443"/>
      <c r="I283" s="443"/>
      <c r="J283" s="443"/>
      <c r="K283" s="443"/>
      <c r="L283" s="443"/>
      <c r="M283" s="443"/>
      <c r="N283" s="443"/>
      <c r="O283" s="443"/>
      <c r="P283" s="443"/>
      <c r="Q283" s="443"/>
      <c r="R283" s="443"/>
      <c r="S283" s="443"/>
      <c r="T283" s="443"/>
      <c r="U283" s="443"/>
      <c r="V283" s="443"/>
      <c r="W283" s="443"/>
      <c r="X283" s="443"/>
      <c r="Y283" s="443"/>
      <c r="Z283" s="443"/>
    </row>
    <row r="284" spans="1:26" ht="15.6">
      <c r="A284" s="443"/>
      <c r="B284" s="443"/>
      <c r="C284" s="443"/>
      <c r="D284" s="443"/>
      <c r="E284" s="443"/>
      <c r="F284" s="443"/>
      <c r="G284" s="443"/>
      <c r="H284" s="443"/>
      <c r="I284" s="443"/>
      <c r="J284" s="443"/>
      <c r="K284" s="443"/>
      <c r="L284" s="443"/>
      <c r="M284" s="443"/>
      <c r="N284" s="443"/>
      <c r="O284" s="443"/>
      <c r="P284" s="443"/>
      <c r="Q284" s="443"/>
      <c r="R284" s="443"/>
      <c r="S284" s="443"/>
      <c r="T284" s="443"/>
      <c r="U284" s="443"/>
      <c r="V284" s="443"/>
      <c r="W284" s="443"/>
      <c r="X284" s="443"/>
      <c r="Y284" s="443"/>
      <c r="Z284" s="443"/>
    </row>
    <row r="285" spans="1:26" ht="15.6">
      <c r="A285" s="443"/>
      <c r="B285" s="443"/>
      <c r="C285" s="443"/>
      <c r="D285" s="443"/>
      <c r="E285" s="443"/>
      <c r="F285" s="443"/>
      <c r="G285" s="443"/>
      <c r="H285" s="443"/>
      <c r="I285" s="443"/>
      <c r="J285" s="443"/>
      <c r="K285" s="443"/>
      <c r="L285" s="443"/>
      <c r="M285" s="443"/>
      <c r="N285" s="443"/>
      <c r="O285" s="443"/>
      <c r="P285" s="443"/>
      <c r="Q285" s="443"/>
      <c r="R285" s="443"/>
      <c r="S285" s="443"/>
      <c r="T285" s="443"/>
      <c r="U285" s="443"/>
      <c r="V285" s="443"/>
      <c r="W285" s="443"/>
      <c r="X285" s="443"/>
      <c r="Y285" s="443"/>
      <c r="Z285" s="443"/>
    </row>
    <row r="286" spans="1:26" ht="15.6">
      <c r="A286" s="443"/>
      <c r="B286" s="443"/>
      <c r="C286" s="443"/>
      <c r="D286" s="443"/>
      <c r="E286" s="443"/>
      <c r="F286" s="443"/>
      <c r="G286" s="443"/>
      <c r="H286" s="443"/>
      <c r="I286" s="443"/>
      <c r="J286" s="443"/>
      <c r="K286" s="443"/>
      <c r="L286" s="443"/>
      <c r="M286" s="443"/>
      <c r="N286" s="443"/>
      <c r="O286" s="443"/>
      <c r="P286" s="443"/>
      <c r="Q286" s="443"/>
      <c r="R286" s="443"/>
      <c r="S286" s="443"/>
      <c r="T286" s="443"/>
      <c r="U286" s="443"/>
      <c r="V286" s="443"/>
      <c r="W286" s="443"/>
      <c r="X286" s="443"/>
      <c r="Y286" s="443"/>
      <c r="Z286" s="443"/>
    </row>
    <row r="287" spans="1:26" ht="15.6">
      <c r="A287" s="443"/>
      <c r="B287" s="443"/>
      <c r="C287" s="443"/>
      <c r="D287" s="443"/>
      <c r="E287" s="443"/>
      <c r="F287" s="443"/>
      <c r="G287" s="443"/>
      <c r="H287" s="443"/>
      <c r="I287" s="443"/>
      <c r="J287" s="443"/>
      <c r="K287" s="443"/>
      <c r="L287" s="443"/>
      <c r="M287" s="443"/>
      <c r="N287" s="443"/>
      <c r="O287" s="443"/>
      <c r="P287" s="443"/>
      <c r="Q287" s="443"/>
      <c r="R287" s="443"/>
      <c r="S287" s="443"/>
      <c r="T287" s="443"/>
      <c r="U287" s="443"/>
      <c r="V287" s="443"/>
      <c r="W287" s="443"/>
      <c r="X287" s="443"/>
      <c r="Y287" s="443"/>
      <c r="Z287" s="443"/>
    </row>
    <row r="288" spans="1:26" ht="15.6">
      <c r="A288" s="443"/>
      <c r="B288" s="443"/>
      <c r="C288" s="443"/>
      <c r="D288" s="443"/>
      <c r="E288" s="443"/>
      <c r="F288" s="443"/>
      <c r="G288" s="443"/>
      <c r="H288" s="443"/>
      <c r="I288" s="443"/>
      <c r="J288" s="443"/>
      <c r="K288" s="443"/>
      <c r="L288" s="443"/>
      <c r="M288" s="443"/>
      <c r="N288" s="443"/>
      <c r="O288" s="443"/>
      <c r="P288" s="443"/>
      <c r="Q288" s="443"/>
      <c r="R288" s="443"/>
      <c r="S288" s="443"/>
      <c r="T288" s="443"/>
      <c r="U288" s="443"/>
      <c r="V288" s="443"/>
      <c r="W288" s="443"/>
      <c r="X288" s="443"/>
      <c r="Y288" s="443"/>
      <c r="Z288" s="443"/>
    </row>
    <row r="289" spans="1:26" ht="15.6">
      <c r="A289" s="443"/>
      <c r="B289" s="443"/>
      <c r="C289" s="443"/>
      <c r="D289" s="443"/>
      <c r="E289" s="443"/>
      <c r="F289" s="443"/>
      <c r="G289" s="443"/>
      <c r="H289" s="443"/>
      <c r="I289" s="443"/>
      <c r="J289" s="443"/>
      <c r="K289" s="443"/>
      <c r="L289" s="443"/>
      <c r="M289" s="443"/>
      <c r="N289" s="443"/>
      <c r="O289" s="443"/>
      <c r="P289" s="443"/>
      <c r="Q289" s="443"/>
      <c r="R289" s="443"/>
      <c r="S289" s="443"/>
      <c r="T289" s="443"/>
      <c r="U289" s="443"/>
      <c r="V289" s="443"/>
      <c r="W289" s="443"/>
      <c r="X289" s="443"/>
      <c r="Y289" s="443"/>
      <c r="Z289" s="443"/>
    </row>
    <row r="290" spans="1:26" ht="15.6">
      <c r="A290" s="443"/>
      <c r="B290" s="443"/>
      <c r="C290" s="443"/>
      <c r="D290" s="443"/>
      <c r="E290" s="443"/>
      <c r="F290" s="443"/>
      <c r="G290" s="443"/>
      <c r="H290" s="443"/>
      <c r="I290" s="443"/>
      <c r="J290" s="443"/>
      <c r="K290" s="443"/>
      <c r="L290" s="443"/>
      <c r="M290" s="443"/>
      <c r="N290" s="443"/>
      <c r="O290" s="443"/>
      <c r="P290" s="443"/>
      <c r="Q290" s="443"/>
      <c r="R290" s="443"/>
      <c r="S290" s="443"/>
      <c r="T290" s="443"/>
      <c r="U290" s="443"/>
      <c r="V290" s="443"/>
      <c r="W290" s="443"/>
      <c r="X290" s="443"/>
      <c r="Y290" s="443"/>
      <c r="Z290" s="443"/>
    </row>
    <row r="291" spans="1:26" ht="15.6">
      <c r="A291" s="443"/>
      <c r="B291" s="443"/>
      <c r="C291" s="443"/>
      <c r="D291" s="443"/>
      <c r="E291" s="443"/>
      <c r="F291" s="443"/>
      <c r="G291" s="443"/>
      <c r="H291" s="443"/>
      <c r="I291" s="443"/>
      <c r="J291" s="443"/>
      <c r="K291" s="443"/>
      <c r="L291" s="443"/>
      <c r="M291" s="443"/>
      <c r="N291" s="443"/>
      <c r="O291" s="443"/>
      <c r="P291" s="443"/>
      <c r="Q291" s="443"/>
      <c r="R291" s="443"/>
      <c r="S291" s="443"/>
      <c r="T291" s="443"/>
      <c r="U291" s="443"/>
      <c r="V291" s="443"/>
      <c r="W291" s="443"/>
      <c r="X291" s="443"/>
      <c r="Y291" s="443"/>
      <c r="Z291" s="443"/>
    </row>
    <row r="292" spans="1:26" ht="15.6">
      <c r="A292" s="443"/>
      <c r="B292" s="443"/>
      <c r="C292" s="443"/>
      <c r="D292" s="443"/>
      <c r="E292" s="443"/>
      <c r="F292" s="443"/>
      <c r="G292" s="443"/>
      <c r="H292" s="443"/>
      <c r="I292" s="443"/>
      <c r="J292" s="443"/>
      <c r="K292" s="443"/>
      <c r="L292" s="443"/>
      <c r="M292" s="443"/>
      <c r="N292" s="443"/>
      <c r="O292" s="443"/>
      <c r="P292" s="443"/>
      <c r="Q292" s="443"/>
      <c r="R292" s="443"/>
      <c r="S292" s="443"/>
      <c r="T292" s="443"/>
      <c r="U292" s="443"/>
      <c r="V292" s="443"/>
      <c r="W292" s="443"/>
      <c r="X292" s="443"/>
      <c r="Y292" s="443"/>
      <c r="Z292" s="443"/>
    </row>
    <row r="293" spans="1:26" ht="15.6">
      <c r="A293" s="443"/>
      <c r="B293" s="443"/>
      <c r="C293" s="443"/>
      <c r="D293" s="443"/>
      <c r="E293" s="443"/>
      <c r="F293" s="443"/>
      <c r="G293" s="443"/>
      <c r="H293" s="443"/>
      <c r="I293" s="443"/>
      <c r="J293" s="443"/>
      <c r="K293" s="443"/>
      <c r="L293" s="443"/>
      <c r="M293" s="443"/>
      <c r="N293" s="443"/>
      <c r="O293" s="443"/>
      <c r="P293" s="443"/>
      <c r="Q293" s="443"/>
      <c r="R293" s="443"/>
      <c r="S293" s="443"/>
      <c r="T293" s="443"/>
      <c r="U293" s="443"/>
      <c r="V293" s="443"/>
      <c r="W293" s="443"/>
      <c r="X293" s="443"/>
      <c r="Y293" s="443"/>
      <c r="Z293" s="443"/>
    </row>
    <row r="294" spans="1:26" ht="15.6">
      <c r="A294" s="443"/>
      <c r="B294" s="443"/>
      <c r="C294" s="443"/>
      <c r="D294" s="443"/>
      <c r="E294" s="443"/>
      <c r="F294" s="443"/>
      <c r="G294" s="443"/>
      <c r="H294" s="443"/>
      <c r="I294" s="443"/>
      <c r="J294" s="443"/>
      <c r="K294" s="443"/>
      <c r="L294" s="443"/>
      <c r="M294" s="443"/>
      <c r="N294" s="443"/>
      <c r="O294" s="443"/>
      <c r="P294" s="443"/>
      <c r="Q294" s="443"/>
      <c r="R294" s="443"/>
      <c r="S294" s="443"/>
      <c r="T294" s="443"/>
      <c r="U294" s="443"/>
      <c r="V294" s="443"/>
      <c r="W294" s="443"/>
      <c r="X294" s="443"/>
      <c r="Y294" s="443"/>
      <c r="Z294" s="443"/>
    </row>
    <row r="295" spans="1:26" ht="15.6">
      <c r="A295" s="443"/>
      <c r="B295" s="443"/>
      <c r="C295" s="443"/>
      <c r="D295" s="443"/>
      <c r="E295" s="443"/>
      <c r="F295" s="443"/>
      <c r="G295" s="443"/>
      <c r="H295" s="443"/>
      <c r="I295" s="443"/>
      <c r="J295" s="443"/>
      <c r="K295" s="443"/>
      <c r="L295" s="443"/>
      <c r="M295" s="443"/>
      <c r="N295" s="443"/>
      <c r="O295" s="443"/>
      <c r="P295" s="443"/>
      <c r="Q295" s="443"/>
      <c r="R295" s="443"/>
      <c r="S295" s="443"/>
      <c r="T295" s="443"/>
      <c r="U295" s="443"/>
      <c r="V295" s="443"/>
      <c r="W295" s="443"/>
      <c r="X295" s="443"/>
      <c r="Y295" s="443"/>
      <c r="Z295" s="443"/>
    </row>
    <row r="296" spans="1:26" ht="15.6">
      <c r="A296" s="443"/>
      <c r="B296" s="443"/>
      <c r="C296" s="443"/>
      <c r="D296" s="443"/>
      <c r="E296" s="443"/>
      <c r="F296" s="443"/>
      <c r="G296" s="443"/>
      <c r="H296" s="443"/>
      <c r="I296" s="443"/>
      <c r="J296" s="443"/>
      <c r="K296" s="443"/>
      <c r="L296" s="443"/>
      <c r="M296" s="443"/>
      <c r="N296" s="443"/>
      <c r="O296" s="443"/>
      <c r="P296" s="443"/>
      <c r="Q296" s="443"/>
      <c r="R296" s="443"/>
      <c r="S296" s="443"/>
      <c r="T296" s="443"/>
      <c r="U296" s="443"/>
      <c r="V296" s="443"/>
      <c r="W296" s="443"/>
      <c r="X296" s="443"/>
      <c r="Y296" s="443"/>
      <c r="Z296" s="443"/>
    </row>
    <row r="297" spans="1:26" ht="15.6">
      <c r="A297" s="443"/>
      <c r="B297" s="443"/>
      <c r="C297" s="443"/>
      <c r="D297" s="443"/>
      <c r="E297" s="443"/>
      <c r="F297" s="443"/>
      <c r="G297" s="443"/>
      <c r="H297" s="443"/>
      <c r="I297" s="443"/>
      <c r="J297" s="443"/>
      <c r="K297" s="443"/>
      <c r="L297" s="443"/>
      <c r="M297" s="443"/>
      <c r="N297" s="443"/>
      <c r="O297" s="443"/>
      <c r="P297" s="443"/>
      <c r="Q297" s="443"/>
      <c r="R297" s="443"/>
      <c r="S297" s="443"/>
      <c r="T297" s="443"/>
      <c r="U297" s="443"/>
      <c r="V297" s="443"/>
      <c r="W297" s="443"/>
      <c r="X297" s="443"/>
      <c r="Y297" s="443"/>
      <c r="Z297" s="443"/>
    </row>
    <row r="298" spans="1:26" ht="15.6">
      <c r="A298" s="443"/>
      <c r="B298" s="443"/>
      <c r="C298" s="443"/>
      <c r="D298" s="443"/>
      <c r="E298" s="443"/>
      <c r="F298" s="443"/>
      <c r="G298" s="443"/>
      <c r="H298" s="443"/>
      <c r="I298" s="443"/>
      <c r="J298" s="443"/>
      <c r="K298" s="443"/>
      <c r="L298" s="443"/>
      <c r="M298" s="443"/>
      <c r="N298" s="443"/>
      <c r="O298" s="443"/>
      <c r="P298" s="443"/>
      <c r="Q298" s="443"/>
      <c r="R298" s="443"/>
      <c r="S298" s="443"/>
      <c r="T298" s="443"/>
      <c r="U298" s="443"/>
      <c r="V298" s="443"/>
      <c r="W298" s="443"/>
      <c r="X298" s="443"/>
      <c r="Y298" s="443"/>
      <c r="Z298" s="443"/>
    </row>
    <row r="299" spans="1:26" ht="15.6">
      <c r="A299" s="443"/>
      <c r="B299" s="443"/>
      <c r="C299" s="443"/>
      <c r="D299" s="443"/>
      <c r="E299" s="443"/>
      <c r="F299" s="443"/>
      <c r="G299" s="443"/>
      <c r="H299" s="443"/>
      <c r="I299" s="443"/>
      <c r="J299" s="443"/>
      <c r="K299" s="443"/>
      <c r="L299" s="443"/>
      <c r="M299" s="443"/>
      <c r="N299" s="443"/>
      <c r="O299" s="443"/>
      <c r="P299" s="443"/>
      <c r="Q299" s="443"/>
      <c r="R299" s="443"/>
      <c r="S299" s="443"/>
      <c r="T299" s="443"/>
      <c r="U299" s="443"/>
      <c r="V299" s="443"/>
      <c r="W299" s="443"/>
      <c r="X299" s="443"/>
      <c r="Y299" s="443"/>
      <c r="Z299" s="443"/>
    </row>
    <row r="300" spans="1:26" ht="15.6">
      <c r="A300" s="443"/>
      <c r="B300" s="443"/>
      <c r="C300" s="443"/>
      <c r="D300" s="443"/>
      <c r="E300" s="443"/>
      <c r="F300" s="443"/>
      <c r="G300" s="443"/>
      <c r="H300" s="443"/>
      <c r="I300" s="443"/>
      <c r="J300" s="443"/>
      <c r="K300" s="443"/>
      <c r="L300" s="443"/>
      <c r="M300" s="443"/>
      <c r="N300" s="443"/>
      <c r="O300" s="443"/>
      <c r="P300" s="443"/>
      <c r="Q300" s="443"/>
      <c r="R300" s="443"/>
      <c r="S300" s="443"/>
      <c r="T300" s="443"/>
      <c r="U300" s="443"/>
      <c r="V300" s="443"/>
      <c r="W300" s="443"/>
      <c r="X300" s="443"/>
      <c r="Y300" s="443"/>
      <c r="Z300" s="443"/>
    </row>
    <row r="301" spans="1:26" ht="15.6">
      <c r="A301" s="443"/>
      <c r="B301" s="443"/>
      <c r="C301" s="443"/>
      <c r="D301" s="443"/>
      <c r="E301" s="443"/>
      <c r="F301" s="443"/>
      <c r="G301" s="443"/>
      <c r="H301" s="443"/>
      <c r="I301" s="443"/>
      <c r="J301" s="443"/>
      <c r="K301" s="443"/>
      <c r="L301" s="443"/>
      <c r="M301" s="443"/>
      <c r="N301" s="443"/>
      <c r="O301" s="443"/>
      <c r="P301" s="443"/>
      <c r="Q301" s="443"/>
      <c r="R301" s="443"/>
      <c r="S301" s="443"/>
      <c r="T301" s="443"/>
      <c r="U301" s="443"/>
      <c r="V301" s="443"/>
      <c r="W301" s="443"/>
      <c r="X301" s="443"/>
      <c r="Y301" s="443"/>
      <c r="Z301" s="443"/>
    </row>
    <row r="302" spans="1:26" ht="15.6">
      <c r="A302" s="443"/>
      <c r="B302" s="443"/>
      <c r="C302" s="443"/>
      <c r="D302" s="443"/>
      <c r="E302" s="443"/>
      <c r="F302" s="443"/>
      <c r="G302" s="443"/>
      <c r="H302" s="443"/>
      <c r="I302" s="443"/>
      <c r="J302" s="443"/>
      <c r="K302" s="443"/>
      <c r="L302" s="443"/>
      <c r="M302" s="443"/>
      <c r="N302" s="443"/>
      <c r="O302" s="443"/>
      <c r="P302" s="443"/>
      <c r="Q302" s="443"/>
      <c r="R302" s="443"/>
      <c r="S302" s="443"/>
      <c r="T302" s="443"/>
      <c r="U302" s="443"/>
      <c r="V302" s="443"/>
      <c r="W302" s="443"/>
      <c r="X302" s="443"/>
      <c r="Y302" s="443"/>
      <c r="Z302" s="443"/>
    </row>
    <row r="303" spans="1:26" ht="15.6">
      <c r="A303" s="443"/>
      <c r="B303" s="443"/>
      <c r="C303" s="443"/>
      <c r="D303" s="443"/>
      <c r="E303" s="443"/>
      <c r="F303" s="443"/>
      <c r="G303" s="443"/>
      <c r="H303" s="443"/>
      <c r="I303" s="443"/>
      <c r="J303" s="443"/>
      <c r="K303" s="443"/>
      <c r="L303" s="443"/>
      <c r="M303" s="443"/>
      <c r="N303" s="443"/>
      <c r="O303" s="443"/>
      <c r="P303" s="443"/>
      <c r="Q303" s="443"/>
      <c r="R303" s="443"/>
      <c r="S303" s="443"/>
      <c r="T303" s="443"/>
      <c r="U303" s="443"/>
      <c r="V303" s="443"/>
      <c r="W303" s="443"/>
      <c r="X303" s="443"/>
      <c r="Y303" s="443"/>
      <c r="Z303" s="443"/>
    </row>
    <row r="304" spans="1:26" ht="15.6">
      <c r="A304" s="443"/>
      <c r="B304" s="443"/>
      <c r="C304" s="443"/>
      <c r="D304" s="443"/>
      <c r="E304" s="443"/>
      <c r="F304" s="443"/>
      <c r="G304" s="443"/>
      <c r="H304" s="443"/>
      <c r="I304" s="443"/>
      <c r="J304" s="443"/>
      <c r="K304" s="443"/>
      <c r="L304" s="443"/>
      <c r="M304" s="443"/>
      <c r="N304" s="443"/>
      <c r="O304" s="443"/>
      <c r="P304" s="443"/>
      <c r="Q304" s="443"/>
      <c r="R304" s="443"/>
      <c r="S304" s="443"/>
      <c r="T304" s="443"/>
      <c r="U304" s="443"/>
      <c r="V304" s="443"/>
      <c r="W304" s="443"/>
      <c r="X304" s="443"/>
      <c r="Y304" s="443"/>
      <c r="Z304" s="443"/>
    </row>
    <row r="305" spans="1:26" ht="15.6">
      <c r="A305" s="443"/>
      <c r="B305" s="443"/>
      <c r="C305" s="443"/>
      <c r="D305" s="443"/>
      <c r="E305" s="443"/>
      <c r="F305" s="443"/>
      <c r="G305" s="443"/>
      <c r="H305" s="443"/>
      <c r="I305" s="443"/>
      <c r="J305" s="443"/>
      <c r="K305" s="443"/>
      <c r="L305" s="443"/>
      <c r="M305" s="443"/>
      <c r="N305" s="443"/>
      <c r="O305" s="443"/>
      <c r="P305" s="443"/>
      <c r="Q305" s="443"/>
      <c r="R305" s="443"/>
      <c r="S305" s="443"/>
      <c r="T305" s="443"/>
      <c r="U305" s="443"/>
      <c r="V305" s="443"/>
      <c r="W305" s="443"/>
      <c r="X305" s="443"/>
      <c r="Y305" s="443"/>
      <c r="Z305" s="443"/>
    </row>
    <row r="306" spans="1:26" ht="15.6">
      <c r="A306" s="443"/>
      <c r="B306" s="443"/>
      <c r="C306" s="443"/>
      <c r="D306" s="443"/>
      <c r="E306" s="443"/>
      <c r="F306" s="443"/>
      <c r="G306" s="443"/>
      <c r="H306" s="443"/>
      <c r="I306" s="443"/>
      <c r="J306" s="443"/>
      <c r="K306" s="443"/>
      <c r="L306" s="443"/>
      <c r="M306" s="443"/>
      <c r="N306" s="443"/>
      <c r="O306" s="443"/>
      <c r="P306" s="443"/>
      <c r="Q306" s="443"/>
      <c r="R306" s="443"/>
      <c r="S306" s="443"/>
      <c r="T306" s="443"/>
      <c r="U306" s="443"/>
      <c r="V306" s="443"/>
      <c r="W306" s="443"/>
      <c r="X306" s="443"/>
      <c r="Y306" s="443"/>
      <c r="Z306" s="443"/>
    </row>
    <row r="307" spans="1:26" ht="15.6">
      <c r="A307" s="443"/>
      <c r="B307" s="443"/>
      <c r="C307" s="443"/>
      <c r="D307" s="443"/>
      <c r="E307" s="443"/>
      <c r="F307" s="443"/>
      <c r="G307" s="443"/>
      <c r="H307" s="443"/>
      <c r="I307" s="443"/>
      <c r="J307" s="443"/>
      <c r="K307" s="443"/>
      <c r="L307" s="443"/>
      <c r="M307" s="443"/>
      <c r="N307" s="443"/>
      <c r="O307" s="443"/>
      <c r="P307" s="443"/>
      <c r="Q307" s="443"/>
      <c r="R307" s="443"/>
      <c r="S307" s="443"/>
      <c r="T307" s="443"/>
      <c r="U307" s="443"/>
      <c r="V307" s="443"/>
      <c r="W307" s="443"/>
      <c r="X307" s="443"/>
      <c r="Y307" s="443"/>
      <c r="Z307" s="443"/>
    </row>
    <row r="308" spans="1:26" ht="15.6">
      <c r="A308" s="443"/>
      <c r="B308" s="443"/>
      <c r="C308" s="443"/>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row>
    <row r="309" spans="1:26" ht="15.6">
      <c r="A309" s="443"/>
      <c r="B309" s="443"/>
      <c r="C309" s="443"/>
      <c r="D309" s="443"/>
      <c r="E309" s="443"/>
      <c r="F309" s="443"/>
      <c r="G309" s="443"/>
      <c r="H309" s="443"/>
      <c r="I309" s="443"/>
      <c r="J309" s="443"/>
      <c r="K309" s="443"/>
      <c r="L309" s="443"/>
      <c r="M309" s="443"/>
      <c r="N309" s="443"/>
      <c r="O309" s="443"/>
      <c r="P309" s="443"/>
      <c r="Q309" s="443"/>
      <c r="R309" s="443"/>
      <c r="S309" s="443"/>
      <c r="T309" s="443"/>
      <c r="U309" s="443"/>
      <c r="V309" s="443"/>
      <c r="W309" s="443"/>
      <c r="X309" s="443"/>
      <c r="Y309" s="443"/>
      <c r="Z309" s="443"/>
    </row>
    <row r="310" spans="1:26" ht="15.6">
      <c r="A310" s="443"/>
      <c r="B310" s="443"/>
      <c r="C310" s="443"/>
      <c r="D310" s="443"/>
      <c r="E310" s="443"/>
      <c r="F310" s="443"/>
      <c r="G310" s="443"/>
      <c r="H310" s="443"/>
      <c r="I310" s="443"/>
      <c r="J310" s="443"/>
      <c r="K310" s="443"/>
      <c r="L310" s="443"/>
      <c r="M310" s="443"/>
      <c r="N310" s="443"/>
      <c r="O310" s="443"/>
      <c r="P310" s="443"/>
      <c r="Q310" s="443"/>
      <c r="R310" s="443"/>
      <c r="S310" s="443"/>
      <c r="T310" s="443"/>
      <c r="U310" s="443"/>
      <c r="V310" s="443"/>
      <c r="W310" s="443"/>
      <c r="X310" s="443"/>
      <c r="Y310" s="443"/>
      <c r="Z310" s="443"/>
    </row>
    <row r="311" spans="1:26" ht="15.6">
      <c r="A311" s="443"/>
      <c r="B311" s="443"/>
      <c r="C311" s="443"/>
      <c r="D311" s="443"/>
      <c r="E311" s="443"/>
      <c r="F311" s="443"/>
      <c r="G311" s="443"/>
      <c r="H311" s="443"/>
      <c r="I311" s="443"/>
      <c r="J311" s="443"/>
      <c r="K311" s="443"/>
      <c r="L311" s="443"/>
      <c r="M311" s="443"/>
      <c r="N311" s="443"/>
      <c r="O311" s="443"/>
      <c r="P311" s="443"/>
      <c r="Q311" s="443"/>
      <c r="R311" s="443"/>
      <c r="S311" s="443"/>
      <c r="T311" s="443"/>
      <c r="U311" s="443"/>
      <c r="V311" s="443"/>
      <c r="W311" s="443"/>
      <c r="X311" s="443"/>
      <c r="Y311" s="443"/>
      <c r="Z311" s="443"/>
    </row>
    <row r="312" spans="1:26" ht="15.6">
      <c r="A312" s="443"/>
      <c r="B312" s="443"/>
      <c r="C312" s="443"/>
      <c r="D312" s="443"/>
      <c r="E312" s="443"/>
      <c r="F312" s="443"/>
      <c r="G312" s="443"/>
      <c r="H312" s="443"/>
      <c r="I312" s="443"/>
      <c r="J312" s="443"/>
      <c r="K312" s="443"/>
      <c r="L312" s="443"/>
      <c r="M312" s="443"/>
      <c r="N312" s="443"/>
      <c r="O312" s="443"/>
      <c r="P312" s="443"/>
      <c r="Q312" s="443"/>
      <c r="R312" s="443"/>
      <c r="S312" s="443"/>
      <c r="T312" s="443"/>
      <c r="U312" s="443"/>
      <c r="V312" s="443"/>
      <c r="W312" s="443"/>
      <c r="X312" s="443"/>
      <c r="Y312" s="443"/>
      <c r="Z312" s="443"/>
    </row>
    <row r="313" spans="1:26" ht="15.6">
      <c r="A313" s="443"/>
      <c r="B313" s="443"/>
      <c r="C313" s="443"/>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row>
    <row r="314" spans="1:26" ht="15.6">
      <c r="A314" s="443"/>
      <c r="B314" s="443"/>
      <c r="C314" s="443"/>
      <c r="D314" s="443"/>
      <c r="E314" s="443"/>
      <c r="F314" s="443"/>
      <c r="G314" s="443"/>
      <c r="H314" s="443"/>
      <c r="I314" s="443"/>
      <c r="J314" s="443"/>
      <c r="K314" s="443"/>
      <c r="L314" s="443"/>
      <c r="M314" s="443"/>
      <c r="N314" s="443"/>
      <c r="O314" s="443"/>
      <c r="P314" s="443"/>
      <c r="Q314" s="443"/>
      <c r="R314" s="443"/>
      <c r="S314" s="443"/>
      <c r="T314" s="443"/>
      <c r="U314" s="443"/>
      <c r="V314" s="443"/>
      <c r="W314" s="443"/>
      <c r="X314" s="443"/>
      <c r="Y314" s="443"/>
      <c r="Z314" s="443"/>
    </row>
    <row r="315" spans="1:26" ht="15.6">
      <c r="A315" s="443"/>
      <c r="B315" s="443"/>
      <c r="C315" s="443"/>
      <c r="D315" s="443"/>
      <c r="E315" s="443"/>
      <c r="F315" s="443"/>
      <c r="G315" s="443"/>
      <c r="H315" s="443"/>
      <c r="I315" s="443"/>
      <c r="J315" s="443"/>
      <c r="K315" s="443"/>
      <c r="L315" s="443"/>
      <c r="M315" s="443"/>
      <c r="N315" s="443"/>
      <c r="O315" s="443"/>
      <c r="P315" s="443"/>
      <c r="Q315" s="443"/>
      <c r="R315" s="443"/>
      <c r="S315" s="443"/>
      <c r="T315" s="443"/>
      <c r="U315" s="443"/>
      <c r="V315" s="443"/>
      <c r="W315" s="443"/>
      <c r="X315" s="443"/>
      <c r="Y315" s="443"/>
      <c r="Z315" s="443"/>
    </row>
    <row r="316" spans="1:26" ht="15.6">
      <c r="A316" s="443"/>
      <c r="B316" s="443"/>
      <c r="C316" s="443"/>
      <c r="D316" s="443"/>
      <c r="E316" s="443"/>
      <c r="F316" s="443"/>
      <c r="G316" s="443"/>
      <c r="H316" s="443"/>
      <c r="I316" s="443"/>
      <c r="J316" s="443"/>
      <c r="K316" s="443"/>
      <c r="L316" s="443"/>
      <c r="M316" s="443"/>
      <c r="N316" s="443"/>
      <c r="O316" s="443"/>
      <c r="P316" s="443"/>
      <c r="Q316" s="443"/>
      <c r="R316" s="443"/>
      <c r="S316" s="443"/>
      <c r="T316" s="443"/>
      <c r="U316" s="443"/>
      <c r="V316" s="443"/>
      <c r="W316" s="443"/>
      <c r="X316" s="443"/>
      <c r="Y316" s="443"/>
      <c r="Z316" s="443"/>
    </row>
    <row r="317" spans="1:26" ht="15.6">
      <c r="A317" s="443"/>
      <c r="B317" s="443"/>
      <c r="C317" s="443"/>
      <c r="D317" s="443"/>
      <c r="E317" s="443"/>
      <c r="F317" s="443"/>
      <c r="G317" s="443"/>
      <c r="H317" s="443"/>
      <c r="I317" s="443"/>
      <c r="J317" s="443"/>
      <c r="K317" s="443"/>
      <c r="L317" s="443"/>
      <c r="M317" s="443"/>
      <c r="N317" s="443"/>
      <c r="O317" s="443"/>
      <c r="P317" s="443"/>
      <c r="Q317" s="443"/>
      <c r="R317" s="443"/>
      <c r="S317" s="443"/>
      <c r="T317" s="443"/>
      <c r="U317" s="443"/>
      <c r="V317" s="443"/>
      <c r="W317" s="443"/>
      <c r="X317" s="443"/>
      <c r="Y317" s="443"/>
      <c r="Z317" s="443"/>
    </row>
    <row r="318" spans="1:26" ht="15.6">
      <c r="A318" s="443"/>
      <c r="B318" s="443"/>
      <c r="C318" s="443"/>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row>
    <row r="319" spans="1:26" ht="15.6">
      <c r="A319" s="443"/>
      <c r="B319" s="443"/>
      <c r="C319" s="443"/>
      <c r="D319" s="443"/>
      <c r="E319" s="443"/>
      <c r="F319" s="443"/>
      <c r="G319" s="443"/>
      <c r="H319" s="443"/>
      <c r="I319" s="443"/>
      <c r="J319" s="443"/>
      <c r="K319" s="443"/>
      <c r="L319" s="443"/>
      <c r="M319" s="443"/>
      <c r="N319" s="443"/>
      <c r="O319" s="443"/>
      <c r="P319" s="443"/>
      <c r="Q319" s="443"/>
      <c r="R319" s="443"/>
      <c r="S319" s="443"/>
      <c r="T319" s="443"/>
      <c r="U319" s="443"/>
      <c r="V319" s="443"/>
      <c r="W319" s="443"/>
      <c r="X319" s="443"/>
      <c r="Y319" s="443"/>
      <c r="Z319" s="443"/>
    </row>
    <row r="320" spans="1:26" ht="15.6">
      <c r="A320" s="443"/>
      <c r="B320" s="443"/>
      <c r="C320" s="443"/>
      <c r="D320" s="443"/>
      <c r="E320" s="443"/>
      <c r="F320" s="443"/>
      <c r="G320" s="443"/>
      <c r="H320" s="443"/>
      <c r="I320" s="443"/>
      <c r="J320" s="443"/>
      <c r="K320" s="443"/>
      <c r="L320" s="443"/>
      <c r="M320" s="443"/>
      <c r="N320" s="443"/>
      <c r="O320" s="443"/>
      <c r="P320" s="443"/>
      <c r="Q320" s="443"/>
      <c r="R320" s="443"/>
      <c r="S320" s="443"/>
      <c r="T320" s="443"/>
      <c r="U320" s="443"/>
      <c r="V320" s="443"/>
      <c r="W320" s="443"/>
      <c r="X320" s="443"/>
      <c r="Y320" s="443"/>
      <c r="Z320" s="443"/>
    </row>
    <row r="321" spans="1:26" ht="15.6">
      <c r="A321" s="443"/>
      <c r="B321" s="443"/>
      <c r="C321" s="443"/>
      <c r="D321" s="443"/>
      <c r="E321" s="443"/>
      <c r="F321" s="443"/>
      <c r="G321" s="443"/>
      <c r="H321" s="443"/>
      <c r="I321" s="443"/>
      <c r="J321" s="443"/>
      <c r="K321" s="443"/>
      <c r="L321" s="443"/>
      <c r="M321" s="443"/>
      <c r="N321" s="443"/>
      <c r="O321" s="443"/>
      <c r="P321" s="443"/>
      <c r="Q321" s="443"/>
      <c r="R321" s="443"/>
      <c r="S321" s="443"/>
      <c r="T321" s="443"/>
      <c r="U321" s="443"/>
      <c r="V321" s="443"/>
      <c r="W321" s="443"/>
      <c r="X321" s="443"/>
      <c r="Y321" s="443"/>
      <c r="Z321" s="443"/>
    </row>
    <row r="322" spans="1:26" ht="15.6">
      <c r="A322" s="443"/>
      <c r="B322" s="443"/>
      <c r="C322" s="443"/>
      <c r="D322" s="443"/>
      <c r="E322" s="443"/>
      <c r="F322" s="443"/>
      <c r="G322" s="443"/>
      <c r="H322" s="443"/>
      <c r="I322" s="443"/>
      <c r="J322" s="443"/>
      <c r="K322" s="443"/>
      <c r="L322" s="443"/>
      <c r="M322" s="443"/>
      <c r="N322" s="443"/>
      <c r="O322" s="443"/>
      <c r="P322" s="443"/>
      <c r="Q322" s="443"/>
      <c r="R322" s="443"/>
      <c r="S322" s="443"/>
      <c r="T322" s="443"/>
      <c r="U322" s="443"/>
      <c r="V322" s="443"/>
      <c r="W322" s="443"/>
      <c r="X322" s="443"/>
      <c r="Y322" s="443"/>
      <c r="Z322" s="443"/>
    </row>
    <row r="323" spans="1:26" ht="15.6">
      <c r="A323" s="443"/>
      <c r="B323" s="443"/>
      <c r="C323" s="443"/>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row>
    <row r="324" spans="1:26" ht="15.6">
      <c r="A324" s="443"/>
      <c r="B324" s="443"/>
      <c r="C324" s="443"/>
      <c r="D324" s="443"/>
      <c r="E324" s="443"/>
      <c r="F324" s="443"/>
      <c r="G324" s="443"/>
      <c r="H324" s="443"/>
      <c r="I324" s="443"/>
      <c r="J324" s="443"/>
      <c r="K324" s="443"/>
      <c r="L324" s="443"/>
      <c r="M324" s="443"/>
      <c r="N324" s="443"/>
      <c r="O324" s="443"/>
      <c r="P324" s="443"/>
      <c r="Q324" s="443"/>
      <c r="R324" s="443"/>
      <c r="S324" s="443"/>
      <c r="T324" s="443"/>
      <c r="U324" s="443"/>
      <c r="V324" s="443"/>
      <c r="W324" s="443"/>
      <c r="X324" s="443"/>
      <c r="Y324" s="443"/>
      <c r="Z324" s="443"/>
    </row>
    <row r="325" spans="1:26" ht="15.6">
      <c r="A325" s="443"/>
      <c r="B325" s="443"/>
      <c r="C325" s="443"/>
      <c r="D325" s="443"/>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row>
    <row r="326" spans="1:26" ht="15.6">
      <c r="A326" s="443"/>
      <c r="B326" s="443"/>
      <c r="C326" s="443"/>
      <c r="D326" s="443"/>
      <c r="E326" s="443"/>
      <c r="F326" s="443"/>
      <c r="G326" s="443"/>
      <c r="H326" s="443"/>
      <c r="I326" s="443"/>
      <c r="J326" s="443"/>
      <c r="K326" s="443"/>
      <c r="L326" s="443"/>
      <c r="M326" s="443"/>
      <c r="N326" s="443"/>
      <c r="O326" s="443"/>
      <c r="P326" s="443"/>
      <c r="Q326" s="443"/>
      <c r="R326" s="443"/>
      <c r="S326" s="443"/>
      <c r="T326" s="443"/>
      <c r="U326" s="443"/>
      <c r="V326" s="443"/>
      <c r="W326" s="443"/>
      <c r="X326" s="443"/>
      <c r="Y326" s="443"/>
      <c r="Z326" s="443"/>
    </row>
    <row r="327" spans="1:26" ht="15.6">
      <c r="A327" s="443"/>
      <c r="B327" s="443"/>
      <c r="C327" s="443"/>
      <c r="D327" s="443"/>
      <c r="E327" s="443"/>
      <c r="F327" s="443"/>
      <c r="G327" s="443"/>
      <c r="H327" s="443"/>
      <c r="I327" s="443"/>
      <c r="J327" s="443"/>
      <c r="K327" s="443"/>
      <c r="L327" s="443"/>
      <c r="M327" s="443"/>
      <c r="N327" s="443"/>
      <c r="O327" s="443"/>
      <c r="P327" s="443"/>
      <c r="Q327" s="443"/>
      <c r="R327" s="443"/>
      <c r="S327" s="443"/>
      <c r="T327" s="443"/>
      <c r="U327" s="443"/>
      <c r="V327" s="443"/>
      <c r="W327" s="443"/>
      <c r="X327" s="443"/>
      <c r="Y327" s="443"/>
      <c r="Z327" s="443"/>
    </row>
    <row r="328" spans="1:26" ht="15.6">
      <c r="A328" s="443"/>
      <c r="B328" s="443"/>
      <c r="C328" s="443"/>
      <c r="D328" s="443"/>
      <c r="E328" s="443"/>
      <c r="F328" s="443"/>
      <c r="G328" s="443"/>
      <c r="H328" s="443"/>
      <c r="I328" s="443"/>
      <c r="J328" s="443"/>
      <c r="K328" s="443"/>
      <c r="L328" s="443"/>
      <c r="M328" s="443"/>
      <c r="N328" s="443"/>
      <c r="O328" s="443"/>
      <c r="P328" s="443"/>
      <c r="Q328" s="443"/>
      <c r="R328" s="443"/>
      <c r="S328" s="443"/>
      <c r="T328" s="443"/>
      <c r="U328" s="443"/>
      <c r="V328" s="443"/>
      <c r="W328" s="443"/>
      <c r="X328" s="443"/>
      <c r="Y328" s="443"/>
      <c r="Z328" s="443"/>
    </row>
    <row r="329" spans="1:26" ht="15.6">
      <c r="A329" s="443"/>
      <c r="B329" s="443"/>
      <c r="C329" s="443"/>
      <c r="D329" s="443"/>
      <c r="E329" s="443"/>
      <c r="F329" s="443"/>
      <c r="G329" s="443"/>
      <c r="H329" s="443"/>
      <c r="I329" s="443"/>
      <c r="J329" s="443"/>
      <c r="K329" s="443"/>
      <c r="L329" s="443"/>
      <c r="M329" s="443"/>
      <c r="N329" s="443"/>
      <c r="O329" s="443"/>
      <c r="P329" s="443"/>
      <c r="Q329" s="443"/>
      <c r="R329" s="443"/>
      <c r="S329" s="443"/>
      <c r="T329" s="443"/>
      <c r="U329" s="443"/>
      <c r="V329" s="443"/>
      <c r="W329" s="443"/>
      <c r="X329" s="443"/>
      <c r="Y329" s="443"/>
      <c r="Z329" s="443"/>
    </row>
    <row r="330" spans="1:26" ht="15.6">
      <c r="A330" s="443"/>
      <c r="B330" s="443"/>
      <c r="C330" s="443"/>
      <c r="D330" s="443"/>
      <c r="E330" s="443"/>
      <c r="F330" s="443"/>
      <c r="G330" s="443"/>
      <c r="H330" s="443"/>
      <c r="I330" s="443"/>
      <c r="J330" s="443"/>
      <c r="K330" s="443"/>
      <c r="L330" s="443"/>
      <c r="M330" s="443"/>
      <c r="N330" s="443"/>
      <c r="O330" s="443"/>
      <c r="P330" s="443"/>
      <c r="Q330" s="443"/>
      <c r="R330" s="443"/>
      <c r="S330" s="443"/>
      <c r="T330" s="443"/>
      <c r="U330" s="443"/>
      <c r="V330" s="443"/>
      <c r="W330" s="443"/>
      <c r="X330" s="443"/>
      <c r="Y330" s="443"/>
      <c r="Z330" s="443"/>
    </row>
    <row r="331" spans="1:26" ht="15.6">
      <c r="A331" s="443"/>
      <c r="B331" s="443"/>
      <c r="C331" s="443"/>
      <c r="D331" s="443"/>
      <c r="E331" s="443"/>
      <c r="F331" s="443"/>
      <c r="G331" s="443"/>
      <c r="H331" s="443"/>
      <c r="I331" s="443"/>
      <c r="J331" s="443"/>
      <c r="K331" s="443"/>
      <c r="L331" s="443"/>
      <c r="M331" s="443"/>
      <c r="N331" s="443"/>
      <c r="O331" s="443"/>
      <c r="P331" s="443"/>
      <c r="Q331" s="443"/>
      <c r="R331" s="443"/>
      <c r="S331" s="443"/>
      <c r="T331" s="443"/>
      <c r="U331" s="443"/>
      <c r="V331" s="443"/>
      <c r="W331" s="443"/>
      <c r="X331" s="443"/>
      <c r="Y331" s="443"/>
      <c r="Z331" s="443"/>
    </row>
    <row r="332" spans="1:26" ht="15.6">
      <c r="A332" s="443"/>
      <c r="B332" s="443"/>
      <c r="C332" s="443"/>
      <c r="D332" s="443"/>
      <c r="E332" s="443"/>
      <c r="F332" s="443"/>
      <c r="G332" s="443"/>
      <c r="H332" s="443"/>
      <c r="I332" s="443"/>
      <c r="J332" s="443"/>
      <c r="K332" s="443"/>
      <c r="L332" s="443"/>
      <c r="M332" s="443"/>
      <c r="N332" s="443"/>
      <c r="O332" s="443"/>
      <c r="P332" s="443"/>
      <c r="Q332" s="443"/>
      <c r="R332" s="443"/>
      <c r="S332" s="443"/>
      <c r="T332" s="443"/>
      <c r="U332" s="443"/>
      <c r="V332" s="443"/>
      <c r="W332" s="443"/>
      <c r="X332" s="443"/>
      <c r="Y332" s="443"/>
      <c r="Z332" s="443"/>
    </row>
    <row r="333" spans="1:26" ht="15.6">
      <c r="A333" s="443"/>
      <c r="B333" s="443"/>
      <c r="C333" s="443"/>
      <c r="D333" s="443"/>
      <c r="E333" s="443"/>
      <c r="F333" s="443"/>
      <c r="G333" s="443"/>
      <c r="H333" s="443"/>
      <c r="I333" s="443"/>
      <c r="J333" s="443"/>
      <c r="K333" s="443"/>
      <c r="L333" s="443"/>
      <c r="M333" s="443"/>
      <c r="N333" s="443"/>
      <c r="O333" s="443"/>
      <c r="P333" s="443"/>
      <c r="Q333" s="443"/>
      <c r="R333" s="443"/>
      <c r="S333" s="443"/>
      <c r="T333" s="443"/>
      <c r="U333" s="443"/>
      <c r="V333" s="443"/>
      <c r="W333" s="443"/>
      <c r="X333" s="443"/>
      <c r="Y333" s="443"/>
      <c r="Z333" s="443"/>
    </row>
    <row r="334" spans="1:26" ht="15.6">
      <c r="A334" s="443"/>
      <c r="B334" s="443"/>
      <c r="C334" s="443"/>
      <c r="D334" s="443"/>
      <c r="E334" s="443"/>
      <c r="F334" s="443"/>
      <c r="G334" s="443"/>
      <c r="H334" s="443"/>
      <c r="I334" s="443"/>
      <c r="J334" s="443"/>
      <c r="K334" s="443"/>
      <c r="L334" s="443"/>
      <c r="M334" s="443"/>
      <c r="N334" s="443"/>
      <c r="O334" s="443"/>
      <c r="P334" s="443"/>
      <c r="Q334" s="443"/>
      <c r="R334" s="443"/>
      <c r="S334" s="443"/>
      <c r="T334" s="443"/>
      <c r="U334" s="443"/>
      <c r="V334" s="443"/>
      <c r="W334" s="443"/>
      <c r="X334" s="443"/>
      <c r="Y334" s="443"/>
      <c r="Z334" s="443"/>
    </row>
    <row r="335" spans="1:26" ht="15.6">
      <c r="A335" s="443"/>
      <c r="B335" s="443"/>
      <c r="C335" s="443"/>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row>
    <row r="336" spans="1:26" ht="15.6">
      <c r="A336" s="443"/>
      <c r="B336" s="443"/>
      <c r="C336" s="443"/>
      <c r="D336" s="443"/>
      <c r="E336" s="443"/>
      <c r="F336" s="443"/>
      <c r="G336" s="443"/>
      <c r="H336" s="443"/>
      <c r="I336" s="443"/>
      <c r="J336" s="443"/>
      <c r="K336" s="443"/>
      <c r="L336" s="443"/>
      <c r="M336" s="443"/>
      <c r="N336" s="443"/>
      <c r="O336" s="443"/>
      <c r="P336" s="443"/>
      <c r="Q336" s="443"/>
      <c r="R336" s="443"/>
      <c r="S336" s="443"/>
      <c r="T336" s="443"/>
      <c r="U336" s="443"/>
      <c r="V336" s="443"/>
      <c r="W336" s="443"/>
      <c r="X336" s="443"/>
      <c r="Y336" s="443"/>
      <c r="Z336" s="443"/>
    </row>
    <row r="337" spans="1:26" ht="15.6">
      <c r="A337" s="443"/>
      <c r="B337" s="443"/>
      <c r="C337" s="443"/>
      <c r="D337" s="443"/>
      <c r="E337" s="443"/>
      <c r="F337" s="443"/>
      <c r="G337" s="443"/>
      <c r="H337" s="443"/>
      <c r="I337" s="443"/>
      <c r="J337" s="443"/>
      <c r="K337" s="443"/>
      <c r="L337" s="443"/>
      <c r="M337" s="443"/>
      <c r="N337" s="443"/>
      <c r="O337" s="443"/>
      <c r="P337" s="443"/>
      <c r="Q337" s="443"/>
      <c r="R337" s="443"/>
      <c r="S337" s="443"/>
      <c r="T337" s="443"/>
      <c r="U337" s="443"/>
      <c r="V337" s="443"/>
      <c r="W337" s="443"/>
      <c r="X337" s="443"/>
      <c r="Y337" s="443"/>
      <c r="Z337" s="443"/>
    </row>
    <row r="338" spans="1:26" ht="15.6">
      <c r="A338" s="443"/>
      <c r="B338" s="443"/>
      <c r="C338" s="443"/>
      <c r="D338" s="443"/>
      <c r="E338" s="443"/>
      <c r="F338" s="443"/>
      <c r="G338" s="443"/>
      <c r="H338" s="443"/>
      <c r="I338" s="443"/>
      <c r="J338" s="443"/>
      <c r="K338" s="443"/>
      <c r="L338" s="443"/>
      <c r="M338" s="443"/>
      <c r="N338" s="443"/>
      <c r="O338" s="443"/>
      <c r="P338" s="443"/>
      <c r="Q338" s="443"/>
      <c r="R338" s="443"/>
      <c r="S338" s="443"/>
      <c r="T338" s="443"/>
      <c r="U338" s="443"/>
      <c r="V338" s="443"/>
      <c r="W338" s="443"/>
      <c r="X338" s="443"/>
      <c r="Y338" s="443"/>
      <c r="Z338" s="443"/>
    </row>
    <row r="339" spans="1:26" ht="15.6">
      <c r="A339" s="443"/>
      <c r="B339" s="443"/>
      <c r="C339" s="443"/>
      <c r="D339" s="443"/>
      <c r="E339" s="443"/>
      <c r="F339" s="443"/>
      <c r="G339" s="443"/>
      <c r="H339" s="443"/>
      <c r="I339" s="443"/>
      <c r="J339" s="443"/>
      <c r="K339" s="443"/>
      <c r="L339" s="443"/>
      <c r="M339" s="443"/>
      <c r="N339" s="443"/>
      <c r="O339" s="443"/>
      <c r="P339" s="443"/>
      <c r="Q339" s="443"/>
      <c r="R339" s="443"/>
      <c r="S339" s="443"/>
      <c r="T339" s="443"/>
      <c r="U339" s="443"/>
      <c r="V339" s="443"/>
      <c r="W339" s="443"/>
      <c r="X339" s="443"/>
      <c r="Y339" s="443"/>
      <c r="Z339" s="443"/>
    </row>
    <row r="340" spans="1:26" ht="15.6">
      <c r="A340" s="443"/>
      <c r="B340" s="443"/>
      <c r="C340" s="443"/>
      <c r="D340" s="443"/>
      <c r="E340" s="443"/>
      <c r="F340" s="443"/>
      <c r="G340" s="443"/>
      <c r="H340" s="443"/>
      <c r="I340" s="443"/>
      <c r="J340" s="443"/>
      <c r="K340" s="443"/>
      <c r="L340" s="443"/>
      <c r="M340" s="443"/>
      <c r="N340" s="443"/>
      <c r="O340" s="443"/>
      <c r="P340" s="443"/>
      <c r="Q340" s="443"/>
      <c r="R340" s="443"/>
      <c r="S340" s="443"/>
      <c r="T340" s="443"/>
      <c r="U340" s="443"/>
      <c r="V340" s="443"/>
      <c r="W340" s="443"/>
      <c r="X340" s="443"/>
      <c r="Y340" s="443"/>
      <c r="Z340" s="443"/>
    </row>
    <row r="341" spans="1:26" ht="15.6">
      <c r="A341" s="443"/>
      <c r="B341" s="443"/>
      <c r="C341" s="443"/>
      <c r="D341" s="443"/>
      <c r="E341" s="443"/>
      <c r="F341" s="443"/>
      <c r="G341" s="443"/>
      <c r="H341" s="443"/>
      <c r="I341" s="443"/>
      <c r="J341" s="443"/>
      <c r="K341" s="443"/>
      <c r="L341" s="443"/>
      <c r="M341" s="443"/>
      <c r="N341" s="443"/>
      <c r="O341" s="443"/>
      <c r="P341" s="443"/>
      <c r="Q341" s="443"/>
      <c r="R341" s="443"/>
      <c r="S341" s="443"/>
      <c r="T341" s="443"/>
      <c r="U341" s="443"/>
      <c r="V341" s="443"/>
      <c r="W341" s="443"/>
      <c r="X341" s="443"/>
      <c r="Y341" s="443"/>
      <c r="Z341" s="443"/>
    </row>
    <row r="342" spans="1:26" ht="15.6">
      <c r="A342" s="443"/>
      <c r="B342" s="443"/>
      <c r="C342" s="443"/>
      <c r="D342" s="443"/>
      <c r="E342" s="443"/>
      <c r="F342" s="443"/>
      <c r="G342" s="443"/>
      <c r="H342" s="443"/>
      <c r="I342" s="443"/>
      <c r="J342" s="443"/>
      <c r="K342" s="443"/>
      <c r="L342" s="443"/>
      <c r="M342" s="443"/>
      <c r="N342" s="443"/>
      <c r="O342" s="443"/>
      <c r="P342" s="443"/>
      <c r="Q342" s="443"/>
      <c r="R342" s="443"/>
      <c r="S342" s="443"/>
      <c r="T342" s="443"/>
      <c r="U342" s="443"/>
      <c r="V342" s="443"/>
      <c r="W342" s="443"/>
      <c r="X342" s="443"/>
      <c r="Y342" s="443"/>
      <c r="Z342" s="443"/>
    </row>
    <row r="343" spans="1:26" ht="15.6">
      <c r="A343" s="443"/>
      <c r="B343" s="443"/>
      <c r="C343" s="443"/>
      <c r="D343" s="443"/>
      <c r="E343" s="443"/>
      <c r="F343" s="443"/>
      <c r="G343" s="443"/>
      <c r="H343" s="443"/>
      <c r="I343" s="443"/>
      <c r="J343" s="443"/>
      <c r="K343" s="443"/>
      <c r="L343" s="443"/>
      <c r="M343" s="443"/>
      <c r="N343" s="443"/>
      <c r="O343" s="443"/>
      <c r="P343" s="443"/>
      <c r="Q343" s="443"/>
      <c r="R343" s="443"/>
      <c r="S343" s="443"/>
      <c r="T343" s="443"/>
      <c r="U343" s="443"/>
      <c r="V343" s="443"/>
      <c r="W343" s="443"/>
      <c r="X343" s="443"/>
      <c r="Y343" s="443"/>
      <c r="Z343" s="443"/>
    </row>
    <row r="344" spans="1:26" ht="15.6">
      <c r="A344" s="443"/>
      <c r="B344" s="443"/>
      <c r="C344" s="443"/>
      <c r="D344" s="443"/>
      <c r="E344" s="443"/>
      <c r="F344" s="443"/>
      <c r="G344" s="443"/>
      <c r="H344" s="443"/>
      <c r="I344" s="443"/>
      <c r="J344" s="443"/>
      <c r="K344" s="443"/>
      <c r="L344" s="443"/>
      <c r="M344" s="443"/>
      <c r="N344" s="443"/>
      <c r="O344" s="443"/>
      <c r="P344" s="443"/>
      <c r="Q344" s="443"/>
      <c r="R344" s="443"/>
      <c r="S344" s="443"/>
      <c r="T344" s="443"/>
      <c r="U344" s="443"/>
      <c r="V344" s="443"/>
      <c r="W344" s="443"/>
      <c r="X344" s="443"/>
      <c r="Y344" s="443"/>
      <c r="Z344" s="443"/>
    </row>
    <row r="345" spans="1:26" ht="15.6">
      <c r="A345" s="443"/>
      <c r="B345" s="443"/>
      <c r="C345" s="443"/>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row>
    <row r="346" spans="1:26" ht="15.6">
      <c r="A346" s="443"/>
      <c r="B346" s="443"/>
      <c r="C346" s="443"/>
      <c r="D346" s="443"/>
      <c r="E346" s="443"/>
      <c r="F346" s="443"/>
      <c r="G346" s="443"/>
      <c r="H346" s="443"/>
      <c r="I346" s="443"/>
      <c r="J346" s="443"/>
      <c r="K346" s="443"/>
      <c r="L346" s="443"/>
      <c r="M346" s="443"/>
      <c r="N346" s="443"/>
      <c r="O346" s="443"/>
      <c r="P346" s="443"/>
      <c r="Q346" s="443"/>
      <c r="R346" s="443"/>
      <c r="S346" s="443"/>
      <c r="T346" s="443"/>
      <c r="U346" s="443"/>
      <c r="V346" s="443"/>
      <c r="W346" s="443"/>
      <c r="X346" s="443"/>
      <c r="Y346" s="443"/>
      <c r="Z346" s="443"/>
    </row>
    <row r="347" spans="1:26" ht="15.6">
      <c r="A347" s="443"/>
      <c r="B347" s="443"/>
      <c r="C347" s="443"/>
      <c r="D347" s="443"/>
      <c r="E347" s="443"/>
      <c r="F347" s="443"/>
      <c r="G347" s="443"/>
      <c r="H347" s="443"/>
      <c r="I347" s="443"/>
      <c r="J347" s="443"/>
      <c r="K347" s="443"/>
      <c r="L347" s="443"/>
      <c r="M347" s="443"/>
      <c r="N347" s="443"/>
      <c r="O347" s="443"/>
      <c r="P347" s="443"/>
      <c r="Q347" s="443"/>
      <c r="R347" s="443"/>
      <c r="S347" s="443"/>
      <c r="T347" s="443"/>
      <c r="U347" s="443"/>
      <c r="V347" s="443"/>
      <c r="W347" s="443"/>
      <c r="X347" s="443"/>
      <c r="Y347" s="443"/>
      <c r="Z347" s="443"/>
    </row>
    <row r="348" spans="1:26" ht="15.6">
      <c r="A348" s="443"/>
      <c r="B348" s="443"/>
      <c r="C348" s="443"/>
      <c r="D348" s="443"/>
      <c r="E348" s="443"/>
      <c r="F348" s="443"/>
      <c r="G348" s="443"/>
      <c r="H348" s="443"/>
      <c r="I348" s="443"/>
      <c r="J348" s="443"/>
      <c r="K348" s="443"/>
      <c r="L348" s="443"/>
      <c r="M348" s="443"/>
      <c r="N348" s="443"/>
      <c r="O348" s="443"/>
      <c r="P348" s="443"/>
      <c r="Q348" s="443"/>
      <c r="R348" s="443"/>
      <c r="S348" s="443"/>
      <c r="T348" s="443"/>
      <c r="U348" s="443"/>
      <c r="V348" s="443"/>
      <c r="W348" s="443"/>
      <c r="X348" s="443"/>
      <c r="Y348" s="443"/>
      <c r="Z348" s="443"/>
    </row>
    <row r="349" spans="1:26" ht="15.6">
      <c r="A349" s="443"/>
      <c r="B349" s="443"/>
      <c r="C349" s="443"/>
      <c r="D349" s="443"/>
      <c r="E349" s="443"/>
      <c r="F349" s="443"/>
      <c r="G349" s="443"/>
      <c r="H349" s="443"/>
      <c r="I349" s="443"/>
      <c r="J349" s="443"/>
      <c r="K349" s="443"/>
      <c r="L349" s="443"/>
      <c r="M349" s="443"/>
      <c r="N349" s="443"/>
      <c r="O349" s="443"/>
      <c r="P349" s="443"/>
      <c r="Q349" s="443"/>
      <c r="R349" s="443"/>
      <c r="S349" s="443"/>
      <c r="T349" s="443"/>
      <c r="U349" s="443"/>
      <c r="V349" s="443"/>
      <c r="W349" s="443"/>
      <c r="X349" s="443"/>
      <c r="Y349" s="443"/>
      <c r="Z349" s="443"/>
    </row>
    <row r="350" spans="1:26" ht="15.6">
      <c r="A350" s="443"/>
      <c r="B350" s="443"/>
      <c r="C350" s="443"/>
      <c r="D350" s="443"/>
      <c r="E350" s="443"/>
      <c r="F350" s="443"/>
      <c r="G350" s="443"/>
      <c r="H350" s="443"/>
      <c r="I350" s="443"/>
      <c r="J350" s="443"/>
      <c r="K350" s="443"/>
      <c r="L350" s="443"/>
      <c r="M350" s="443"/>
      <c r="N350" s="443"/>
      <c r="O350" s="443"/>
      <c r="P350" s="443"/>
      <c r="Q350" s="443"/>
      <c r="R350" s="443"/>
      <c r="S350" s="443"/>
      <c r="T350" s="443"/>
      <c r="U350" s="443"/>
      <c r="V350" s="443"/>
      <c r="W350" s="443"/>
      <c r="X350" s="443"/>
      <c r="Y350" s="443"/>
      <c r="Z350" s="443"/>
    </row>
    <row r="351" spans="1:26" ht="15.6">
      <c r="A351" s="443"/>
      <c r="B351" s="443"/>
      <c r="C351" s="443"/>
      <c r="D351" s="443"/>
      <c r="E351" s="443"/>
      <c r="F351" s="443"/>
      <c r="G351" s="443"/>
      <c r="H351" s="443"/>
      <c r="I351" s="443"/>
      <c r="J351" s="443"/>
      <c r="K351" s="443"/>
      <c r="L351" s="443"/>
      <c r="M351" s="443"/>
      <c r="N351" s="443"/>
      <c r="O351" s="443"/>
      <c r="P351" s="443"/>
      <c r="Q351" s="443"/>
      <c r="R351" s="443"/>
      <c r="S351" s="443"/>
      <c r="T351" s="443"/>
      <c r="U351" s="443"/>
      <c r="V351" s="443"/>
      <c r="W351" s="443"/>
      <c r="X351" s="443"/>
      <c r="Y351" s="443"/>
      <c r="Z351" s="443"/>
    </row>
    <row r="352" spans="1:26" ht="15.6">
      <c r="A352" s="443"/>
      <c r="B352" s="443"/>
      <c r="C352" s="443"/>
      <c r="D352" s="443"/>
      <c r="E352" s="443"/>
      <c r="F352" s="443"/>
      <c r="G352" s="443"/>
      <c r="H352" s="443"/>
      <c r="I352" s="443"/>
      <c r="J352" s="443"/>
      <c r="K352" s="443"/>
      <c r="L352" s="443"/>
      <c r="M352" s="443"/>
      <c r="N352" s="443"/>
      <c r="O352" s="443"/>
      <c r="P352" s="443"/>
      <c r="Q352" s="443"/>
      <c r="R352" s="443"/>
      <c r="S352" s="443"/>
      <c r="T352" s="443"/>
      <c r="U352" s="443"/>
      <c r="V352" s="443"/>
      <c r="W352" s="443"/>
      <c r="X352" s="443"/>
      <c r="Y352" s="443"/>
      <c r="Z352" s="443"/>
    </row>
    <row r="353" spans="1:26" ht="15.6">
      <c r="A353" s="443"/>
      <c r="B353" s="443"/>
      <c r="C353" s="443"/>
      <c r="D353" s="443"/>
      <c r="E353" s="443"/>
      <c r="F353" s="443"/>
      <c r="G353" s="443"/>
      <c r="H353" s="443"/>
      <c r="I353" s="443"/>
      <c r="J353" s="443"/>
      <c r="K353" s="443"/>
      <c r="L353" s="443"/>
      <c r="M353" s="443"/>
      <c r="N353" s="443"/>
      <c r="O353" s="443"/>
      <c r="P353" s="443"/>
      <c r="Q353" s="443"/>
      <c r="R353" s="443"/>
      <c r="S353" s="443"/>
      <c r="T353" s="443"/>
      <c r="U353" s="443"/>
      <c r="V353" s="443"/>
      <c r="W353" s="443"/>
      <c r="X353" s="443"/>
      <c r="Y353" s="443"/>
      <c r="Z353" s="443"/>
    </row>
    <row r="354" spans="1:26" ht="15.6">
      <c r="A354" s="443"/>
      <c r="B354" s="443"/>
      <c r="C354" s="443"/>
      <c r="D354" s="443"/>
      <c r="E354" s="443"/>
      <c r="F354" s="443"/>
      <c r="G354" s="443"/>
      <c r="H354" s="443"/>
      <c r="I354" s="443"/>
      <c r="J354" s="443"/>
      <c r="K354" s="443"/>
      <c r="L354" s="443"/>
      <c r="M354" s="443"/>
      <c r="N354" s="443"/>
      <c r="O354" s="443"/>
      <c r="P354" s="443"/>
      <c r="Q354" s="443"/>
      <c r="R354" s="443"/>
      <c r="S354" s="443"/>
      <c r="T354" s="443"/>
      <c r="U354" s="443"/>
      <c r="V354" s="443"/>
      <c r="W354" s="443"/>
      <c r="X354" s="443"/>
      <c r="Y354" s="443"/>
      <c r="Z354" s="443"/>
    </row>
    <row r="355" spans="1:26" ht="15.6">
      <c r="A355" s="443"/>
      <c r="B355" s="443"/>
      <c r="C355" s="443"/>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row>
    <row r="356" spans="1:26" ht="15.6">
      <c r="A356" s="443"/>
      <c r="B356" s="443"/>
      <c r="C356" s="443"/>
      <c r="D356" s="443"/>
      <c r="E356" s="443"/>
      <c r="F356" s="443"/>
      <c r="G356" s="443"/>
      <c r="H356" s="443"/>
      <c r="I356" s="443"/>
      <c r="J356" s="443"/>
      <c r="K356" s="443"/>
      <c r="L356" s="443"/>
      <c r="M356" s="443"/>
      <c r="N356" s="443"/>
      <c r="O356" s="443"/>
      <c r="P356" s="443"/>
      <c r="Q356" s="443"/>
      <c r="R356" s="443"/>
      <c r="S356" s="443"/>
      <c r="T356" s="443"/>
      <c r="U356" s="443"/>
      <c r="V356" s="443"/>
      <c r="W356" s="443"/>
      <c r="X356" s="443"/>
      <c r="Y356" s="443"/>
      <c r="Z356" s="443"/>
    </row>
    <row r="357" spans="1:26" ht="15.6">
      <c r="A357" s="443"/>
      <c r="B357" s="443"/>
      <c r="C357" s="443"/>
      <c r="D357" s="443"/>
      <c r="E357" s="443"/>
      <c r="F357" s="443"/>
      <c r="G357" s="443"/>
      <c r="H357" s="443"/>
      <c r="I357" s="443"/>
      <c r="J357" s="443"/>
      <c r="K357" s="443"/>
      <c r="L357" s="443"/>
      <c r="M357" s="443"/>
      <c r="N357" s="443"/>
      <c r="O357" s="443"/>
      <c r="P357" s="443"/>
      <c r="Q357" s="443"/>
      <c r="R357" s="443"/>
      <c r="S357" s="443"/>
      <c r="T357" s="443"/>
      <c r="U357" s="443"/>
      <c r="V357" s="443"/>
      <c r="W357" s="443"/>
      <c r="X357" s="443"/>
      <c r="Y357" s="443"/>
      <c r="Z357" s="443"/>
    </row>
    <row r="358" spans="1:26" ht="15.6">
      <c r="A358" s="443"/>
      <c r="B358" s="443"/>
      <c r="C358" s="443"/>
      <c r="D358" s="443"/>
      <c r="E358" s="443"/>
      <c r="F358" s="443"/>
      <c r="G358" s="443"/>
      <c r="H358" s="443"/>
      <c r="I358" s="443"/>
      <c r="J358" s="443"/>
      <c r="K358" s="443"/>
      <c r="L358" s="443"/>
      <c r="M358" s="443"/>
      <c r="N358" s="443"/>
      <c r="O358" s="443"/>
      <c r="P358" s="443"/>
      <c r="Q358" s="443"/>
      <c r="R358" s="443"/>
      <c r="S358" s="443"/>
      <c r="T358" s="443"/>
      <c r="U358" s="443"/>
      <c r="V358" s="443"/>
      <c r="W358" s="443"/>
      <c r="X358" s="443"/>
      <c r="Y358" s="443"/>
      <c r="Z358" s="443"/>
    </row>
    <row r="359" spans="1:26" ht="15.6">
      <c r="A359" s="443"/>
      <c r="B359" s="443"/>
      <c r="C359" s="443"/>
      <c r="D359" s="443"/>
      <c r="E359" s="443"/>
      <c r="F359" s="443"/>
      <c r="G359" s="443"/>
      <c r="H359" s="443"/>
      <c r="I359" s="443"/>
      <c r="J359" s="443"/>
      <c r="K359" s="443"/>
      <c r="L359" s="443"/>
      <c r="M359" s="443"/>
      <c r="N359" s="443"/>
      <c r="O359" s="443"/>
      <c r="P359" s="443"/>
      <c r="Q359" s="443"/>
      <c r="R359" s="443"/>
      <c r="S359" s="443"/>
      <c r="T359" s="443"/>
      <c r="U359" s="443"/>
      <c r="V359" s="443"/>
      <c r="W359" s="443"/>
      <c r="X359" s="443"/>
      <c r="Y359" s="443"/>
      <c r="Z359" s="443"/>
    </row>
    <row r="360" spans="1:26" ht="15.6">
      <c r="A360" s="443"/>
      <c r="B360" s="443"/>
      <c r="C360" s="443"/>
      <c r="D360" s="443"/>
      <c r="E360" s="443"/>
      <c r="F360" s="443"/>
      <c r="G360" s="443"/>
      <c r="H360" s="443"/>
      <c r="I360" s="443"/>
      <c r="J360" s="443"/>
      <c r="K360" s="443"/>
      <c r="L360" s="443"/>
      <c r="M360" s="443"/>
      <c r="N360" s="443"/>
      <c r="O360" s="443"/>
      <c r="P360" s="443"/>
      <c r="Q360" s="443"/>
      <c r="R360" s="443"/>
      <c r="S360" s="443"/>
      <c r="T360" s="443"/>
      <c r="U360" s="443"/>
      <c r="V360" s="443"/>
      <c r="W360" s="443"/>
      <c r="X360" s="443"/>
      <c r="Y360" s="443"/>
      <c r="Z360" s="443"/>
    </row>
    <row r="361" spans="1:26" ht="15.6">
      <c r="A361" s="443"/>
      <c r="B361" s="443"/>
      <c r="C361" s="443"/>
      <c r="D361" s="443"/>
      <c r="E361" s="443"/>
      <c r="F361" s="443"/>
      <c r="G361" s="443"/>
      <c r="H361" s="443"/>
      <c r="I361" s="443"/>
      <c r="J361" s="443"/>
      <c r="K361" s="443"/>
      <c r="L361" s="443"/>
      <c r="M361" s="443"/>
      <c r="N361" s="443"/>
      <c r="O361" s="443"/>
      <c r="P361" s="443"/>
      <c r="Q361" s="443"/>
      <c r="R361" s="443"/>
      <c r="S361" s="443"/>
      <c r="T361" s="443"/>
      <c r="U361" s="443"/>
      <c r="V361" s="443"/>
      <c r="W361" s="443"/>
      <c r="X361" s="443"/>
      <c r="Y361" s="443"/>
      <c r="Z361" s="443"/>
    </row>
    <row r="362" spans="1:26" ht="15.6">
      <c r="A362" s="443"/>
      <c r="B362" s="443"/>
      <c r="C362" s="443"/>
      <c r="D362" s="443"/>
      <c r="E362" s="443"/>
      <c r="F362" s="443"/>
      <c r="G362" s="443"/>
      <c r="H362" s="443"/>
      <c r="I362" s="443"/>
      <c r="J362" s="443"/>
      <c r="K362" s="443"/>
      <c r="L362" s="443"/>
      <c r="M362" s="443"/>
      <c r="N362" s="443"/>
      <c r="O362" s="443"/>
      <c r="P362" s="443"/>
      <c r="Q362" s="443"/>
      <c r="R362" s="443"/>
      <c r="S362" s="443"/>
      <c r="T362" s="443"/>
      <c r="U362" s="443"/>
      <c r="V362" s="443"/>
      <c r="W362" s="443"/>
      <c r="X362" s="443"/>
      <c r="Y362" s="443"/>
      <c r="Z362" s="443"/>
    </row>
    <row r="363" spans="1:26" ht="15.6">
      <c r="A363" s="443"/>
      <c r="B363" s="443"/>
      <c r="C363" s="443"/>
      <c r="D363" s="443"/>
      <c r="E363" s="443"/>
      <c r="F363" s="443"/>
      <c r="G363" s="443"/>
      <c r="H363" s="443"/>
      <c r="I363" s="443"/>
      <c r="J363" s="443"/>
      <c r="K363" s="443"/>
      <c r="L363" s="443"/>
      <c r="M363" s="443"/>
      <c r="N363" s="443"/>
      <c r="O363" s="443"/>
      <c r="P363" s="443"/>
      <c r="Q363" s="443"/>
      <c r="R363" s="443"/>
      <c r="S363" s="443"/>
      <c r="T363" s="443"/>
      <c r="U363" s="443"/>
      <c r="V363" s="443"/>
      <c r="W363" s="443"/>
      <c r="X363" s="443"/>
      <c r="Y363" s="443"/>
      <c r="Z363" s="443"/>
    </row>
    <row r="364" spans="1:26" ht="15.6">
      <c r="A364" s="443"/>
      <c r="B364" s="443"/>
      <c r="C364" s="443"/>
      <c r="D364" s="443"/>
      <c r="E364" s="443"/>
      <c r="F364" s="443"/>
      <c r="G364" s="443"/>
      <c r="H364" s="443"/>
      <c r="I364" s="443"/>
      <c r="J364" s="443"/>
      <c r="K364" s="443"/>
      <c r="L364" s="443"/>
      <c r="M364" s="443"/>
      <c r="N364" s="443"/>
      <c r="O364" s="443"/>
      <c r="P364" s="443"/>
      <c r="Q364" s="443"/>
      <c r="R364" s="443"/>
      <c r="S364" s="443"/>
      <c r="T364" s="443"/>
      <c r="U364" s="443"/>
      <c r="V364" s="443"/>
      <c r="W364" s="443"/>
      <c r="X364" s="443"/>
      <c r="Y364" s="443"/>
      <c r="Z364" s="443"/>
    </row>
    <row r="365" spans="1:26" ht="15.6">
      <c r="A365" s="443"/>
      <c r="B365" s="443"/>
      <c r="C365" s="443"/>
      <c r="D365" s="443"/>
      <c r="E365" s="443"/>
      <c r="F365" s="443"/>
      <c r="G365" s="443"/>
      <c r="H365" s="443"/>
      <c r="I365" s="443"/>
      <c r="J365" s="443"/>
      <c r="K365" s="443"/>
      <c r="L365" s="443"/>
      <c r="M365" s="443"/>
      <c r="N365" s="443"/>
      <c r="O365" s="443"/>
      <c r="P365" s="443"/>
      <c r="Q365" s="443"/>
      <c r="R365" s="443"/>
      <c r="S365" s="443"/>
      <c r="T365" s="443"/>
      <c r="U365" s="443"/>
      <c r="V365" s="443"/>
      <c r="W365" s="443"/>
      <c r="X365" s="443"/>
      <c r="Y365" s="443"/>
      <c r="Z365" s="443"/>
    </row>
    <row r="366" spans="1:26" ht="15.6">
      <c r="A366" s="443"/>
      <c r="B366" s="443"/>
      <c r="C366" s="443"/>
      <c r="D366" s="443"/>
      <c r="E366" s="443"/>
      <c r="F366" s="443"/>
      <c r="G366" s="443"/>
      <c r="H366" s="443"/>
      <c r="I366" s="443"/>
      <c r="J366" s="443"/>
      <c r="K366" s="443"/>
      <c r="L366" s="443"/>
      <c r="M366" s="443"/>
      <c r="N366" s="443"/>
      <c r="O366" s="443"/>
      <c r="P366" s="443"/>
      <c r="Q366" s="443"/>
      <c r="R366" s="443"/>
      <c r="S366" s="443"/>
      <c r="T366" s="443"/>
      <c r="U366" s="443"/>
      <c r="V366" s="443"/>
      <c r="W366" s="443"/>
      <c r="X366" s="443"/>
      <c r="Y366" s="443"/>
      <c r="Z366" s="443"/>
    </row>
    <row r="367" spans="1:26" ht="15.6">
      <c r="A367" s="443"/>
      <c r="B367" s="443"/>
      <c r="C367" s="443"/>
      <c r="D367" s="443"/>
      <c r="E367" s="443"/>
      <c r="F367" s="443"/>
      <c r="G367" s="443"/>
      <c r="H367" s="443"/>
      <c r="I367" s="443"/>
      <c r="J367" s="443"/>
      <c r="K367" s="443"/>
      <c r="L367" s="443"/>
      <c r="M367" s="443"/>
      <c r="N367" s="443"/>
      <c r="O367" s="443"/>
      <c r="P367" s="443"/>
      <c r="Q367" s="443"/>
      <c r="R367" s="443"/>
      <c r="S367" s="443"/>
      <c r="T367" s="443"/>
      <c r="U367" s="443"/>
      <c r="V367" s="443"/>
      <c r="W367" s="443"/>
      <c r="X367" s="443"/>
      <c r="Y367" s="443"/>
      <c r="Z367" s="443"/>
    </row>
    <row r="368" spans="1:26" ht="15.6">
      <c r="A368" s="443"/>
      <c r="B368" s="443"/>
      <c r="C368" s="443"/>
      <c r="D368" s="443"/>
      <c r="E368" s="443"/>
      <c r="F368" s="443"/>
      <c r="G368" s="443"/>
      <c r="H368" s="443"/>
      <c r="I368" s="443"/>
      <c r="J368" s="443"/>
      <c r="K368" s="443"/>
      <c r="L368" s="443"/>
      <c r="M368" s="443"/>
      <c r="N368" s="443"/>
      <c r="O368" s="443"/>
      <c r="P368" s="443"/>
      <c r="Q368" s="443"/>
      <c r="R368" s="443"/>
      <c r="S368" s="443"/>
      <c r="T368" s="443"/>
      <c r="U368" s="443"/>
      <c r="V368" s="443"/>
      <c r="W368" s="443"/>
      <c r="X368" s="443"/>
      <c r="Y368" s="443"/>
      <c r="Z368" s="443"/>
    </row>
    <row r="369" spans="1:26" ht="15.6">
      <c r="A369" s="443"/>
      <c r="B369" s="443"/>
      <c r="C369" s="443"/>
      <c r="D369" s="443"/>
      <c r="E369" s="443"/>
      <c r="F369" s="443"/>
      <c r="G369" s="443"/>
      <c r="H369" s="443"/>
      <c r="I369" s="443"/>
      <c r="J369" s="443"/>
      <c r="K369" s="443"/>
      <c r="L369" s="443"/>
      <c r="M369" s="443"/>
      <c r="N369" s="443"/>
      <c r="O369" s="443"/>
      <c r="P369" s="443"/>
      <c r="Q369" s="443"/>
      <c r="R369" s="443"/>
      <c r="S369" s="443"/>
      <c r="T369" s="443"/>
      <c r="U369" s="443"/>
      <c r="V369" s="443"/>
      <c r="W369" s="443"/>
      <c r="X369" s="443"/>
      <c r="Y369" s="443"/>
      <c r="Z369" s="443"/>
    </row>
    <row r="370" spans="1:26" ht="15.6">
      <c r="A370" s="443"/>
      <c r="B370" s="443"/>
      <c r="C370" s="443"/>
      <c r="D370" s="443"/>
      <c r="E370" s="443"/>
      <c r="F370" s="443"/>
      <c r="G370" s="443"/>
      <c r="H370" s="443"/>
      <c r="I370" s="443"/>
      <c r="J370" s="443"/>
      <c r="K370" s="443"/>
      <c r="L370" s="443"/>
      <c r="M370" s="443"/>
      <c r="N370" s="443"/>
      <c r="O370" s="443"/>
      <c r="P370" s="443"/>
      <c r="Q370" s="443"/>
      <c r="R370" s="443"/>
      <c r="S370" s="443"/>
      <c r="T370" s="443"/>
      <c r="U370" s="443"/>
      <c r="V370" s="443"/>
      <c r="W370" s="443"/>
      <c r="X370" s="443"/>
      <c r="Y370" s="443"/>
      <c r="Z370" s="443"/>
    </row>
    <row r="371" spans="1:26" ht="15.6">
      <c r="A371" s="443"/>
      <c r="B371" s="443"/>
      <c r="C371" s="443"/>
      <c r="D371" s="443"/>
      <c r="E371" s="443"/>
      <c r="F371" s="443"/>
      <c r="G371" s="443"/>
      <c r="H371" s="443"/>
      <c r="I371" s="443"/>
      <c r="J371" s="443"/>
      <c r="K371" s="443"/>
      <c r="L371" s="443"/>
      <c r="M371" s="443"/>
      <c r="N371" s="443"/>
      <c r="O371" s="443"/>
      <c r="P371" s="443"/>
      <c r="Q371" s="443"/>
      <c r="R371" s="443"/>
      <c r="S371" s="443"/>
      <c r="T371" s="443"/>
      <c r="U371" s="443"/>
      <c r="V371" s="443"/>
      <c r="W371" s="443"/>
      <c r="X371" s="443"/>
      <c r="Y371" s="443"/>
      <c r="Z371" s="443"/>
    </row>
    <row r="372" spans="1:26" ht="15.6">
      <c r="A372" s="443"/>
      <c r="B372" s="443"/>
      <c r="C372" s="443"/>
      <c r="D372" s="443"/>
      <c r="E372" s="443"/>
      <c r="F372" s="443"/>
      <c r="G372" s="443"/>
      <c r="H372" s="443"/>
      <c r="I372" s="443"/>
      <c r="J372" s="443"/>
      <c r="K372" s="443"/>
      <c r="L372" s="443"/>
      <c r="M372" s="443"/>
      <c r="N372" s="443"/>
      <c r="O372" s="443"/>
      <c r="P372" s="443"/>
      <c r="Q372" s="443"/>
      <c r="R372" s="443"/>
      <c r="S372" s="443"/>
      <c r="T372" s="443"/>
      <c r="U372" s="443"/>
      <c r="V372" s="443"/>
      <c r="W372" s="443"/>
      <c r="X372" s="443"/>
      <c r="Y372" s="443"/>
      <c r="Z372" s="443"/>
    </row>
    <row r="373" spans="1:26" ht="15.6">
      <c r="A373" s="443"/>
      <c r="B373" s="443"/>
      <c r="C373" s="443"/>
      <c r="D373" s="443"/>
      <c r="E373" s="443"/>
      <c r="F373" s="443"/>
      <c r="G373" s="443"/>
      <c r="H373" s="443"/>
      <c r="I373" s="443"/>
      <c r="J373" s="443"/>
      <c r="K373" s="443"/>
      <c r="L373" s="443"/>
      <c r="M373" s="443"/>
      <c r="N373" s="443"/>
      <c r="O373" s="443"/>
      <c r="P373" s="443"/>
      <c r="Q373" s="443"/>
      <c r="R373" s="443"/>
      <c r="S373" s="443"/>
      <c r="T373" s="443"/>
      <c r="U373" s="443"/>
      <c r="V373" s="443"/>
      <c r="W373" s="443"/>
      <c r="X373" s="443"/>
      <c r="Y373" s="443"/>
      <c r="Z373" s="443"/>
    </row>
    <row r="374" spans="1:26" ht="15.6">
      <c r="A374" s="443"/>
      <c r="B374" s="443"/>
      <c r="C374" s="443"/>
      <c r="D374" s="443"/>
      <c r="E374" s="443"/>
      <c r="F374" s="443"/>
      <c r="G374" s="443"/>
      <c r="H374" s="443"/>
      <c r="I374" s="443"/>
      <c r="J374" s="443"/>
      <c r="K374" s="443"/>
      <c r="L374" s="443"/>
      <c r="M374" s="443"/>
      <c r="N374" s="443"/>
      <c r="O374" s="443"/>
      <c r="P374" s="443"/>
      <c r="Q374" s="443"/>
      <c r="R374" s="443"/>
      <c r="S374" s="443"/>
      <c r="T374" s="443"/>
      <c r="U374" s="443"/>
      <c r="V374" s="443"/>
      <c r="W374" s="443"/>
      <c r="X374" s="443"/>
      <c r="Y374" s="443"/>
      <c r="Z374" s="443"/>
    </row>
    <row r="375" spans="1:26" ht="15.6">
      <c r="A375" s="443"/>
      <c r="B375" s="443"/>
      <c r="C375" s="443"/>
      <c r="D375" s="443"/>
      <c r="E375" s="443"/>
      <c r="F375" s="443"/>
      <c r="G375" s="443"/>
      <c r="H375" s="443"/>
      <c r="I375" s="443"/>
      <c r="J375" s="443"/>
      <c r="K375" s="443"/>
      <c r="L375" s="443"/>
      <c r="M375" s="443"/>
      <c r="N375" s="443"/>
      <c r="O375" s="443"/>
      <c r="P375" s="443"/>
      <c r="Q375" s="443"/>
      <c r="R375" s="443"/>
      <c r="S375" s="443"/>
      <c r="T375" s="443"/>
      <c r="U375" s="443"/>
      <c r="V375" s="443"/>
      <c r="W375" s="443"/>
      <c r="X375" s="443"/>
      <c r="Y375" s="443"/>
      <c r="Z375" s="443"/>
    </row>
    <row r="376" spans="1:26" ht="15.6">
      <c r="A376" s="443"/>
      <c r="B376" s="443"/>
      <c r="C376" s="443"/>
      <c r="D376" s="443"/>
      <c r="E376" s="443"/>
      <c r="F376" s="443"/>
      <c r="G376" s="443"/>
      <c r="H376" s="443"/>
      <c r="I376" s="443"/>
      <c r="J376" s="443"/>
      <c r="K376" s="443"/>
      <c r="L376" s="443"/>
      <c r="M376" s="443"/>
      <c r="N376" s="443"/>
      <c r="O376" s="443"/>
      <c r="P376" s="443"/>
      <c r="Q376" s="443"/>
      <c r="R376" s="443"/>
      <c r="S376" s="443"/>
      <c r="T376" s="443"/>
      <c r="U376" s="443"/>
      <c r="V376" s="443"/>
      <c r="W376" s="443"/>
      <c r="X376" s="443"/>
      <c r="Y376" s="443"/>
      <c r="Z376" s="443"/>
    </row>
    <row r="377" spans="1:26" ht="15.6">
      <c r="A377" s="443"/>
      <c r="B377" s="443"/>
      <c r="C377" s="443"/>
      <c r="D377" s="443"/>
      <c r="E377" s="443"/>
      <c r="F377" s="443"/>
      <c r="G377" s="443"/>
      <c r="H377" s="443"/>
      <c r="I377" s="443"/>
      <c r="J377" s="443"/>
      <c r="K377" s="443"/>
      <c r="L377" s="443"/>
      <c r="M377" s="443"/>
      <c r="N377" s="443"/>
      <c r="O377" s="443"/>
      <c r="P377" s="443"/>
      <c r="Q377" s="443"/>
      <c r="R377" s="443"/>
      <c r="S377" s="443"/>
      <c r="T377" s="443"/>
      <c r="U377" s="443"/>
      <c r="V377" s="443"/>
      <c r="W377" s="443"/>
      <c r="X377" s="443"/>
      <c r="Y377" s="443"/>
      <c r="Z377" s="443"/>
    </row>
    <row r="378" spans="1:26" ht="15.6">
      <c r="A378" s="443"/>
      <c r="B378" s="443"/>
      <c r="C378" s="443"/>
      <c r="D378" s="443"/>
      <c r="E378" s="443"/>
      <c r="F378" s="443"/>
      <c r="G378" s="443"/>
      <c r="H378" s="443"/>
      <c r="I378" s="443"/>
      <c r="J378" s="443"/>
      <c r="K378" s="443"/>
      <c r="L378" s="443"/>
      <c r="M378" s="443"/>
      <c r="N378" s="443"/>
      <c r="O378" s="443"/>
      <c r="P378" s="443"/>
      <c r="Q378" s="443"/>
      <c r="R378" s="443"/>
      <c r="S378" s="443"/>
      <c r="T378" s="443"/>
      <c r="U378" s="443"/>
      <c r="V378" s="443"/>
      <c r="W378" s="443"/>
      <c r="X378" s="443"/>
      <c r="Y378" s="443"/>
      <c r="Z378" s="443"/>
    </row>
    <row r="379" spans="1:26" ht="15.6">
      <c r="A379" s="443"/>
      <c r="B379" s="443"/>
      <c r="C379" s="443"/>
      <c r="D379" s="443"/>
      <c r="E379" s="443"/>
      <c r="F379" s="443"/>
      <c r="G379" s="443"/>
      <c r="H379" s="443"/>
      <c r="I379" s="443"/>
      <c r="J379" s="443"/>
      <c r="K379" s="443"/>
      <c r="L379" s="443"/>
      <c r="M379" s="443"/>
      <c r="N379" s="443"/>
      <c r="O379" s="443"/>
      <c r="P379" s="443"/>
      <c r="Q379" s="443"/>
      <c r="R379" s="443"/>
      <c r="S379" s="443"/>
      <c r="T379" s="443"/>
      <c r="U379" s="443"/>
      <c r="V379" s="443"/>
      <c r="W379" s="443"/>
      <c r="X379" s="443"/>
      <c r="Y379" s="443"/>
      <c r="Z379" s="443"/>
    </row>
    <row r="380" spans="1:26" ht="15.6">
      <c r="A380" s="443"/>
      <c r="B380" s="443"/>
      <c r="C380" s="443"/>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row>
    <row r="381" spans="1:26" ht="15.6">
      <c r="A381" s="443"/>
      <c r="B381" s="443"/>
      <c r="C381" s="443"/>
      <c r="D381" s="443"/>
      <c r="E381" s="443"/>
      <c r="F381" s="443"/>
      <c r="G381" s="443"/>
      <c r="H381" s="443"/>
      <c r="I381" s="443"/>
      <c r="J381" s="443"/>
      <c r="K381" s="443"/>
      <c r="L381" s="443"/>
      <c r="M381" s="443"/>
      <c r="N381" s="443"/>
      <c r="O381" s="443"/>
      <c r="P381" s="443"/>
      <c r="Q381" s="443"/>
      <c r="R381" s="443"/>
      <c r="S381" s="443"/>
      <c r="T381" s="443"/>
      <c r="U381" s="443"/>
      <c r="V381" s="443"/>
      <c r="W381" s="443"/>
      <c r="X381" s="443"/>
      <c r="Y381" s="443"/>
      <c r="Z381" s="443"/>
    </row>
    <row r="382" spans="1:26" ht="15.6">
      <c r="A382" s="443"/>
      <c r="B382" s="443"/>
      <c r="C382" s="443"/>
      <c r="D382" s="443"/>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row>
    <row r="383" spans="1:26" ht="15.6">
      <c r="A383" s="443"/>
      <c r="B383" s="443"/>
      <c r="C383" s="443"/>
      <c r="D383" s="443"/>
      <c r="E383" s="443"/>
      <c r="F383" s="443"/>
      <c r="G383" s="443"/>
      <c r="H383" s="443"/>
      <c r="I383" s="443"/>
      <c r="J383" s="443"/>
      <c r="K383" s="443"/>
      <c r="L383" s="443"/>
      <c r="M383" s="443"/>
      <c r="N383" s="443"/>
      <c r="O383" s="443"/>
      <c r="P383" s="443"/>
      <c r="Q383" s="443"/>
      <c r="R383" s="443"/>
      <c r="S383" s="443"/>
      <c r="T383" s="443"/>
      <c r="U383" s="443"/>
      <c r="V383" s="443"/>
      <c r="W383" s="443"/>
      <c r="X383" s="443"/>
      <c r="Y383" s="443"/>
      <c r="Z383" s="443"/>
    </row>
    <row r="384" spans="1:26" ht="15.6">
      <c r="A384" s="443"/>
      <c r="B384" s="443"/>
      <c r="C384" s="443"/>
      <c r="D384" s="443"/>
      <c r="E384" s="443"/>
      <c r="F384" s="443"/>
      <c r="G384" s="443"/>
      <c r="H384" s="443"/>
      <c r="I384" s="443"/>
      <c r="J384" s="443"/>
      <c r="K384" s="443"/>
      <c r="L384" s="443"/>
      <c r="M384" s="443"/>
      <c r="N384" s="443"/>
      <c r="O384" s="443"/>
      <c r="P384" s="443"/>
      <c r="Q384" s="443"/>
      <c r="R384" s="443"/>
      <c r="S384" s="443"/>
      <c r="T384" s="443"/>
      <c r="U384" s="443"/>
      <c r="V384" s="443"/>
      <c r="W384" s="443"/>
      <c r="X384" s="443"/>
      <c r="Y384" s="443"/>
      <c r="Z384" s="443"/>
    </row>
    <row r="385" spans="1:26" ht="15.6">
      <c r="A385" s="443"/>
      <c r="B385" s="443"/>
      <c r="C385" s="443"/>
      <c r="D385" s="443"/>
      <c r="E385" s="443"/>
      <c r="F385" s="443"/>
      <c r="G385" s="443"/>
      <c r="H385" s="443"/>
      <c r="I385" s="443"/>
      <c r="J385" s="443"/>
      <c r="K385" s="443"/>
      <c r="L385" s="443"/>
      <c r="M385" s="443"/>
      <c r="N385" s="443"/>
      <c r="O385" s="443"/>
      <c r="P385" s="443"/>
      <c r="Q385" s="443"/>
      <c r="R385" s="443"/>
      <c r="S385" s="443"/>
      <c r="T385" s="443"/>
      <c r="U385" s="443"/>
      <c r="V385" s="443"/>
      <c r="W385" s="443"/>
      <c r="X385" s="443"/>
      <c r="Y385" s="443"/>
      <c r="Z385" s="443"/>
    </row>
    <row r="386" spans="1:26" ht="15.6">
      <c r="A386" s="443"/>
      <c r="B386" s="443"/>
      <c r="C386" s="443"/>
      <c r="D386" s="443"/>
      <c r="E386" s="443"/>
      <c r="F386" s="443"/>
      <c r="G386" s="443"/>
      <c r="H386" s="443"/>
      <c r="I386" s="443"/>
      <c r="J386" s="443"/>
      <c r="K386" s="443"/>
      <c r="L386" s="443"/>
      <c r="M386" s="443"/>
      <c r="N386" s="443"/>
      <c r="O386" s="443"/>
      <c r="P386" s="443"/>
      <c r="Q386" s="443"/>
      <c r="R386" s="443"/>
      <c r="S386" s="443"/>
      <c r="T386" s="443"/>
      <c r="U386" s="443"/>
      <c r="V386" s="443"/>
      <c r="W386" s="443"/>
      <c r="X386" s="443"/>
      <c r="Y386" s="443"/>
      <c r="Z386" s="443"/>
    </row>
    <row r="387" spans="1:26" ht="15.6">
      <c r="A387" s="443"/>
      <c r="B387" s="443"/>
      <c r="C387" s="443"/>
      <c r="D387" s="443"/>
      <c r="E387" s="443"/>
      <c r="F387" s="443"/>
      <c r="G387" s="443"/>
      <c r="H387" s="443"/>
      <c r="I387" s="443"/>
      <c r="J387" s="443"/>
      <c r="K387" s="443"/>
      <c r="L387" s="443"/>
      <c r="M387" s="443"/>
      <c r="N387" s="443"/>
      <c r="O387" s="443"/>
      <c r="P387" s="443"/>
      <c r="Q387" s="443"/>
      <c r="R387" s="443"/>
      <c r="S387" s="443"/>
      <c r="T387" s="443"/>
      <c r="U387" s="443"/>
      <c r="V387" s="443"/>
      <c r="W387" s="443"/>
      <c r="X387" s="443"/>
      <c r="Y387" s="443"/>
      <c r="Z387" s="443"/>
    </row>
    <row r="388" spans="1:26" ht="15.6">
      <c r="A388" s="443"/>
      <c r="B388" s="443"/>
      <c r="C388" s="443"/>
      <c r="D388" s="443"/>
      <c r="E388" s="443"/>
      <c r="F388" s="443"/>
      <c r="G388" s="443"/>
      <c r="H388" s="443"/>
      <c r="I388" s="443"/>
      <c r="J388" s="443"/>
      <c r="K388" s="443"/>
      <c r="L388" s="443"/>
      <c r="M388" s="443"/>
      <c r="N388" s="443"/>
      <c r="O388" s="443"/>
      <c r="P388" s="443"/>
      <c r="Q388" s="443"/>
      <c r="R388" s="443"/>
      <c r="S388" s="443"/>
      <c r="T388" s="443"/>
      <c r="U388" s="443"/>
      <c r="V388" s="443"/>
      <c r="W388" s="443"/>
      <c r="X388" s="443"/>
      <c r="Y388" s="443"/>
      <c r="Z388" s="443"/>
    </row>
    <row r="389" spans="1:26" ht="15.6">
      <c r="A389" s="443"/>
      <c r="B389" s="443"/>
      <c r="C389" s="443"/>
      <c r="D389" s="443"/>
      <c r="E389" s="443"/>
      <c r="F389" s="443"/>
      <c r="G389" s="443"/>
      <c r="H389" s="443"/>
      <c r="I389" s="443"/>
      <c r="J389" s="443"/>
      <c r="K389" s="443"/>
      <c r="L389" s="443"/>
      <c r="M389" s="443"/>
      <c r="N389" s="443"/>
      <c r="O389" s="443"/>
      <c r="P389" s="443"/>
      <c r="Q389" s="443"/>
      <c r="R389" s="443"/>
      <c r="S389" s="443"/>
      <c r="T389" s="443"/>
      <c r="U389" s="443"/>
      <c r="V389" s="443"/>
      <c r="W389" s="443"/>
      <c r="X389" s="443"/>
      <c r="Y389" s="443"/>
      <c r="Z389" s="443"/>
    </row>
    <row r="390" spans="1:26" ht="15.6">
      <c r="A390" s="443"/>
      <c r="B390" s="443"/>
      <c r="C390" s="443"/>
      <c r="D390" s="443"/>
      <c r="E390" s="443"/>
      <c r="F390" s="443"/>
      <c r="G390" s="443"/>
      <c r="H390" s="443"/>
      <c r="I390" s="443"/>
      <c r="J390" s="443"/>
      <c r="K390" s="443"/>
      <c r="L390" s="443"/>
      <c r="M390" s="443"/>
      <c r="N390" s="443"/>
      <c r="O390" s="443"/>
      <c r="P390" s="443"/>
      <c r="Q390" s="443"/>
      <c r="R390" s="443"/>
      <c r="S390" s="443"/>
      <c r="T390" s="443"/>
      <c r="U390" s="443"/>
      <c r="V390" s="443"/>
      <c r="W390" s="443"/>
      <c r="X390" s="443"/>
      <c r="Y390" s="443"/>
      <c r="Z390" s="443"/>
    </row>
    <row r="391" spans="1:26" ht="15.6">
      <c r="A391" s="443"/>
      <c r="B391" s="443"/>
      <c r="C391" s="443"/>
      <c r="D391" s="443"/>
      <c r="E391" s="443"/>
      <c r="F391" s="443"/>
      <c r="G391" s="443"/>
      <c r="H391" s="443"/>
      <c r="I391" s="443"/>
      <c r="J391" s="443"/>
      <c r="K391" s="443"/>
      <c r="L391" s="443"/>
      <c r="M391" s="443"/>
      <c r="N391" s="443"/>
      <c r="O391" s="443"/>
      <c r="P391" s="443"/>
      <c r="Q391" s="443"/>
      <c r="R391" s="443"/>
      <c r="S391" s="443"/>
      <c r="T391" s="443"/>
      <c r="U391" s="443"/>
      <c r="V391" s="443"/>
      <c r="W391" s="443"/>
      <c r="X391" s="443"/>
      <c r="Y391" s="443"/>
      <c r="Z391" s="443"/>
    </row>
    <row r="392" spans="1:26" ht="15.6">
      <c r="A392" s="443"/>
      <c r="B392" s="443"/>
      <c r="C392" s="443"/>
      <c r="D392" s="443"/>
      <c r="E392" s="443"/>
      <c r="F392" s="443"/>
      <c r="G392" s="443"/>
      <c r="H392" s="443"/>
      <c r="I392" s="443"/>
      <c r="J392" s="443"/>
      <c r="K392" s="443"/>
      <c r="L392" s="443"/>
      <c r="M392" s="443"/>
      <c r="N392" s="443"/>
      <c r="O392" s="443"/>
      <c r="P392" s="443"/>
      <c r="Q392" s="443"/>
      <c r="R392" s="443"/>
      <c r="S392" s="443"/>
      <c r="T392" s="443"/>
      <c r="U392" s="443"/>
      <c r="V392" s="443"/>
      <c r="W392" s="443"/>
      <c r="X392" s="443"/>
      <c r="Y392" s="443"/>
      <c r="Z392" s="443"/>
    </row>
    <row r="393" spans="1:26" ht="15.6">
      <c r="A393" s="443"/>
      <c r="B393" s="443"/>
      <c r="C393" s="443"/>
      <c r="D393" s="443"/>
      <c r="E393" s="443"/>
      <c r="F393" s="443"/>
      <c r="G393" s="443"/>
      <c r="H393" s="443"/>
      <c r="I393" s="443"/>
      <c r="J393" s="443"/>
      <c r="K393" s="443"/>
      <c r="L393" s="443"/>
      <c r="M393" s="443"/>
      <c r="N393" s="443"/>
      <c r="O393" s="443"/>
      <c r="P393" s="443"/>
      <c r="Q393" s="443"/>
      <c r="R393" s="443"/>
      <c r="S393" s="443"/>
      <c r="T393" s="443"/>
      <c r="U393" s="443"/>
      <c r="V393" s="443"/>
      <c r="W393" s="443"/>
      <c r="X393" s="443"/>
      <c r="Y393" s="443"/>
      <c r="Z393" s="443"/>
    </row>
    <row r="394" spans="1:26" ht="15.6">
      <c r="A394" s="443"/>
      <c r="B394" s="443"/>
      <c r="C394" s="443"/>
      <c r="D394" s="443"/>
      <c r="E394" s="443"/>
      <c r="F394" s="443"/>
      <c r="G394" s="443"/>
      <c r="H394" s="443"/>
      <c r="I394" s="443"/>
      <c r="J394" s="443"/>
      <c r="K394" s="443"/>
      <c r="L394" s="443"/>
      <c r="M394" s="443"/>
      <c r="N394" s="443"/>
      <c r="O394" s="443"/>
      <c r="P394" s="443"/>
      <c r="Q394" s="443"/>
      <c r="R394" s="443"/>
      <c r="S394" s="443"/>
      <c r="T394" s="443"/>
      <c r="U394" s="443"/>
      <c r="V394" s="443"/>
      <c r="W394" s="443"/>
      <c r="X394" s="443"/>
      <c r="Y394" s="443"/>
      <c r="Z394" s="443"/>
    </row>
    <row r="395" spans="1:26" ht="15.6">
      <c r="A395" s="443"/>
      <c r="B395" s="443"/>
      <c r="C395" s="443"/>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row>
    <row r="396" spans="1:26" ht="15.6">
      <c r="A396" s="443"/>
      <c r="B396" s="443"/>
      <c r="C396" s="443"/>
      <c r="D396" s="443"/>
      <c r="E396" s="443"/>
      <c r="F396" s="443"/>
      <c r="G396" s="443"/>
      <c r="H396" s="443"/>
      <c r="I396" s="443"/>
      <c r="J396" s="443"/>
      <c r="K396" s="443"/>
      <c r="L396" s="443"/>
      <c r="M396" s="443"/>
      <c r="N396" s="443"/>
      <c r="O396" s="443"/>
      <c r="P396" s="443"/>
      <c r="Q396" s="443"/>
      <c r="R396" s="443"/>
      <c r="S396" s="443"/>
      <c r="T396" s="443"/>
      <c r="U396" s="443"/>
      <c r="V396" s="443"/>
      <c r="W396" s="443"/>
      <c r="X396" s="443"/>
      <c r="Y396" s="443"/>
      <c r="Z396" s="443"/>
    </row>
    <row r="397" spans="1:26" ht="15.6">
      <c r="A397" s="443"/>
      <c r="B397" s="443"/>
      <c r="C397" s="443"/>
      <c r="D397" s="443"/>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row>
    <row r="398" spans="1:26" ht="15.6">
      <c r="A398" s="443"/>
      <c r="B398" s="443"/>
      <c r="C398" s="443"/>
      <c r="D398" s="443"/>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row>
    <row r="399" spans="1:26" ht="15.6">
      <c r="A399" s="443"/>
      <c r="B399" s="443"/>
      <c r="C399" s="443"/>
      <c r="D399" s="443"/>
      <c r="E399" s="443"/>
      <c r="F399" s="443"/>
      <c r="G399" s="443"/>
      <c r="H399" s="443"/>
      <c r="I399" s="443"/>
      <c r="J399" s="443"/>
      <c r="K399" s="443"/>
      <c r="L399" s="443"/>
      <c r="M399" s="443"/>
      <c r="N399" s="443"/>
      <c r="O399" s="443"/>
      <c r="P399" s="443"/>
      <c r="Q399" s="443"/>
      <c r="R399" s="443"/>
      <c r="S399" s="443"/>
      <c r="T399" s="443"/>
      <c r="U399" s="443"/>
      <c r="V399" s="443"/>
      <c r="W399" s="443"/>
      <c r="X399" s="443"/>
      <c r="Y399" s="443"/>
      <c r="Z399" s="443"/>
    </row>
    <row r="400" spans="1:26" ht="15.6">
      <c r="A400" s="443"/>
      <c r="B400" s="443"/>
      <c r="C400" s="443"/>
      <c r="D400" s="443"/>
      <c r="E400" s="443"/>
      <c r="F400" s="443"/>
      <c r="G400" s="443"/>
      <c r="H400" s="443"/>
      <c r="I400" s="443"/>
      <c r="J400" s="443"/>
      <c r="K400" s="443"/>
      <c r="L400" s="443"/>
      <c r="M400" s="443"/>
      <c r="N400" s="443"/>
      <c r="O400" s="443"/>
      <c r="P400" s="443"/>
      <c r="Q400" s="443"/>
      <c r="R400" s="443"/>
      <c r="S400" s="443"/>
      <c r="T400" s="443"/>
      <c r="U400" s="443"/>
      <c r="V400" s="443"/>
      <c r="W400" s="443"/>
      <c r="X400" s="443"/>
      <c r="Y400" s="443"/>
      <c r="Z400" s="443"/>
    </row>
    <row r="401" spans="1:26" ht="15.6">
      <c r="A401" s="443"/>
      <c r="B401" s="443"/>
      <c r="C401" s="443"/>
      <c r="D401" s="443"/>
      <c r="E401" s="443"/>
      <c r="F401" s="443"/>
      <c r="G401" s="443"/>
      <c r="H401" s="443"/>
      <c r="I401" s="443"/>
      <c r="J401" s="443"/>
      <c r="K401" s="443"/>
      <c r="L401" s="443"/>
      <c r="M401" s="443"/>
      <c r="N401" s="443"/>
      <c r="O401" s="443"/>
      <c r="P401" s="443"/>
      <c r="Q401" s="443"/>
      <c r="R401" s="443"/>
      <c r="S401" s="443"/>
      <c r="T401" s="443"/>
      <c r="U401" s="443"/>
      <c r="V401" s="443"/>
      <c r="W401" s="443"/>
      <c r="X401" s="443"/>
      <c r="Y401" s="443"/>
      <c r="Z401" s="443"/>
    </row>
    <row r="402" spans="1:26" ht="15.6">
      <c r="A402" s="443"/>
      <c r="B402" s="443"/>
      <c r="C402" s="443"/>
      <c r="D402" s="443"/>
      <c r="E402" s="443"/>
      <c r="F402" s="443"/>
      <c r="G402" s="443"/>
      <c r="H402" s="443"/>
      <c r="I402" s="443"/>
      <c r="J402" s="443"/>
      <c r="K402" s="443"/>
      <c r="L402" s="443"/>
      <c r="M402" s="443"/>
      <c r="N402" s="443"/>
      <c r="O402" s="443"/>
      <c r="P402" s="443"/>
      <c r="Q402" s="443"/>
      <c r="R402" s="443"/>
      <c r="S402" s="443"/>
      <c r="T402" s="443"/>
      <c r="U402" s="443"/>
      <c r="V402" s="443"/>
      <c r="W402" s="443"/>
      <c r="X402" s="443"/>
      <c r="Y402" s="443"/>
      <c r="Z402" s="443"/>
    </row>
    <row r="403" spans="1:26" ht="15.6">
      <c r="A403" s="443"/>
      <c r="B403" s="443"/>
      <c r="C403" s="443"/>
      <c r="D403" s="443"/>
      <c r="E403" s="443"/>
      <c r="F403" s="443"/>
      <c r="G403" s="443"/>
      <c r="H403" s="443"/>
      <c r="I403" s="443"/>
      <c r="J403" s="443"/>
      <c r="K403" s="443"/>
      <c r="L403" s="443"/>
      <c r="M403" s="443"/>
      <c r="N403" s="443"/>
      <c r="O403" s="443"/>
      <c r="P403" s="443"/>
      <c r="Q403" s="443"/>
      <c r="R403" s="443"/>
      <c r="S403" s="443"/>
      <c r="T403" s="443"/>
      <c r="U403" s="443"/>
      <c r="V403" s="443"/>
      <c r="W403" s="443"/>
      <c r="X403" s="443"/>
      <c r="Y403" s="443"/>
      <c r="Z403" s="443"/>
    </row>
    <row r="404" spans="1:26" ht="15.6">
      <c r="A404" s="443"/>
      <c r="B404" s="443"/>
      <c r="C404" s="443"/>
      <c r="D404" s="443"/>
      <c r="E404" s="443"/>
      <c r="F404" s="443"/>
      <c r="G404" s="443"/>
      <c r="H404" s="443"/>
      <c r="I404" s="443"/>
      <c r="J404" s="443"/>
      <c r="K404" s="443"/>
      <c r="L404" s="443"/>
      <c r="M404" s="443"/>
      <c r="N404" s="443"/>
      <c r="O404" s="443"/>
      <c r="P404" s="443"/>
      <c r="Q404" s="443"/>
      <c r="R404" s="443"/>
      <c r="S404" s="443"/>
      <c r="T404" s="443"/>
      <c r="U404" s="443"/>
      <c r="V404" s="443"/>
      <c r="W404" s="443"/>
      <c r="X404" s="443"/>
      <c r="Y404" s="443"/>
      <c r="Z404" s="443"/>
    </row>
    <row r="405" spans="1:26" ht="15.6">
      <c r="A405" s="443"/>
      <c r="B405" s="443"/>
      <c r="C405" s="443"/>
      <c r="D405" s="443"/>
      <c r="E405" s="443"/>
      <c r="F405" s="443"/>
      <c r="G405" s="443"/>
      <c r="H405" s="443"/>
      <c r="I405" s="443"/>
      <c r="J405" s="443"/>
      <c r="K405" s="443"/>
      <c r="L405" s="443"/>
      <c r="M405" s="443"/>
      <c r="N405" s="443"/>
      <c r="O405" s="443"/>
      <c r="P405" s="443"/>
      <c r="Q405" s="443"/>
      <c r="R405" s="443"/>
      <c r="S405" s="443"/>
      <c r="T405" s="443"/>
      <c r="U405" s="443"/>
      <c r="V405" s="443"/>
      <c r="W405" s="443"/>
      <c r="X405" s="443"/>
      <c r="Y405" s="443"/>
      <c r="Z405" s="443"/>
    </row>
    <row r="406" spans="1:26" ht="15.6">
      <c r="A406" s="443"/>
      <c r="B406" s="443"/>
      <c r="C406" s="443"/>
      <c r="D406" s="443"/>
      <c r="E406" s="443"/>
      <c r="F406" s="443"/>
      <c r="G406" s="443"/>
      <c r="H406" s="443"/>
      <c r="I406" s="443"/>
      <c r="J406" s="443"/>
      <c r="K406" s="443"/>
      <c r="L406" s="443"/>
      <c r="M406" s="443"/>
      <c r="N406" s="443"/>
      <c r="O406" s="443"/>
      <c r="P406" s="443"/>
      <c r="Q406" s="443"/>
      <c r="R406" s="443"/>
      <c r="S406" s="443"/>
      <c r="T406" s="443"/>
      <c r="U406" s="443"/>
      <c r="V406" s="443"/>
      <c r="W406" s="443"/>
      <c r="X406" s="443"/>
      <c r="Y406" s="443"/>
      <c r="Z406" s="443"/>
    </row>
    <row r="407" spans="1:26" ht="15.6">
      <c r="A407" s="443"/>
      <c r="B407" s="443"/>
      <c r="C407" s="443"/>
      <c r="D407" s="443"/>
      <c r="E407" s="443"/>
      <c r="F407" s="443"/>
      <c r="G407" s="443"/>
      <c r="H407" s="443"/>
      <c r="I407" s="443"/>
      <c r="J407" s="443"/>
      <c r="K407" s="443"/>
      <c r="L407" s="443"/>
      <c r="M407" s="443"/>
      <c r="N407" s="443"/>
      <c r="O407" s="443"/>
      <c r="P407" s="443"/>
      <c r="Q407" s="443"/>
      <c r="R407" s="443"/>
      <c r="S407" s="443"/>
      <c r="T407" s="443"/>
      <c r="U407" s="443"/>
      <c r="V407" s="443"/>
      <c r="W407" s="443"/>
      <c r="X407" s="443"/>
      <c r="Y407" s="443"/>
      <c r="Z407" s="443"/>
    </row>
    <row r="408" spans="1:26" ht="15.6">
      <c r="A408" s="443"/>
      <c r="B408" s="443"/>
      <c r="C408" s="443"/>
      <c r="D408" s="443"/>
      <c r="E408" s="443"/>
      <c r="F408" s="443"/>
      <c r="G408" s="443"/>
      <c r="H408" s="443"/>
      <c r="I408" s="443"/>
      <c r="J408" s="443"/>
      <c r="K408" s="443"/>
      <c r="L408" s="443"/>
      <c r="M408" s="443"/>
      <c r="N408" s="443"/>
      <c r="O408" s="443"/>
      <c r="P408" s="443"/>
      <c r="Q408" s="443"/>
      <c r="R408" s="443"/>
      <c r="S408" s="443"/>
      <c r="T408" s="443"/>
      <c r="U408" s="443"/>
      <c r="V408" s="443"/>
      <c r="W408" s="443"/>
      <c r="X408" s="443"/>
      <c r="Y408" s="443"/>
      <c r="Z408" s="443"/>
    </row>
    <row r="409" spans="1:26" ht="15.6">
      <c r="A409" s="443"/>
      <c r="B409" s="443"/>
      <c r="C409" s="443"/>
      <c r="D409" s="443"/>
      <c r="E409" s="443"/>
      <c r="F409" s="443"/>
      <c r="G409" s="443"/>
      <c r="H409" s="443"/>
      <c r="I409" s="443"/>
      <c r="J409" s="443"/>
      <c r="K409" s="443"/>
      <c r="L409" s="443"/>
      <c r="M409" s="443"/>
      <c r="N409" s="443"/>
      <c r="O409" s="443"/>
      <c r="P409" s="443"/>
      <c r="Q409" s="443"/>
      <c r="R409" s="443"/>
      <c r="S409" s="443"/>
      <c r="T409" s="443"/>
      <c r="U409" s="443"/>
      <c r="V409" s="443"/>
      <c r="W409" s="443"/>
      <c r="X409" s="443"/>
      <c r="Y409" s="443"/>
      <c r="Z409" s="443"/>
    </row>
    <row r="410" spans="1:26" ht="15.6">
      <c r="A410" s="443"/>
      <c r="B410" s="443"/>
      <c r="C410" s="443"/>
      <c r="D410" s="443"/>
      <c r="E410" s="443"/>
      <c r="F410" s="443"/>
      <c r="G410" s="443"/>
      <c r="H410" s="443"/>
      <c r="I410" s="443"/>
      <c r="J410" s="443"/>
      <c r="K410" s="443"/>
      <c r="L410" s="443"/>
      <c r="M410" s="443"/>
      <c r="N410" s="443"/>
      <c r="O410" s="443"/>
      <c r="P410" s="443"/>
      <c r="Q410" s="443"/>
      <c r="R410" s="443"/>
      <c r="S410" s="443"/>
      <c r="T410" s="443"/>
      <c r="U410" s="443"/>
      <c r="V410" s="443"/>
      <c r="W410" s="443"/>
      <c r="X410" s="443"/>
      <c r="Y410" s="443"/>
      <c r="Z410" s="443"/>
    </row>
    <row r="411" spans="1:26" ht="15.6">
      <c r="A411" s="443"/>
      <c r="B411" s="443"/>
      <c r="C411" s="443"/>
      <c r="D411" s="443"/>
      <c r="E411" s="443"/>
      <c r="F411" s="443"/>
      <c r="G411" s="443"/>
      <c r="H411" s="443"/>
      <c r="I411" s="443"/>
      <c r="J411" s="443"/>
      <c r="K411" s="443"/>
      <c r="L411" s="443"/>
      <c r="M411" s="443"/>
      <c r="N411" s="443"/>
      <c r="O411" s="443"/>
      <c r="P411" s="443"/>
      <c r="Q411" s="443"/>
      <c r="R411" s="443"/>
      <c r="S411" s="443"/>
      <c r="T411" s="443"/>
      <c r="U411" s="443"/>
      <c r="V411" s="443"/>
      <c r="W411" s="443"/>
      <c r="X411" s="443"/>
      <c r="Y411" s="443"/>
      <c r="Z411" s="443"/>
    </row>
    <row r="412" spans="1:26" ht="15.6">
      <c r="A412" s="443"/>
      <c r="B412" s="443"/>
      <c r="C412" s="443"/>
      <c r="D412" s="443"/>
      <c r="E412" s="443"/>
      <c r="F412" s="443"/>
      <c r="G412" s="443"/>
      <c r="H412" s="443"/>
      <c r="I412" s="443"/>
      <c r="J412" s="443"/>
      <c r="K412" s="443"/>
      <c r="L412" s="443"/>
      <c r="M412" s="443"/>
      <c r="N412" s="443"/>
      <c r="O412" s="443"/>
      <c r="P412" s="443"/>
      <c r="Q412" s="443"/>
      <c r="R412" s="443"/>
      <c r="S412" s="443"/>
      <c r="T412" s="443"/>
      <c r="U412" s="443"/>
      <c r="V412" s="443"/>
      <c r="W412" s="443"/>
      <c r="X412" s="443"/>
      <c r="Y412" s="443"/>
      <c r="Z412" s="443"/>
    </row>
    <row r="413" spans="1:26" ht="15.6">
      <c r="A413" s="443"/>
      <c r="B413" s="443"/>
      <c r="C413" s="443"/>
      <c r="D413" s="443"/>
      <c r="E413" s="443"/>
      <c r="F413" s="443"/>
      <c r="G413" s="443"/>
      <c r="H413" s="443"/>
      <c r="I413" s="443"/>
      <c r="J413" s="443"/>
      <c r="K413" s="443"/>
      <c r="L413" s="443"/>
      <c r="M413" s="443"/>
      <c r="N413" s="443"/>
      <c r="O413" s="443"/>
      <c r="P413" s="443"/>
      <c r="Q413" s="443"/>
      <c r="R413" s="443"/>
      <c r="S413" s="443"/>
      <c r="T413" s="443"/>
      <c r="U413" s="443"/>
      <c r="V413" s="443"/>
      <c r="W413" s="443"/>
      <c r="X413" s="443"/>
      <c r="Y413" s="443"/>
      <c r="Z413" s="443"/>
    </row>
    <row r="414" spans="1:26" ht="15.6">
      <c r="A414" s="443"/>
      <c r="B414" s="443"/>
      <c r="C414" s="443"/>
      <c r="D414" s="443"/>
      <c r="E414" s="443"/>
      <c r="F414" s="443"/>
      <c r="G414" s="443"/>
      <c r="H414" s="443"/>
      <c r="I414" s="443"/>
      <c r="J414" s="443"/>
      <c r="K414" s="443"/>
      <c r="L414" s="443"/>
      <c r="M414" s="443"/>
      <c r="N414" s="443"/>
      <c r="O414" s="443"/>
      <c r="P414" s="443"/>
      <c r="Q414" s="443"/>
      <c r="R414" s="443"/>
      <c r="S414" s="443"/>
      <c r="T414" s="443"/>
      <c r="U414" s="443"/>
      <c r="V414" s="443"/>
      <c r="W414" s="443"/>
      <c r="X414" s="443"/>
      <c r="Y414" s="443"/>
      <c r="Z414" s="443"/>
    </row>
    <row r="415" spans="1:26" ht="15.6">
      <c r="A415" s="443"/>
      <c r="B415" s="443"/>
      <c r="C415" s="443"/>
      <c r="D415" s="443"/>
      <c r="E415" s="443"/>
      <c r="F415" s="443"/>
      <c r="G415" s="443"/>
      <c r="H415" s="443"/>
      <c r="I415" s="443"/>
      <c r="J415" s="443"/>
      <c r="K415" s="443"/>
      <c r="L415" s="443"/>
      <c r="M415" s="443"/>
      <c r="N415" s="443"/>
      <c r="O415" s="443"/>
      <c r="P415" s="443"/>
      <c r="Q415" s="443"/>
      <c r="R415" s="443"/>
      <c r="S415" s="443"/>
      <c r="T415" s="443"/>
      <c r="U415" s="443"/>
      <c r="V415" s="443"/>
      <c r="W415" s="443"/>
      <c r="X415" s="443"/>
      <c r="Y415" s="443"/>
      <c r="Z415" s="443"/>
    </row>
    <row r="416" spans="1:26" ht="15.6">
      <c r="A416" s="443"/>
      <c r="B416" s="443"/>
      <c r="C416" s="443"/>
      <c r="D416" s="443"/>
      <c r="E416" s="443"/>
      <c r="F416" s="443"/>
      <c r="G416" s="443"/>
      <c r="H416" s="443"/>
      <c r="I416" s="443"/>
      <c r="J416" s="443"/>
      <c r="K416" s="443"/>
      <c r="L416" s="443"/>
      <c r="M416" s="443"/>
      <c r="N416" s="443"/>
      <c r="O416" s="443"/>
      <c r="P416" s="443"/>
      <c r="Q416" s="443"/>
      <c r="R416" s="443"/>
      <c r="S416" s="443"/>
      <c r="T416" s="443"/>
      <c r="U416" s="443"/>
      <c r="V416" s="443"/>
      <c r="W416" s="443"/>
      <c r="X416" s="443"/>
      <c r="Y416" s="443"/>
      <c r="Z416" s="443"/>
    </row>
    <row r="417" spans="1:26" ht="15.6">
      <c r="A417" s="443"/>
      <c r="B417" s="443"/>
      <c r="C417" s="443"/>
      <c r="D417" s="443"/>
      <c r="E417" s="443"/>
      <c r="F417" s="443"/>
      <c r="G417" s="443"/>
      <c r="H417" s="443"/>
      <c r="I417" s="443"/>
      <c r="J417" s="443"/>
      <c r="K417" s="443"/>
      <c r="L417" s="443"/>
      <c r="M417" s="443"/>
      <c r="N417" s="443"/>
      <c r="O417" s="443"/>
      <c r="P417" s="443"/>
      <c r="Q417" s="443"/>
      <c r="R417" s="443"/>
      <c r="S417" s="443"/>
      <c r="T417" s="443"/>
      <c r="U417" s="443"/>
      <c r="V417" s="443"/>
      <c r="W417" s="443"/>
      <c r="X417" s="443"/>
      <c r="Y417" s="443"/>
      <c r="Z417" s="443"/>
    </row>
    <row r="418" spans="1:26" ht="15.6">
      <c r="A418" s="443"/>
      <c r="B418" s="443"/>
      <c r="C418" s="443"/>
      <c r="D418" s="443"/>
      <c r="E418" s="443"/>
      <c r="F418" s="443"/>
      <c r="G418" s="443"/>
      <c r="H418" s="443"/>
      <c r="I418" s="443"/>
      <c r="J418" s="443"/>
      <c r="K418" s="443"/>
      <c r="L418" s="443"/>
      <c r="M418" s="443"/>
      <c r="N418" s="443"/>
      <c r="O418" s="443"/>
      <c r="P418" s="443"/>
      <c r="Q418" s="443"/>
      <c r="R418" s="443"/>
      <c r="S418" s="443"/>
      <c r="T418" s="443"/>
      <c r="U418" s="443"/>
      <c r="V418" s="443"/>
      <c r="W418" s="443"/>
      <c r="X418" s="443"/>
      <c r="Y418" s="443"/>
      <c r="Z418" s="443"/>
    </row>
    <row r="419" spans="1:26" ht="15.6">
      <c r="A419" s="443"/>
      <c r="B419" s="443"/>
      <c r="C419" s="443"/>
      <c r="D419" s="443"/>
      <c r="E419" s="443"/>
      <c r="F419" s="443"/>
      <c r="G419" s="443"/>
      <c r="H419" s="443"/>
      <c r="I419" s="443"/>
      <c r="J419" s="443"/>
      <c r="K419" s="443"/>
      <c r="L419" s="443"/>
      <c r="M419" s="443"/>
      <c r="N419" s="443"/>
      <c r="O419" s="443"/>
      <c r="P419" s="443"/>
      <c r="Q419" s="443"/>
      <c r="R419" s="443"/>
      <c r="S419" s="443"/>
      <c r="T419" s="443"/>
      <c r="U419" s="443"/>
      <c r="V419" s="443"/>
      <c r="W419" s="443"/>
      <c r="X419" s="443"/>
      <c r="Y419" s="443"/>
      <c r="Z419" s="443"/>
    </row>
    <row r="420" spans="1:26" ht="15.6">
      <c r="A420" s="443"/>
      <c r="B420" s="443"/>
      <c r="C420" s="443"/>
      <c r="D420" s="443"/>
      <c r="E420" s="443"/>
      <c r="F420" s="443"/>
      <c r="G420" s="443"/>
      <c r="H420" s="443"/>
      <c r="I420" s="443"/>
      <c r="J420" s="443"/>
      <c r="K420" s="443"/>
      <c r="L420" s="443"/>
      <c r="M420" s="443"/>
      <c r="N420" s="443"/>
      <c r="O420" s="443"/>
      <c r="P420" s="443"/>
      <c r="Q420" s="443"/>
      <c r="R420" s="443"/>
      <c r="S420" s="443"/>
      <c r="T420" s="443"/>
      <c r="U420" s="443"/>
      <c r="V420" s="443"/>
      <c r="W420" s="443"/>
      <c r="X420" s="443"/>
      <c r="Y420" s="443"/>
      <c r="Z420" s="443"/>
    </row>
    <row r="421" spans="1:26" ht="15.6">
      <c r="A421" s="443"/>
      <c r="B421" s="443"/>
      <c r="C421" s="443"/>
      <c r="D421" s="443"/>
      <c r="E421" s="443"/>
      <c r="F421" s="443"/>
      <c r="G421" s="443"/>
      <c r="H421" s="443"/>
      <c r="I421" s="443"/>
      <c r="J421" s="443"/>
      <c r="K421" s="443"/>
      <c r="L421" s="443"/>
      <c r="M421" s="443"/>
      <c r="N421" s="443"/>
      <c r="O421" s="443"/>
      <c r="P421" s="443"/>
      <c r="Q421" s="443"/>
      <c r="R421" s="443"/>
      <c r="S421" s="443"/>
      <c r="T421" s="443"/>
      <c r="U421" s="443"/>
      <c r="V421" s="443"/>
      <c r="W421" s="443"/>
      <c r="X421" s="443"/>
      <c r="Y421" s="443"/>
      <c r="Z421" s="443"/>
    </row>
    <row r="422" spans="1:26" ht="15.6">
      <c r="A422" s="443"/>
      <c r="B422" s="443"/>
      <c r="C422" s="443"/>
      <c r="D422" s="443"/>
      <c r="E422" s="443"/>
      <c r="F422" s="443"/>
      <c r="G422" s="443"/>
      <c r="H422" s="443"/>
      <c r="I422" s="443"/>
      <c r="J422" s="443"/>
      <c r="K422" s="443"/>
      <c r="L422" s="443"/>
      <c r="M422" s="443"/>
      <c r="N422" s="443"/>
      <c r="O422" s="443"/>
      <c r="P422" s="443"/>
      <c r="Q422" s="443"/>
      <c r="R422" s="443"/>
      <c r="S422" s="443"/>
      <c r="T422" s="443"/>
      <c r="U422" s="443"/>
      <c r="V422" s="443"/>
      <c r="W422" s="443"/>
      <c r="X422" s="443"/>
      <c r="Y422" s="443"/>
      <c r="Z422" s="443"/>
    </row>
    <row r="423" spans="1:26" ht="15.6">
      <c r="A423" s="443"/>
      <c r="B423" s="443"/>
      <c r="C423" s="443"/>
      <c r="D423" s="443"/>
      <c r="E423" s="443"/>
      <c r="F423" s="443"/>
      <c r="G423" s="443"/>
      <c r="H423" s="443"/>
      <c r="I423" s="443"/>
      <c r="J423" s="443"/>
      <c r="K423" s="443"/>
      <c r="L423" s="443"/>
      <c r="M423" s="443"/>
      <c r="N423" s="443"/>
      <c r="O423" s="443"/>
      <c r="P423" s="443"/>
      <c r="Q423" s="443"/>
      <c r="R423" s="443"/>
      <c r="S423" s="443"/>
      <c r="T423" s="443"/>
      <c r="U423" s="443"/>
      <c r="V423" s="443"/>
      <c r="W423" s="443"/>
      <c r="X423" s="443"/>
      <c r="Y423" s="443"/>
      <c r="Z423" s="443"/>
    </row>
    <row r="424" spans="1:26" ht="15.6">
      <c r="A424" s="443"/>
      <c r="B424" s="443"/>
      <c r="C424" s="443"/>
      <c r="D424" s="443"/>
      <c r="E424" s="443"/>
      <c r="F424" s="443"/>
      <c r="G424" s="443"/>
      <c r="H424" s="443"/>
      <c r="I424" s="443"/>
      <c r="J424" s="443"/>
      <c r="K424" s="443"/>
      <c r="L424" s="443"/>
      <c r="M424" s="443"/>
      <c r="N424" s="443"/>
      <c r="O424" s="443"/>
      <c r="P424" s="443"/>
      <c r="Q424" s="443"/>
      <c r="R424" s="443"/>
      <c r="S424" s="443"/>
      <c r="T424" s="443"/>
      <c r="U424" s="443"/>
      <c r="V424" s="443"/>
      <c r="W424" s="443"/>
      <c r="X424" s="443"/>
      <c r="Y424" s="443"/>
      <c r="Z424" s="443"/>
    </row>
    <row r="425" spans="1:26" ht="15.6">
      <c r="A425" s="443"/>
      <c r="B425" s="443"/>
      <c r="C425" s="443"/>
      <c r="D425" s="443"/>
      <c r="E425" s="443"/>
      <c r="F425" s="443"/>
      <c r="G425" s="443"/>
      <c r="H425" s="443"/>
      <c r="I425" s="443"/>
      <c r="J425" s="443"/>
      <c r="K425" s="443"/>
      <c r="L425" s="443"/>
      <c r="M425" s="443"/>
      <c r="N425" s="443"/>
      <c r="O425" s="443"/>
      <c r="P425" s="443"/>
      <c r="Q425" s="443"/>
      <c r="R425" s="443"/>
      <c r="S425" s="443"/>
      <c r="T425" s="443"/>
      <c r="U425" s="443"/>
      <c r="V425" s="443"/>
      <c r="W425" s="443"/>
      <c r="X425" s="443"/>
      <c r="Y425" s="443"/>
      <c r="Z425" s="443"/>
    </row>
    <row r="426" spans="1:26" ht="15.6">
      <c r="A426" s="443"/>
      <c r="B426" s="443"/>
      <c r="C426" s="443"/>
      <c r="D426" s="443"/>
      <c r="E426" s="443"/>
      <c r="F426" s="443"/>
      <c r="G426" s="443"/>
      <c r="H426" s="443"/>
      <c r="I426" s="443"/>
      <c r="J426" s="443"/>
      <c r="K426" s="443"/>
      <c r="L426" s="443"/>
      <c r="M426" s="443"/>
      <c r="N426" s="443"/>
      <c r="O426" s="443"/>
      <c r="P426" s="443"/>
      <c r="Q426" s="443"/>
      <c r="R426" s="443"/>
      <c r="S426" s="443"/>
      <c r="T426" s="443"/>
      <c r="U426" s="443"/>
      <c r="V426" s="443"/>
      <c r="W426" s="443"/>
      <c r="X426" s="443"/>
      <c r="Y426" s="443"/>
      <c r="Z426" s="443"/>
    </row>
    <row r="427" spans="1:26" ht="15.6">
      <c r="A427" s="443"/>
      <c r="B427" s="443"/>
      <c r="C427" s="443"/>
      <c r="D427" s="443"/>
      <c r="E427" s="443"/>
      <c r="F427" s="443"/>
      <c r="G427" s="443"/>
      <c r="H427" s="443"/>
      <c r="I427" s="443"/>
      <c r="J427" s="443"/>
      <c r="K427" s="443"/>
      <c r="L427" s="443"/>
      <c r="M427" s="443"/>
      <c r="N427" s="443"/>
      <c r="O427" s="443"/>
      <c r="P427" s="443"/>
      <c r="Q427" s="443"/>
      <c r="R427" s="443"/>
      <c r="S427" s="443"/>
      <c r="T427" s="443"/>
      <c r="U427" s="443"/>
      <c r="V427" s="443"/>
      <c r="W427" s="443"/>
      <c r="X427" s="443"/>
      <c r="Y427" s="443"/>
      <c r="Z427" s="443"/>
    </row>
    <row r="428" spans="1:26" ht="15.6">
      <c r="A428" s="443"/>
      <c r="B428" s="443"/>
      <c r="C428" s="443"/>
      <c r="D428" s="443"/>
      <c r="E428" s="443"/>
      <c r="F428" s="443"/>
      <c r="G428" s="443"/>
      <c r="H428" s="443"/>
      <c r="I428" s="443"/>
      <c r="J428" s="443"/>
      <c r="K428" s="443"/>
      <c r="L428" s="443"/>
      <c r="M428" s="443"/>
      <c r="N428" s="443"/>
      <c r="O428" s="443"/>
      <c r="P428" s="443"/>
      <c r="Q428" s="443"/>
      <c r="R428" s="443"/>
      <c r="S428" s="443"/>
      <c r="T428" s="443"/>
      <c r="U428" s="443"/>
      <c r="V428" s="443"/>
      <c r="W428" s="443"/>
      <c r="X428" s="443"/>
      <c r="Y428" s="443"/>
      <c r="Z428" s="443"/>
    </row>
    <row r="429" spans="1:26" ht="15.6">
      <c r="A429" s="443"/>
      <c r="B429" s="443"/>
      <c r="C429" s="443"/>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row>
    <row r="430" spans="1:26" ht="15.6">
      <c r="A430" s="443"/>
      <c r="B430" s="443"/>
      <c r="C430" s="443"/>
      <c r="D430" s="443"/>
      <c r="E430" s="443"/>
      <c r="F430" s="443"/>
      <c r="G430" s="443"/>
      <c r="H430" s="443"/>
      <c r="I430" s="443"/>
      <c r="J430" s="443"/>
      <c r="K430" s="443"/>
      <c r="L430" s="443"/>
      <c r="M430" s="443"/>
      <c r="N430" s="443"/>
      <c r="O430" s="443"/>
      <c r="P430" s="443"/>
      <c r="Q430" s="443"/>
      <c r="R430" s="443"/>
      <c r="S430" s="443"/>
      <c r="T430" s="443"/>
      <c r="U430" s="443"/>
      <c r="V430" s="443"/>
      <c r="W430" s="443"/>
      <c r="X430" s="443"/>
      <c r="Y430" s="443"/>
      <c r="Z430" s="443"/>
    </row>
    <row r="431" spans="1:26" ht="15.6">
      <c r="A431" s="443"/>
      <c r="B431" s="443"/>
      <c r="C431" s="443"/>
      <c r="D431" s="443"/>
      <c r="E431" s="443"/>
      <c r="F431" s="443"/>
      <c r="G431" s="443"/>
      <c r="H431" s="443"/>
      <c r="I431" s="443"/>
      <c r="J431" s="443"/>
      <c r="K431" s="443"/>
      <c r="L431" s="443"/>
      <c r="M431" s="443"/>
      <c r="N431" s="443"/>
      <c r="O431" s="443"/>
      <c r="P431" s="443"/>
      <c r="Q431" s="443"/>
      <c r="R431" s="443"/>
      <c r="S431" s="443"/>
      <c r="T431" s="443"/>
      <c r="U431" s="443"/>
      <c r="V431" s="443"/>
      <c r="W431" s="443"/>
      <c r="X431" s="443"/>
      <c r="Y431" s="443"/>
      <c r="Z431" s="443"/>
    </row>
    <row r="432" spans="1:26" ht="15.6">
      <c r="A432" s="443"/>
      <c r="B432" s="443"/>
      <c r="C432" s="443"/>
      <c r="D432" s="443"/>
      <c r="E432" s="443"/>
      <c r="F432" s="443"/>
      <c r="G432" s="443"/>
      <c r="H432" s="443"/>
      <c r="I432" s="443"/>
      <c r="J432" s="443"/>
      <c r="K432" s="443"/>
      <c r="L432" s="443"/>
      <c r="M432" s="443"/>
      <c r="N432" s="443"/>
      <c r="O432" s="443"/>
      <c r="P432" s="443"/>
      <c r="Q432" s="443"/>
      <c r="R432" s="443"/>
      <c r="S432" s="443"/>
      <c r="T432" s="443"/>
      <c r="U432" s="443"/>
      <c r="V432" s="443"/>
      <c r="W432" s="443"/>
      <c r="X432" s="443"/>
      <c r="Y432" s="443"/>
      <c r="Z432" s="443"/>
    </row>
    <row r="433" spans="1:26" ht="15.6">
      <c r="A433" s="443"/>
      <c r="B433" s="443"/>
      <c r="C433" s="443"/>
      <c r="D433" s="443"/>
      <c r="E433" s="443"/>
      <c r="F433" s="443"/>
      <c r="G433" s="443"/>
      <c r="H433" s="443"/>
      <c r="I433" s="443"/>
      <c r="J433" s="443"/>
      <c r="K433" s="443"/>
      <c r="L433" s="443"/>
      <c r="M433" s="443"/>
      <c r="N433" s="443"/>
      <c r="O433" s="443"/>
      <c r="P433" s="443"/>
      <c r="Q433" s="443"/>
      <c r="R433" s="443"/>
      <c r="S433" s="443"/>
      <c r="T433" s="443"/>
      <c r="U433" s="443"/>
      <c r="V433" s="443"/>
      <c r="W433" s="443"/>
      <c r="X433" s="443"/>
      <c r="Y433" s="443"/>
      <c r="Z433" s="443"/>
    </row>
    <row r="434" spans="1:26" ht="15.6">
      <c r="A434" s="443"/>
      <c r="B434" s="443"/>
      <c r="C434" s="443"/>
      <c r="D434" s="443"/>
      <c r="E434" s="443"/>
      <c r="F434" s="443"/>
      <c r="G434" s="443"/>
      <c r="H434" s="443"/>
      <c r="I434" s="443"/>
      <c r="J434" s="443"/>
      <c r="K434" s="443"/>
      <c r="L434" s="443"/>
      <c r="M434" s="443"/>
      <c r="N434" s="443"/>
      <c r="O434" s="443"/>
      <c r="P434" s="443"/>
      <c r="Q434" s="443"/>
      <c r="R434" s="443"/>
      <c r="S434" s="443"/>
      <c r="T434" s="443"/>
      <c r="U434" s="443"/>
      <c r="V434" s="443"/>
      <c r="W434" s="443"/>
      <c r="X434" s="443"/>
      <c r="Y434" s="443"/>
      <c r="Z434" s="443"/>
    </row>
    <row r="435" spans="1:26" ht="15.6">
      <c r="A435" s="443"/>
      <c r="B435" s="443"/>
      <c r="C435" s="443"/>
      <c r="D435" s="443"/>
      <c r="E435" s="443"/>
      <c r="F435" s="443"/>
      <c r="G435" s="443"/>
      <c r="H435" s="443"/>
      <c r="I435" s="443"/>
      <c r="J435" s="443"/>
      <c r="K435" s="443"/>
      <c r="L435" s="443"/>
      <c r="M435" s="443"/>
      <c r="N435" s="443"/>
      <c r="O435" s="443"/>
      <c r="P435" s="443"/>
      <c r="Q435" s="443"/>
      <c r="R435" s="443"/>
      <c r="S435" s="443"/>
      <c r="T435" s="443"/>
      <c r="U435" s="443"/>
      <c r="V435" s="443"/>
      <c r="W435" s="443"/>
      <c r="X435" s="443"/>
      <c r="Y435" s="443"/>
      <c r="Z435" s="443"/>
    </row>
    <row r="436" spans="1:26" ht="15.6">
      <c r="A436" s="443"/>
      <c r="B436" s="443"/>
      <c r="C436" s="443"/>
      <c r="D436" s="443"/>
      <c r="E436" s="443"/>
      <c r="F436" s="443"/>
      <c r="G436" s="443"/>
      <c r="H436" s="443"/>
      <c r="I436" s="443"/>
      <c r="J436" s="443"/>
      <c r="K436" s="443"/>
      <c r="L436" s="443"/>
      <c r="M436" s="443"/>
      <c r="N436" s="443"/>
      <c r="O436" s="443"/>
      <c r="P436" s="443"/>
      <c r="Q436" s="443"/>
      <c r="R436" s="443"/>
      <c r="S436" s="443"/>
      <c r="T436" s="443"/>
      <c r="U436" s="443"/>
      <c r="V436" s="443"/>
      <c r="W436" s="443"/>
      <c r="X436" s="443"/>
      <c r="Y436" s="443"/>
      <c r="Z436" s="443"/>
    </row>
    <row r="437" spans="1:26" ht="15.6">
      <c r="A437" s="443"/>
      <c r="B437" s="443"/>
      <c r="C437" s="443"/>
      <c r="D437" s="443"/>
      <c r="E437" s="443"/>
      <c r="F437" s="443"/>
      <c r="G437" s="443"/>
      <c r="H437" s="443"/>
      <c r="I437" s="443"/>
      <c r="J437" s="443"/>
      <c r="K437" s="443"/>
      <c r="L437" s="443"/>
      <c r="M437" s="443"/>
      <c r="N437" s="443"/>
      <c r="O437" s="443"/>
      <c r="P437" s="443"/>
      <c r="Q437" s="443"/>
      <c r="R437" s="443"/>
      <c r="S437" s="443"/>
      <c r="T437" s="443"/>
      <c r="U437" s="443"/>
      <c r="V437" s="443"/>
      <c r="W437" s="443"/>
      <c r="X437" s="443"/>
      <c r="Y437" s="443"/>
      <c r="Z437" s="443"/>
    </row>
    <row r="438" spans="1:26" ht="15.6">
      <c r="A438" s="443"/>
      <c r="B438" s="443"/>
      <c r="C438" s="443"/>
      <c r="D438" s="443"/>
      <c r="E438" s="443"/>
      <c r="F438" s="443"/>
      <c r="G438" s="443"/>
      <c r="H438" s="443"/>
      <c r="I438" s="443"/>
      <c r="J438" s="443"/>
      <c r="K438" s="443"/>
      <c r="L438" s="443"/>
      <c r="M438" s="443"/>
      <c r="N438" s="443"/>
      <c r="O438" s="443"/>
      <c r="P438" s="443"/>
      <c r="Q438" s="443"/>
      <c r="R438" s="443"/>
      <c r="S438" s="443"/>
      <c r="T438" s="443"/>
      <c r="U438" s="443"/>
      <c r="V438" s="443"/>
      <c r="W438" s="443"/>
      <c r="X438" s="443"/>
      <c r="Y438" s="443"/>
      <c r="Z438" s="443"/>
    </row>
    <row r="439" spans="1:26" ht="15.6">
      <c r="A439" s="443"/>
      <c r="B439" s="443"/>
      <c r="C439" s="443"/>
      <c r="D439" s="443"/>
      <c r="E439" s="443"/>
      <c r="F439" s="443"/>
      <c r="G439" s="443"/>
      <c r="H439" s="443"/>
      <c r="I439" s="443"/>
      <c r="J439" s="443"/>
      <c r="K439" s="443"/>
      <c r="L439" s="443"/>
      <c r="M439" s="443"/>
      <c r="N439" s="443"/>
      <c r="O439" s="443"/>
      <c r="P439" s="443"/>
      <c r="Q439" s="443"/>
      <c r="R439" s="443"/>
      <c r="S439" s="443"/>
      <c r="T439" s="443"/>
      <c r="U439" s="443"/>
      <c r="V439" s="443"/>
      <c r="W439" s="443"/>
      <c r="X439" s="443"/>
      <c r="Y439" s="443"/>
      <c r="Z439" s="443"/>
    </row>
    <row r="440" spans="1:26" ht="15.6">
      <c r="A440" s="443"/>
      <c r="B440" s="443"/>
      <c r="C440" s="443"/>
      <c r="D440" s="443"/>
      <c r="E440" s="443"/>
      <c r="F440" s="443"/>
      <c r="G440" s="443"/>
      <c r="H440" s="443"/>
      <c r="I440" s="443"/>
      <c r="J440" s="443"/>
      <c r="K440" s="443"/>
      <c r="L440" s="443"/>
      <c r="M440" s="443"/>
      <c r="N440" s="443"/>
      <c r="O440" s="443"/>
      <c r="P440" s="443"/>
      <c r="Q440" s="443"/>
      <c r="R440" s="443"/>
      <c r="S440" s="443"/>
      <c r="T440" s="443"/>
      <c r="U440" s="443"/>
      <c r="V440" s="443"/>
      <c r="W440" s="443"/>
      <c r="X440" s="443"/>
      <c r="Y440" s="443"/>
      <c r="Z440" s="443"/>
    </row>
    <row r="441" spans="1:26" ht="15.6">
      <c r="A441" s="443"/>
      <c r="B441" s="443"/>
      <c r="C441" s="443"/>
      <c r="D441" s="443"/>
      <c r="E441" s="443"/>
      <c r="F441" s="443"/>
      <c r="G441" s="443"/>
      <c r="H441" s="443"/>
      <c r="I441" s="443"/>
      <c r="J441" s="443"/>
      <c r="K441" s="443"/>
      <c r="L441" s="443"/>
      <c r="M441" s="443"/>
      <c r="N441" s="443"/>
      <c r="O441" s="443"/>
      <c r="P441" s="443"/>
      <c r="Q441" s="443"/>
      <c r="R441" s="443"/>
      <c r="S441" s="443"/>
      <c r="T441" s="443"/>
      <c r="U441" s="443"/>
      <c r="V441" s="443"/>
      <c r="W441" s="443"/>
      <c r="X441" s="443"/>
      <c r="Y441" s="443"/>
      <c r="Z441" s="443"/>
    </row>
    <row r="442" spans="1:26" ht="15.6">
      <c r="A442" s="443"/>
      <c r="B442" s="443"/>
      <c r="C442" s="443"/>
      <c r="D442" s="443"/>
      <c r="E442" s="443"/>
      <c r="F442" s="443"/>
      <c r="G442" s="443"/>
      <c r="H442" s="443"/>
      <c r="I442" s="443"/>
      <c r="J442" s="443"/>
      <c r="K442" s="443"/>
      <c r="L442" s="443"/>
      <c r="M442" s="443"/>
      <c r="N442" s="443"/>
      <c r="O442" s="443"/>
      <c r="P442" s="443"/>
      <c r="Q442" s="443"/>
      <c r="R442" s="443"/>
      <c r="S442" s="443"/>
      <c r="T442" s="443"/>
      <c r="U442" s="443"/>
      <c r="V442" s="443"/>
      <c r="W442" s="443"/>
      <c r="X442" s="443"/>
      <c r="Y442" s="443"/>
      <c r="Z442" s="443"/>
    </row>
    <row r="443" spans="1:26" ht="15.6">
      <c r="A443" s="443"/>
      <c r="B443" s="443"/>
      <c r="C443" s="443"/>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row>
    <row r="444" spans="1:26" ht="15.6">
      <c r="A444" s="443"/>
      <c r="B444" s="443"/>
      <c r="C444" s="443"/>
      <c r="D444" s="443"/>
      <c r="E444" s="443"/>
      <c r="F444" s="443"/>
      <c r="G444" s="443"/>
      <c r="H444" s="443"/>
      <c r="I444" s="443"/>
      <c r="J444" s="443"/>
      <c r="K444" s="443"/>
      <c r="L444" s="443"/>
      <c r="M444" s="443"/>
      <c r="N444" s="443"/>
      <c r="O444" s="443"/>
      <c r="P444" s="443"/>
      <c r="Q444" s="443"/>
      <c r="R444" s="443"/>
      <c r="S444" s="443"/>
      <c r="T444" s="443"/>
      <c r="U444" s="443"/>
      <c r="V444" s="443"/>
      <c r="W444" s="443"/>
      <c r="X444" s="443"/>
      <c r="Y444" s="443"/>
      <c r="Z444" s="443"/>
    </row>
    <row r="445" spans="1:26" ht="15.6">
      <c r="A445" s="443"/>
      <c r="B445" s="443"/>
      <c r="C445" s="443"/>
      <c r="D445" s="443"/>
      <c r="E445" s="443"/>
      <c r="F445" s="443"/>
      <c r="G445" s="443"/>
      <c r="H445" s="443"/>
      <c r="I445" s="443"/>
      <c r="J445" s="443"/>
      <c r="K445" s="443"/>
      <c r="L445" s="443"/>
      <c r="M445" s="443"/>
      <c r="N445" s="443"/>
      <c r="O445" s="443"/>
      <c r="P445" s="443"/>
      <c r="Q445" s="443"/>
      <c r="R445" s="443"/>
      <c r="S445" s="443"/>
      <c r="T445" s="443"/>
      <c r="U445" s="443"/>
      <c r="V445" s="443"/>
      <c r="W445" s="443"/>
      <c r="X445" s="443"/>
      <c r="Y445" s="443"/>
      <c r="Z445" s="443"/>
    </row>
    <row r="446" spans="1:26" ht="15.6">
      <c r="A446" s="443"/>
      <c r="B446" s="443"/>
      <c r="C446" s="443"/>
      <c r="D446" s="443"/>
      <c r="E446" s="443"/>
      <c r="F446" s="443"/>
      <c r="G446" s="443"/>
      <c r="H446" s="443"/>
      <c r="I446" s="443"/>
      <c r="J446" s="443"/>
      <c r="K446" s="443"/>
      <c r="L446" s="443"/>
      <c r="M446" s="443"/>
      <c r="N446" s="443"/>
      <c r="O446" s="443"/>
      <c r="P446" s="443"/>
      <c r="Q446" s="443"/>
      <c r="R446" s="443"/>
      <c r="S446" s="443"/>
      <c r="T446" s="443"/>
      <c r="U446" s="443"/>
      <c r="V446" s="443"/>
      <c r="W446" s="443"/>
      <c r="X446" s="443"/>
      <c r="Y446" s="443"/>
      <c r="Z446" s="443"/>
    </row>
    <row r="447" spans="1:26" ht="15.6">
      <c r="A447" s="443"/>
      <c r="B447" s="443"/>
      <c r="C447" s="443"/>
      <c r="D447" s="443"/>
      <c r="E447" s="443"/>
      <c r="F447" s="443"/>
      <c r="G447" s="443"/>
      <c r="H447" s="443"/>
      <c r="I447" s="443"/>
      <c r="J447" s="443"/>
      <c r="K447" s="443"/>
      <c r="L447" s="443"/>
      <c r="M447" s="443"/>
      <c r="N447" s="443"/>
      <c r="O447" s="443"/>
      <c r="P447" s="443"/>
      <c r="Q447" s="443"/>
      <c r="R447" s="443"/>
      <c r="S447" s="443"/>
      <c r="T447" s="443"/>
      <c r="U447" s="443"/>
      <c r="V447" s="443"/>
      <c r="W447" s="443"/>
      <c r="X447" s="443"/>
      <c r="Y447" s="443"/>
      <c r="Z447" s="443"/>
    </row>
    <row r="448" spans="1:26" ht="15.6">
      <c r="A448" s="443"/>
      <c r="B448" s="443"/>
      <c r="C448" s="443"/>
      <c r="D448" s="443"/>
      <c r="E448" s="443"/>
      <c r="F448" s="443"/>
      <c r="G448" s="443"/>
      <c r="H448" s="443"/>
      <c r="I448" s="443"/>
      <c r="J448" s="443"/>
      <c r="K448" s="443"/>
      <c r="L448" s="443"/>
      <c r="M448" s="443"/>
      <c r="N448" s="443"/>
      <c r="O448" s="443"/>
      <c r="P448" s="443"/>
      <c r="Q448" s="443"/>
      <c r="R448" s="443"/>
      <c r="S448" s="443"/>
      <c r="T448" s="443"/>
      <c r="U448" s="443"/>
      <c r="V448" s="443"/>
      <c r="W448" s="443"/>
      <c r="X448" s="443"/>
      <c r="Y448" s="443"/>
      <c r="Z448" s="443"/>
    </row>
    <row r="449" spans="1:26" ht="15.6">
      <c r="A449" s="443"/>
      <c r="B449" s="443"/>
      <c r="C449" s="443"/>
      <c r="D449" s="443"/>
      <c r="E449" s="443"/>
      <c r="F449" s="443"/>
      <c r="G449" s="443"/>
      <c r="H449" s="443"/>
      <c r="I449" s="443"/>
      <c r="J449" s="443"/>
      <c r="K449" s="443"/>
      <c r="L449" s="443"/>
      <c r="M449" s="443"/>
      <c r="N449" s="443"/>
      <c r="O449" s="443"/>
      <c r="P449" s="443"/>
      <c r="Q449" s="443"/>
      <c r="R449" s="443"/>
      <c r="S449" s="443"/>
      <c r="T449" s="443"/>
      <c r="U449" s="443"/>
      <c r="V449" s="443"/>
      <c r="W449" s="443"/>
      <c r="X449" s="443"/>
      <c r="Y449" s="443"/>
      <c r="Z449" s="443"/>
    </row>
    <row r="450" spans="1:26" ht="15.6">
      <c r="A450" s="443"/>
      <c r="B450" s="443"/>
      <c r="C450" s="443"/>
      <c r="D450" s="443"/>
      <c r="E450" s="443"/>
      <c r="F450" s="443"/>
      <c r="G450" s="443"/>
      <c r="H450" s="443"/>
      <c r="I450" s="443"/>
      <c r="J450" s="443"/>
      <c r="K450" s="443"/>
      <c r="L450" s="443"/>
      <c r="M450" s="443"/>
      <c r="N450" s="443"/>
      <c r="O450" s="443"/>
      <c r="P450" s="443"/>
      <c r="Q450" s="443"/>
      <c r="R450" s="443"/>
      <c r="S450" s="443"/>
      <c r="T450" s="443"/>
      <c r="U450" s="443"/>
      <c r="V450" s="443"/>
      <c r="W450" s="443"/>
      <c r="X450" s="443"/>
      <c r="Y450" s="443"/>
      <c r="Z450" s="443"/>
    </row>
    <row r="451" spans="1:26" ht="15.6">
      <c r="A451" s="443"/>
      <c r="B451" s="443"/>
      <c r="C451" s="443"/>
      <c r="D451" s="443"/>
      <c r="E451" s="443"/>
      <c r="F451" s="443"/>
      <c r="G451" s="443"/>
      <c r="H451" s="443"/>
      <c r="I451" s="443"/>
      <c r="J451" s="443"/>
      <c r="K451" s="443"/>
      <c r="L451" s="443"/>
      <c r="M451" s="443"/>
      <c r="N451" s="443"/>
      <c r="O451" s="443"/>
      <c r="P451" s="443"/>
      <c r="Q451" s="443"/>
      <c r="R451" s="443"/>
      <c r="S451" s="443"/>
      <c r="T451" s="443"/>
      <c r="U451" s="443"/>
      <c r="V451" s="443"/>
      <c r="W451" s="443"/>
      <c r="X451" s="443"/>
      <c r="Y451" s="443"/>
      <c r="Z451" s="443"/>
    </row>
    <row r="452" spans="1:26" ht="15.6">
      <c r="A452" s="443"/>
      <c r="B452" s="443"/>
      <c r="C452" s="443"/>
      <c r="D452" s="443"/>
      <c r="E452" s="443"/>
      <c r="F452" s="443"/>
      <c r="G452" s="443"/>
      <c r="H452" s="443"/>
      <c r="I452" s="443"/>
      <c r="J452" s="443"/>
      <c r="K452" s="443"/>
      <c r="L452" s="443"/>
      <c r="M452" s="443"/>
      <c r="N452" s="443"/>
      <c r="O452" s="443"/>
      <c r="P452" s="443"/>
      <c r="Q452" s="443"/>
      <c r="R452" s="443"/>
      <c r="S452" s="443"/>
      <c r="T452" s="443"/>
      <c r="U452" s="443"/>
      <c r="V452" s="443"/>
      <c r="W452" s="443"/>
      <c r="X452" s="443"/>
      <c r="Y452" s="443"/>
      <c r="Z452" s="443"/>
    </row>
    <row r="453" spans="1:26" ht="15.6">
      <c r="A453" s="443"/>
      <c r="B453" s="443"/>
      <c r="C453" s="443"/>
      <c r="D453" s="443"/>
      <c r="E453" s="443"/>
      <c r="F453" s="443"/>
      <c r="G453" s="443"/>
      <c r="H453" s="443"/>
      <c r="I453" s="443"/>
      <c r="J453" s="443"/>
      <c r="K453" s="443"/>
      <c r="L453" s="443"/>
      <c r="M453" s="443"/>
      <c r="N453" s="443"/>
      <c r="O453" s="443"/>
      <c r="P453" s="443"/>
      <c r="Q453" s="443"/>
      <c r="R453" s="443"/>
      <c r="S453" s="443"/>
      <c r="T453" s="443"/>
      <c r="U453" s="443"/>
      <c r="V453" s="443"/>
      <c r="W453" s="443"/>
      <c r="X453" s="443"/>
      <c r="Y453" s="443"/>
      <c r="Z453" s="443"/>
    </row>
    <row r="454" spans="1:26" ht="15.6">
      <c r="A454" s="443"/>
      <c r="B454" s="443"/>
      <c r="C454" s="443"/>
      <c r="D454" s="443"/>
      <c r="E454" s="443"/>
      <c r="F454" s="443"/>
      <c r="G454" s="443"/>
      <c r="H454" s="443"/>
      <c r="I454" s="443"/>
      <c r="J454" s="443"/>
      <c r="K454" s="443"/>
      <c r="L454" s="443"/>
      <c r="M454" s="443"/>
      <c r="N454" s="443"/>
      <c r="O454" s="443"/>
      <c r="P454" s="443"/>
      <c r="Q454" s="443"/>
      <c r="R454" s="443"/>
      <c r="S454" s="443"/>
      <c r="T454" s="443"/>
      <c r="U454" s="443"/>
      <c r="V454" s="443"/>
      <c r="W454" s="443"/>
      <c r="X454" s="443"/>
      <c r="Y454" s="443"/>
      <c r="Z454" s="443"/>
    </row>
    <row r="455" spans="1:26" ht="15.6">
      <c r="A455" s="443"/>
      <c r="B455" s="443"/>
      <c r="C455" s="443"/>
      <c r="D455" s="443"/>
      <c r="E455" s="443"/>
      <c r="F455" s="443"/>
      <c r="G455" s="443"/>
      <c r="H455" s="443"/>
      <c r="I455" s="443"/>
      <c r="J455" s="443"/>
      <c r="K455" s="443"/>
      <c r="L455" s="443"/>
      <c r="M455" s="443"/>
      <c r="N455" s="443"/>
      <c r="O455" s="443"/>
      <c r="P455" s="443"/>
      <c r="Q455" s="443"/>
      <c r="R455" s="443"/>
      <c r="S455" s="443"/>
      <c r="T455" s="443"/>
      <c r="U455" s="443"/>
      <c r="V455" s="443"/>
      <c r="W455" s="443"/>
      <c r="X455" s="443"/>
      <c r="Y455" s="443"/>
      <c r="Z455" s="443"/>
    </row>
    <row r="456" spans="1:26" ht="15.6">
      <c r="A456" s="443"/>
      <c r="B456" s="443"/>
      <c r="C456" s="443"/>
      <c r="D456" s="443"/>
      <c r="E456" s="443"/>
      <c r="F456" s="443"/>
      <c r="G456" s="443"/>
      <c r="H456" s="443"/>
      <c r="I456" s="443"/>
      <c r="J456" s="443"/>
      <c r="K456" s="443"/>
      <c r="L456" s="443"/>
      <c r="M456" s="443"/>
      <c r="N456" s="443"/>
      <c r="O456" s="443"/>
      <c r="P456" s="443"/>
      <c r="Q456" s="443"/>
      <c r="R456" s="443"/>
      <c r="S456" s="443"/>
      <c r="T456" s="443"/>
      <c r="U456" s="443"/>
      <c r="V456" s="443"/>
      <c r="W456" s="443"/>
      <c r="X456" s="443"/>
      <c r="Y456" s="443"/>
      <c r="Z456" s="443"/>
    </row>
    <row r="457" spans="1:26" ht="15.6">
      <c r="A457" s="443"/>
      <c r="B457" s="443"/>
      <c r="C457" s="443"/>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row>
    <row r="458" spans="1:26" ht="15.6">
      <c r="A458" s="443"/>
      <c r="B458" s="443"/>
      <c r="C458" s="443"/>
      <c r="D458" s="443"/>
      <c r="E458" s="443"/>
      <c r="F458" s="443"/>
      <c r="G458" s="443"/>
      <c r="H458" s="443"/>
      <c r="I458" s="443"/>
      <c r="J458" s="443"/>
      <c r="K458" s="443"/>
      <c r="L458" s="443"/>
      <c r="M458" s="443"/>
      <c r="N458" s="443"/>
      <c r="O458" s="443"/>
      <c r="P458" s="443"/>
      <c r="Q458" s="443"/>
      <c r="R458" s="443"/>
      <c r="S458" s="443"/>
      <c r="T458" s="443"/>
      <c r="U458" s="443"/>
      <c r="V458" s="443"/>
      <c r="W458" s="443"/>
      <c r="X458" s="443"/>
      <c r="Y458" s="443"/>
      <c r="Z458" s="443"/>
    </row>
    <row r="459" spans="1:26" ht="15.6">
      <c r="A459" s="443"/>
      <c r="B459" s="443"/>
      <c r="C459" s="443"/>
      <c r="D459" s="443"/>
      <c r="E459" s="443"/>
      <c r="F459" s="443"/>
      <c r="G459" s="443"/>
      <c r="H459" s="443"/>
      <c r="I459" s="443"/>
      <c r="J459" s="443"/>
      <c r="K459" s="443"/>
      <c r="L459" s="443"/>
      <c r="M459" s="443"/>
      <c r="N459" s="443"/>
      <c r="O459" s="443"/>
      <c r="P459" s="443"/>
      <c r="Q459" s="443"/>
      <c r="R459" s="443"/>
      <c r="S459" s="443"/>
      <c r="T459" s="443"/>
      <c r="U459" s="443"/>
      <c r="V459" s="443"/>
      <c r="W459" s="443"/>
      <c r="X459" s="443"/>
      <c r="Y459" s="443"/>
      <c r="Z459" s="443"/>
    </row>
    <row r="460" spans="1:26" ht="15.6">
      <c r="A460" s="443"/>
      <c r="B460" s="443"/>
      <c r="C460" s="443"/>
      <c r="D460" s="443"/>
      <c r="E460" s="443"/>
      <c r="F460" s="443"/>
      <c r="G460" s="443"/>
      <c r="H460" s="443"/>
      <c r="I460" s="443"/>
      <c r="J460" s="443"/>
      <c r="K460" s="443"/>
      <c r="L460" s="443"/>
      <c r="M460" s="443"/>
      <c r="N460" s="443"/>
      <c r="O460" s="443"/>
      <c r="P460" s="443"/>
      <c r="Q460" s="443"/>
      <c r="R460" s="443"/>
      <c r="S460" s="443"/>
      <c r="T460" s="443"/>
      <c r="U460" s="443"/>
      <c r="V460" s="443"/>
      <c r="W460" s="443"/>
      <c r="X460" s="443"/>
      <c r="Y460" s="443"/>
      <c r="Z460" s="443"/>
    </row>
    <row r="461" spans="1:26" ht="15.6">
      <c r="A461" s="443"/>
      <c r="B461" s="443"/>
      <c r="C461" s="443"/>
      <c r="D461" s="443"/>
      <c r="E461" s="443"/>
      <c r="F461" s="443"/>
      <c r="G461" s="443"/>
      <c r="H461" s="443"/>
      <c r="I461" s="443"/>
      <c r="J461" s="443"/>
      <c r="K461" s="443"/>
      <c r="L461" s="443"/>
      <c r="M461" s="443"/>
      <c r="N461" s="443"/>
      <c r="O461" s="443"/>
      <c r="P461" s="443"/>
      <c r="Q461" s="443"/>
      <c r="R461" s="443"/>
      <c r="S461" s="443"/>
      <c r="T461" s="443"/>
      <c r="U461" s="443"/>
      <c r="V461" s="443"/>
      <c r="W461" s="443"/>
      <c r="X461" s="443"/>
      <c r="Y461" s="443"/>
      <c r="Z461" s="443"/>
    </row>
    <row r="462" spans="1:26" ht="15.6">
      <c r="A462" s="443"/>
      <c r="B462" s="443"/>
      <c r="C462" s="443"/>
      <c r="D462" s="443"/>
      <c r="E462" s="443"/>
      <c r="F462" s="443"/>
      <c r="G462" s="443"/>
      <c r="H462" s="443"/>
      <c r="I462" s="443"/>
      <c r="J462" s="443"/>
      <c r="K462" s="443"/>
      <c r="L462" s="443"/>
      <c r="M462" s="443"/>
      <c r="N462" s="443"/>
      <c r="O462" s="443"/>
      <c r="P462" s="443"/>
      <c r="Q462" s="443"/>
      <c r="R462" s="443"/>
      <c r="S462" s="443"/>
      <c r="T462" s="443"/>
      <c r="U462" s="443"/>
      <c r="V462" s="443"/>
      <c r="W462" s="443"/>
      <c r="X462" s="443"/>
      <c r="Y462" s="443"/>
      <c r="Z462" s="443"/>
    </row>
    <row r="463" spans="1:26" ht="15.6">
      <c r="A463" s="443"/>
      <c r="B463" s="443"/>
      <c r="C463" s="443"/>
      <c r="D463" s="443"/>
      <c r="E463" s="443"/>
      <c r="F463" s="443"/>
      <c r="G463" s="443"/>
      <c r="H463" s="443"/>
      <c r="I463" s="443"/>
      <c r="J463" s="443"/>
      <c r="K463" s="443"/>
      <c r="L463" s="443"/>
      <c r="M463" s="443"/>
      <c r="N463" s="443"/>
      <c r="O463" s="443"/>
      <c r="P463" s="443"/>
      <c r="Q463" s="443"/>
      <c r="R463" s="443"/>
      <c r="S463" s="443"/>
      <c r="T463" s="443"/>
      <c r="U463" s="443"/>
      <c r="V463" s="443"/>
      <c r="W463" s="443"/>
      <c r="X463" s="443"/>
      <c r="Y463" s="443"/>
      <c r="Z463" s="443"/>
    </row>
    <row r="464" spans="1:26" ht="15.6">
      <c r="A464" s="443"/>
      <c r="B464" s="443"/>
      <c r="C464" s="443"/>
      <c r="D464" s="443"/>
      <c r="E464" s="443"/>
      <c r="F464" s="443"/>
      <c r="G464" s="443"/>
      <c r="H464" s="443"/>
      <c r="I464" s="443"/>
      <c r="J464" s="443"/>
      <c r="K464" s="443"/>
      <c r="L464" s="443"/>
      <c r="M464" s="443"/>
      <c r="N464" s="443"/>
      <c r="O464" s="443"/>
      <c r="P464" s="443"/>
      <c r="Q464" s="443"/>
      <c r="R464" s="443"/>
      <c r="S464" s="443"/>
      <c r="T464" s="443"/>
      <c r="U464" s="443"/>
      <c r="V464" s="443"/>
      <c r="W464" s="443"/>
      <c r="X464" s="443"/>
      <c r="Y464" s="443"/>
      <c r="Z464" s="443"/>
    </row>
    <row r="465" spans="1:26" ht="15.6">
      <c r="A465" s="443"/>
      <c r="B465" s="443"/>
      <c r="C465" s="443"/>
      <c r="D465" s="443"/>
      <c r="E465" s="443"/>
      <c r="F465" s="443"/>
      <c r="G465" s="443"/>
      <c r="H465" s="443"/>
      <c r="I465" s="443"/>
      <c r="J465" s="443"/>
      <c r="K465" s="443"/>
      <c r="L465" s="443"/>
      <c r="M465" s="443"/>
      <c r="N465" s="443"/>
      <c r="O465" s="443"/>
      <c r="P465" s="443"/>
      <c r="Q465" s="443"/>
      <c r="R465" s="443"/>
      <c r="S465" s="443"/>
      <c r="T465" s="443"/>
      <c r="U465" s="443"/>
      <c r="V465" s="443"/>
      <c r="W465" s="443"/>
      <c r="X465" s="443"/>
      <c r="Y465" s="443"/>
      <c r="Z465" s="443"/>
    </row>
    <row r="466" spans="1:26" ht="15.6">
      <c r="A466" s="443"/>
      <c r="B466" s="443"/>
      <c r="C466" s="443"/>
      <c r="D466" s="443"/>
      <c r="E466" s="443"/>
      <c r="F466" s="443"/>
      <c r="G466" s="443"/>
      <c r="H466" s="443"/>
      <c r="I466" s="443"/>
      <c r="J466" s="443"/>
      <c r="K466" s="443"/>
      <c r="L466" s="443"/>
      <c r="M466" s="443"/>
      <c r="N466" s="443"/>
      <c r="O466" s="443"/>
      <c r="P466" s="443"/>
      <c r="Q466" s="443"/>
      <c r="R466" s="443"/>
      <c r="S466" s="443"/>
      <c r="T466" s="443"/>
      <c r="U466" s="443"/>
      <c r="V466" s="443"/>
      <c r="W466" s="443"/>
      <c r="X466" s="443"/>
      <c r="Y466" s="443"/>
      <c r="Z466" s="443"/>
    </row>
    <row r="467" spans="1:26" ht="15.6">
      <c r="A467" s="443"/>
      <c r="B467" s="443"/>
      <c r="C467" s="443"/>
      <c r="D467" s="443"/>
      <c r="E467" s="443"/>
      <c r="F467" s="443"/>
      <c r="G467" s="443"/>
      <c r="H467" s="443"/>
      <c r="I467" s="443"/>
      <c r="J467" s="443"/>
      <c r="K467" s="443"/>
      <c r="L467" s="443"/>
      <c r="M467" s="443"/>
      <c r="N467" s="443"/>
      <c r="O467" s="443"/>
      <c r="P467" s="443"/>
      <c r="Q467" s="443"/>
      <c r="R467" s="443"/>
      <c r="S467" s="443"/>
      <c r="T467" s="443"/>
      <c r="U467" s="443"/>
      <c r="V467" s="443"/>
      <c r="W467" s="443"/>
      <c r="X467" s="443"/>
      <c r="Y467" s="443"/>
      <c r="Z467" s="443"/>
    </row>
    <row r="468" spans="1:26" ht="15.6">
      <c r="A468" s="443"/>
      <c r="B468" s="443"/>
      <c r="C468" s="443"/>
      <c r="D468" s="443"/>
      <c r="E468" s="443"/>
      <c r="F468" s="443"/>
      <c r="G468" s="443"/>
      <c r="H468" s="443"/>
      <c r="I468" s="443"/>
      <c r="J468" s="443"/>
      <c r="K468" s="443"/>
      <c r="L468" s="443"/>
      <c r="M468" s="443"/>
      <c r="N468" s="443"/>
      <c r="O468" s="443"/>
      <c r="P468" s="443"/>
      <c r="Q468" s="443"/>
      <c r="R468" s="443"/>
      <c r="S468" s="443"/>
      <c r="T468" s="443"/>
      <c r="U468" s="443"/>
      <c r="V468" s="443"/>
      <c r="W468" s="443"/>
      <c r="X468" s="443"/>
      <c r="Y468" s="443"/>
      <c r="Z468" s="443"/>
    </row>
    <row r="469" spans="1:26" ht="15.6">
      <c r="A469" s="443"/>
      <c r="B469" s="443"/>
      <c r="C469" s="443"/>
      <c r="D469" s="443"/>
      <c r="E469" s="443"/>
      <c r="F469" s="443"/>
      <c r="G469" s="443"/>
      <c r="H469" s="443"/>
      <c r="I469" s="443"/>
      <c r="J469" s="443"/>
      <c r="K469" s="443"/>
      <c r="L469" s="443"/>
      <c r="M469" s="443"/>
      <c r="N469" s="443"/>
      <c r="O469" s="443"/>
      <c r="P469" s="443"/>
      <c r="Q469" s="443"/>
      <c r="R469" s="443"/>
      <c r="S469" s="443"/>
      <c r="T469" s="443"/>
      <c r="U469" s="443"/>
      <c r="V469" s="443"/>
      <c r="W469" s="443"/>
      <c r="X469" s="443"/>
      <c r="Y469" s="443"/>
      <c r="Z469" s="443"/>
    </row>
    <row r="470" spans="1:26" ht="15.6">
      <c r="A470" s="443"/>
      <c r="B470" s="443"/>
      <c r="C470" s="443"/>
      <c r="D470" s="443"/>
      <c r="E470" s="443"/>
      <c r="F470" s="443"/>
      <c r="G470" s="443"/>
      <c r="H470" s="443"/>
      <c r="I470" s="443"/>
      <c r="J470" s="443"/>
      <c r="K470" s="443"/>
      <c r="L470" s="443"/>
      <c r="M470" s="443"/>
      <c r="N470" s="443"/>
      <c r="O470" s="443"/>
      <c r="P470" s="443"/>
      <c r="Q470" s="443"/>
      <c r="R470" s="443"/>
      <c r="S470" s="443"/>
      <c r="T470" s="443"/>
      <c r="U470" s="443"/>
      <c r="V470" s="443"/>
      <c r="W470" s="443"/>
      <c r="X470" s="443"/>
      <c r="Y470" s="443"/>
      <c r="Z470" s="443"/>
    </row>
    <row r="471" spans="1:26" ht="15.6">
      <c r="A471" s="443"/>
      <c r="B471" s="443"/>
      <c r="C471" s="443"/>
      <c r="D471" s="443"/>
      <c r="E471" s="443"/>
      <c r="F471" s="443"/>
      <c r="G471" s="443"/>
      <c r="H471" s="443"/>
      <c r="I471" s="443"/>
      <c r="J471" s="443"/>
      <c r="K471" s="443"/>
      <c r="L471" s="443"/>
      <c r="M471" s="443"/>
      <c r="N471" s="443"/>
      <c r="O471" s="443"/>
      <c r="P471" s="443"/>
      <c r="Q471" s="443"/>
      <c r="R471" s="443"/>
      <c r="S471" s="443"/>
      <c r="T471" s="443"/>
      <c r="U471" s="443"/>
      <c r="V471" s="443"/>
      <c r="W471" s="443"/>
      <c r="X471" s="443"/>
      <c r="Y471" s="443"/>
      <c r="Z471" s="443"/>
    </row>
    <row r="472" spans="1:26" ht="15.6">
      <c r="A472" s="443"/>
      <c r="B472" s="443"/>
      <c r="C472" s="443"/>
      <c r="D472" s="443"/>
      <c r="E472" s="443"/>
      <c r="F472" s="443"/>
      <c r="G472" s="443"/>
      <c r="H472" s="443"/>
      <c r="I472" s="443"/>
      <c r="J472" s="443"/>
      <c r="K472" s="443"/>
      <c r="L472" s="443"/>
      <c r="M472" s="443"/>
      <c r="N472" s="443"/>
      <c r="O472" s="443"/>
      <c r="P472" s="443"/>
      <c r="Q472" s="443"/>
      <c r="R472" s="443"/>
      <c r="S472" s="443"/>
      <c r="T472" s="443"/>
      <c r="U472" s="443"/>
      <c r="V472" s="443"/>
      <c r="W472" s="443"/>
      <c r="X472" s="443"/>
      <c r="Y472" s="443"/>
      <c r="Z472" s="443"/>
    </row>
    <row r="473" spans="1:26" ht="15.6">
      <c r="A473" s="443"/>
      <c r="B473" s="443"/>
      <c r="C473" s="443"/>
      <c r="D473" s="443"/>
      <c r="E473" s="443"/>
      <c r="F473" s="443"/>
      <c r="G473" s="443"/>
      <c r="H473" s="443"/>
      <c r="I473" s="443"/>
      <c r="J473" s="443"/>
      <c r="K473" s="443"/>
      <c r="L473" s="443"/>
      <c r="M473" s="443"/>
      <c r="N473" s="443"/>
      <c r="O473" s="443"/>
      <c r="P473" s="443"/>
      <c r="Q473" s="443"/>
      <c r="R473" s="443"/>
      <c r="S473" s="443"/>
      <c r="T473" s="443"/>
      <c r="U473" s="443"/>
      <c r="V473" s="443"/>
      <c r="W473" s="443"/>
      <c r="X473" s="443"/>
      <c r="Y473" s="443"/>
      <c r="Z473" s="443"/>
    </row>
    <row r="474" spans="1:26" ht="15.6">
      <c r="A474" s="443"/>
      <c r="B474" s="443"/>
      <c r="C474" s="443"/>
      <c r="D474" s="443"/>
      <c r="E474" s="443"/>
      <c r="F474" s="443"/>
      <c r="G474" s="443"/>
      <c r="H474" s="443"/>
      <c r="I474" s="443"/>
      <c r="J474" s="443"/>
      <c r="K474" s="443"/>
      <c r="L474" s="443"/>
      <c r="M474" s="443"/>
      <c r="N474" s="443"/>
      <c r="O474" s="443"/>
      <c r="P474" s="443"/>
      <c r="Q474" s="443"/>
      <c r="R474" s="443"/>
      <c r="S474" s="443"/>
      <c r="T474" s="443"/>
      <c r="U474" s="443"/>
      <c r="V474" s="443"/>
      <c r="W474" s="443"/>
      <c r="X474" s="443"/>
      <c r="Y474" s="443"/>
      <c r="Z474" s="443"/>
    </row>
    <row r="475" spans="1:26" ht="15.6">
      <c r="A475" s="443"/>
      <c r="B475" s="443"/>
      <c r="C475" s="443"/>
      <c r="D475" s="443"/>
      <c r="E475" s="443"/>
      <c r="F475" s="443"/>
      <c r="G475" s="443"/>
      <c r="H475" s="443"/>
      <c r="I475" s="443"/>
      <c r="J475" s="443"/>
      <c r="K475" s="443"/>
      <c r="L475" s="443"/>
      <c r="M475" s="443"/>
      <c r="N475" s="443"/>
      <c r="O475" s="443"/>
      <c r="P475" s="443"/>
      <c r="Q475" s="443"/>
      <c r="R475" s="443"/>
      <c r="S475" s="443"/>
      <c r="T475" s="443"/>
      <c r="U475" s="443"/>
      <c r="V475" s="443"/>
      <c r="W475" s="443"/>
      <c r="X475" s="443"/>
      <c r="Y475" s="443"/>
      <c r="Z475" s="443"/>
    </row>
    <row r="476" spans="1:26" ht="15.6">
      <c r="A476" s="443"/>
      <c r="B476" s="443"/>
      <c r="C476" s="443"/>
      <c r="D476" s="443"/>
      <c r="E476" s="443"/>
      <c r="F476" s="443"/>
      <c r="G476" s="443"/>
      <c r="H476" s="443"/>
      <c r="I476" s="443"/>
      <c r="J476" s="443"/>
      <c r="K476" s="443"/>
      <c r="L476" s="443"/>
      <c r="M476" s="443"/>
      <c r="N476" s="443"/>
      <c r="O476" s="443"/>
      <c r="P476" s="443"/>
      <c r="Q476" s="443"/>
      <c r="R476" s="443"/>
      <c r="S476" s="443"/>
      <c r="T476" s="443"/>
      <c r="U476" s="443"/>
      <c r="V476" s="443"/>
      <c r="W476" s="443"/>
      <c r="X476" s="443"/>
      <c r="Y476" s="443"/>
      <c r="Z476" s="443"/>
    </row>
    <row r="477" spans="1:26" ht="15.6">
      <c r="A477" s="443"/>
      <c r="B477" s="443"/>
      <c r="C477" s="443"/>
      <c r="D477" s="443"/>
      <c r="E477" s="443"/>
      <c r="F477" s="443"/>
      <c r="G477" s="443"/>
      <c r="H477" s="443"/>
      <c r="I477" s="443"/>
      <c r="J477" s="443"/>
      <c r="K477" s="443"/>
      <c r="L477" s="443"/>
      <c r="M477" s="443"/>
      <c r="N477" s="443"/>
      <c r="O477" s="443"/>
      <c r="P477" s="443"/>
      <c r="Q477" s="443"/>
      <c r="R477" s="443"/>
      <c r="S477" s="443"/>
      <c r="T477" s="443"/>
      <c r="U477" s="443"/>
      <c r="V477" s="443"/>
      <c r="W477" s="443"/>
      <c r="X477" s="443"/>
      <c r="Y477" s="443"/>
      <c r="Z477" s="443"/>
    </row>
    <row r="478" spans="1:26" ht="15.6">
      <c r="A478" s="443"/>
      <c r="B478" s="443"/>
      <c r="C478" s="443"/>
      <c r="D478" s="443"/>
      <c r="E478" s="443"/>
      <c r="F478" s="443"/>
      <c r="G478" s="443"/>
      <c r="H478" s="443"/>
      <c r="I478" s="443"/>
      <c r="J478" s="443"/>
      <c r="K478" s="443"/>
      <c r="L478" s="443"/>
      <c r="M478" s="443"/>
      <c r="N478" s="443"/>
      <c r="O478" s="443"/>
      <c r="P478" s="443"/>
      <c r="Q478" s="443"/>
      <c r="R478" s="443"/>
      <c r="S478" s="443"/>
      <c r="T478" s="443"/>
      <c r="U478" s="443"/>
      <c r="V478" s="443"/>
      <c r="W478" s="443"/>
      <c r="X478" s="443"/>
      <c r="Y478" s="443"/>
      <c r="Z478" s="443"/>
    </row>
    <row r="479" spans="1:26" ht="15.6">
      <c r="A479" s="443"/>
      <c r="B479" s="443"/>
      <c r="C479" s="443"/>
      <c r="D479" s="443"/>
      <c r="E479" s="443"/>
      <c r="F479" s="443"/>
      <c r="G479" s="443"/>
      <c r="H479" s="443"/>
      <c r="I479" s="443"/>
      <c r="J479" s="443"/>
      <c r="K479" s="443"/>
      <c r="L479" s="443"/>
      <c r="M479" s="443"/>
      <c r="N479" s="443"/>
      <c r="O479" s="443"/>
      <c r="P479" s="443"/>
      <c r="Q479" s="443"/>
      <c r="R479" s="443"/>
      <c r="S479" s="443"/>
      <c r="T479" s="443"/>
      <c r="U479" s="443"/>
      <c r="V479" s="443"/>
      <c r="W479" s="443"/>
      <c r="X479" s="443"/>
      <c r="Y479" s="443"/>
      <c r="Z479" s="443"/>
    </row>
    <row r="480" spans="1:26" ht="15.6">
      <c r="A480" s="443"/>
      <c r="B480" s="443"/>
      <c r="C480" s="443"/>
      <c r="D480" s="443"/>
      <c r="E480" s="443"/>
      <c r="F480" s="443"/>
      <c r="G480" s="443"/>
      <c r="H480" s="443"/>
      <c r="I480" s="443"/>
      <c r="J480" s="443"/>
      <c r="K480" s="443"/>
      <c r="L480" s="443"/>
      <c r="M480" s="443"/>
      <c r="N480" s="443"/>
      <c r="O480" s="443"/>
      <c r="P480" s="443"/>
      <c r="Q480" s="443"/>
      <c r="R480" s="443"/>
      <c r="S480" s="443"/>
      <c r="T480" s="443"/>
      <c r="U480" s="443"/>
      <c r="V480" s="443"/>
      <c r="W480" s="443"/>
      <c r="X480" s="443"/>
      <c r="Y480" s="443"/>
      <c r="Z480" s="443"/>
    </row>
    <row r="481" spans="1:26" ht="15.6">
      <c r="A481" s="443"/>
      <c r="B481" s="443"/>
      <c r="C481" s="443"/>
      <c r="D481" s="443"/>
      <c r="E481" s="443"/>
      <c r="F481" s="443"/>
      <c r="G481" s="443"/>
      <c r="H481" s="443"/>
      <c r="I481" s="443"/>
      <c r="J481" s="443"/>
      <c r="K481" s="443"/>
      <c r="L481" s="443"/>
      <c r="M481" s="443"/>
      <c r="N481" s="443"/>
      <c r="O481" s="443"/>
      <c r="P481" s="443"/>
      <c r="Q481" s="443"/>
      <c r="R481" s="443"/>
      <c r="S481" s="443"/>
      <c r="T481" s="443"/>
      <c r="U481" s="443"/>
      <c r="V481" s="443"/>
      <c r="W481" s="443"/>
      <c r="X481" s="443"/>
      <c r="Y481" s="443"/>
      <c r="Z481" s="443"/>
    </row>
    <row r="482" spans="1:26" ht="15.6">
      <c r="A482" s="443"/>
      <c r="B482" s="443"/>
      <c r="C482" s="443"/>
      <c r="D482" s="443"/>
      <c r="E482" s="443"/>
      <c r="F482" s="443"/>
      <c r="G482" s="443"/>
      <c r="H482" s="443"/>
      <c r="I482" s="443"/>
      <c r="J482" s="443"/>
      <c r="K482" s="443"/>
      <c r="L482" s="443"/>
      <c r="M482" s="443"/>
      <c r="N482" s="443"/>
      <c r="O482" s="443"/>
      <c r="P482" s="443"/>
      <c r="Q482" s="443"/>
      <c r="R482" s="443"/>
      <c r="S482" s="443"/>
      <c r="T482" s="443"/>
      <c r="U482" s="443"/>
      <c r="V482" s="443"/>
      <c r="W482" s="443"/>
      <c r="X482" s="443"/>
      <c r="Y482" s="443"/>
      <c r="Z482" s="443"/>
    </row>
    <row r="483" spans="1:26" ht="15.6">
      <c r="A483" s="443"/>
      <c r="B483" s="443"/>
      <c r="C483" s="443"/>
      <c r="D483" s="443"/>
      <c r="E483" s="443"/>
      <c r="F483" s="443"/>
      <c r="G483" s="443"/>
      <c r="H483" s="443"/>
      <c r="I483" s="443"/>
      <c r="J483" s="443"/>
      <c r="K483" s="443"/>
      <c r="L483" s="443"/>
      <c r="M483" s="443"/>
      <c r="N483" s="443"/>
      <c r="O483" s="443"/>
      <c r="P483" s="443"/>
      <c r="Q483" s="443"/>
      <c r="R483" s="443"/>
      <c r="S483" s="443"/>
      <c r="T483" s="443"/>
      <c r="U483" s="443"/>
      <c r="V483" s="443"/>
      <c r="W483" s="443"/>
      <c r="X483" s="443"/>
      <c r="Y483" s="443"/>
      <c r="Z483" s="443"/>
    </row>
    <row r="484" spans="1:26" ht="15.6">
      <c r="A484" s="443"/>
      <c r="B484" s="443"/>
      <c r="C484" s="443"/>
      <c r="D484" s="443"/>
      <c r="E484" s="443"/>
      <c r="F484" s="443"/>
      <c r="G484" s="443"/>
      <c r="H484" s="443"/>
      <c r="I484" s="443"/>
      <c r="J484" s="443"/>
      <c r="K484" s="443"/>
      <c r="L484" s="443"/>
      <c r="M484" s="443"/>
      <c r="N484" s="443"/>
      <c r="O484" s="443"/>
      <c r="P484" s="443"/>
      <c r="Q484" s="443"/>
      <c r="R484" s="443"/>
      <c r="S484" s="443"/>
      <c r="T484" s="443"/>
      <c r="U484" s="443"/>
      <c r="V484" s="443"/>
      <c r="W484" s="443"/>
      <c r="X484" s="443"/>
      <c r="Y484" s="443"/>
      <c r="Z484" s="443"/>
    </row>
    <row r="485" spans="1:26" ht="15.6">
      <c r="A485" s="443"/>
      <c r="B485" s="443"/>
      <c r="C485" s="443"/>
      <c r="D485" s="443"/>
      <c r="E485" s="443"/>
      <c r="F485" s="443"/>
      <c r="G485" s="443"/>
      <c r="H485" s="443"/>
      <c r="I485" s="443"/>
      <c r="J485" s="443"/>
      <c r="K485" s="443"/>
      <c r="L485" s="443"/>
      <c r="M485" s="443"/>
      <c r="N485" s="443"/>
      <c r="O485" s="443"/>
      <c r="P485" s="443"/>
      <c r="Q485" s="443"/>
      <c r="R485" s="443"/>
      <c r="S485" s="443"/>
      <c r="T485" s="443"/>
      <c r="U485" s="443"/>
      <c r="V485" s="443"/>
      <c r="W485" s="443"/>
      <c r="X485" s="443"/>
      <c r="Y485" s="443"/>
      <c r="Z485" s="443"/>
    </row>
    <row r="486" spans="1:26" ht="15.6">
      <c r="A486" s="443"/>
      <c r="B486" s="443"/>
      <c r="C486" s="443"/>
      <c r="D486" s="443"/>
      <c r="E486" s="443"/>
      <c r="F486" s="443"/>
      <c r="G486" s="443"/>
      <c r="H486" s="443"/>
      <c r="I486" s="443"/>
      <c r="J486" s="443"/>
      <c r="K486" s="443"/>
      <c r="L486" s="443"/>
      <c r="M486" s="443"/>
      <c r="N486" s="443"/>
      <c r="O486" s="443"/>
      <c r="P486" s="443"/>
      <c r="Q486" s="443"/>
      <c r="R486" s="443"/>
      <c r="S486" s="443"/>
      <c r="T486" s="443"/>
      <c r="U486" s="443"/>
      <c r="V486" s="443"/>
      <c r="W486" s="443"/>
      <c r="X486" s="443"/>
      <c r="Y486" s="443"/>
      <c r="Z486" s="443"/>
    </row>
    <row r="487" spans="1:26" ht="15.6">
      <c r="A487" s="443"/>
      <c r="B487" s="443"/>
      <c r="C487" s="443"/>
      <c r="D487" s="443"/>
      <c r="E487" s="443"/>
      <c r="F487" s="443"/>
      <c r="G487" s="443"/>
      <c r="H487" s="443"/>
      <c r="I487" s="443"/>
      <c r="J487" s="443"/>
      <c r="K487" s="443"/>
      <c r="L487" s="443"/>
      <c r="M487" s="443"/>
      <c r="N487" s="443"/>
      <c r="O487" s="443"/>
      <c r="P487" s="443"/>
      <c r="Q487" s="443"/>
      <c r="R487" s="443"/>
      <c r="S487" s="443"/>
      <c r="T487" s="443"/>
      <c r="U487" s="443"/>
      <c r="V487" s="443"/>
      <c r="W487" s="443"/>
      <c r="X487" s="443"/>
      <c r="Y487" s="443"/>
      <c r="Z487" s="443"/>
    </row>
    <row r="488" spans="1:26" ht="15.6">
      <c r="A488" s="443"/>
      <c r="B488" s="443"/>
      <c r="C488" s="443"/>
      <c r="D488" s="443"/>
      <c r="E488" s="443"/>
      <c r="F488" s="443"/>
      <c r="G488" s="443"/>
      <c r="H488" s="443"/>
      <c r="I488" s="443"/>
      <c r="J488" s="443"/>
      <c r="K488" s="443"/>
      <c r="L488" s="443"/>
      <c r="M488" s="443"/>
      <c r="N488" s="443"/>
      <c r="O488" s="443"/>
      <c r="P488" s="443"/>
      <c r="Q488" s="443"/>
      <c r="R488" s="443"/>
      <c r="S488" s="443"/>
      <c r="T488" s="443"/>
      <c r="U488" s="443"/>
      <c r="V488" s="443"/>
      <c r="W488" s="443"/>
      <c r="X488" s="443"/>
      <c r="Y488" s="443"/>
      <c r="Z488" s="443"/>
    </row>
    <row r="489" spans="1:26" ht="15.6">
      <c r="A489" s="443"/>
      <c r="B489" s="443"/>
      <c r="C489" s="443"/>
      <c r="D489" s="443"/>
      <c r="E489" s="443"/>
      <c r="F489" s="443"/>
      <c r="G489" s="443"/>
      <c r="H489" s="443"/>
      <c r="I489" s="443"/>
      <c r="J489" s="443"/>
      <c r="K489" s="443"/>
      <c r="L489" s="443"/>
      <c r="M489" s="443"/>
      <c r="N489" s="443"/>
      <c r="O489" s="443"/>
      <c r="P489" s="443"/>
      <c r="Q489" s="443"/>
      <c r="R489" s="443"/>
      <c r="S489" s="443"/>
      <c r="T489" s="443"/>
      <c r="U489" s="443"/>
      <c r="V489" s="443"/>
      <c r="W489" s="443"/>
      <c r="X489" s="443"/>
      <c r="Y489" s="443"/>
      <c r="Z489" s="443"/>
    </row>
    <row r="490" spans="1:26" ht="15.6">
      <c r="A490" s="443"/>
      <c r="B490" s="443"/>
      <c r="C490" s="443"/>
      <c r="D490" s="443"/>
      <c r="E490" s="443"/>
      <c r="F490" s="443"/>
      <c r="G490" s="443"/>
      <c r="H490" s="443"/>
      <c r="I490" s="443"/>
      <c r="J490" s="443"/>
      <c r="K490" s="443"/>
      <c r="L490" s="443"/>
      <c r="M490" s="443"/>
      <c r="N490" s="443"/>
      <c r="O490" s="443"/>
      <c r="P490" s="443"/>
      <c r="Q490" s="443"/>
      <c r="R490" s="443"/>
      <c r="S490" s="443"/>
      <c r="T490" s="443"/>
      <c r="U490" s="443"/>
      <c r="V490" s="443"/>
      <c r="W490" s="443"/>
      <c r="X490" s="443"/>
      <c r="Y490" s="443"/>
      <c r="Z490" s="443"/>
    </row>
    <row r="491" spans="1:26" ht="15.6">
      <c r="A491" s="443"/>
      <c r="B491" s="443"/>
      <c r="C491" s="443"/>
      <c r="D491" s="443"/>
      <c r="E491" s="443"/>
      <c r="F491" s="443"/>
      <c r="G491" s="443"/>
      <c r="H491" s="443"/>
      <c r="I491" s="443"/>
      <c r="J491" s="443"/>
      <c r="K491" s="443"/>
      <c r="L491" s="443"/>
      <c r="M491" s="443"/>
      <c r="N491" s="443"/>
      <c r="O491" s="443"/>
      <c r="P491" s="443"/>
      <c r="Q491" s="443"/>
      <c r="R491" s="443"/>
      <c r="S491" s="443"/>
      <c r="T491" s="443"/>
      <c r="U491" s="443"/>
      <c r="V491" s="443"/>
      <c r="W491" s="443"/>
      <c r="X491" s="443"/>
      <c r="Y491" s="443"/>
      <c r="Z491" s="443"/>
    </row>
    <row r="492" spans="1:26" ht="15.6">
      <c r="A492" s="443"/>
      <c r="B492" s="443"/>
      <c r="C492" s="443"/>
      <c r="D492" s="443"/>
      <c r="E492" s="443"/>
      <c r="F492" s="443"/>
      <c r="G492" s="443"/>
      <c r="H492" s="443"/>
      <c r="I492" s="443"/>
      <c r="J492" s="443"/>
      <c r="K492" s="443"/>
      <c r="L492" s="443"/>
      <c r="M492" s="443"/>
      <c r="N492" s="443"/>
      <c r="O492" s="443"/>
      <c r="P492" s="443"/>
      <c r="Q492" s="443"/>
      <c r="R492" s="443"/>
      <c r="S492" s="443"/>
      <c r="T492" s="443"/>
      <c r="U492" s="443"/>
      <c r="V492" s="443"/>
      <c r="W492" s="443"/>
      <c r="X492" s="443"/>
      <c r="Y492" s="443"/>
      <c r="Z492" s="443"/>
    </row>
    <row r="493" spans="1:26" ht="15.6">
      <c r="A493" s="443"/>
      <c r="B493" s="443"/>
      <c r="C493" s="443"/>
      <c r="D493" s="443"/>
      <c r="E493" s="443"/>
      <c r="F493" s="443"/>
      <c r="G493" s="443"/>
      <c r="H493" s="443"/>
      <c r="I493" s="443"/>
      <c r="J493" s="443"/>
      <c r="K493" s="443"/>
      <c r="L493" s="443"/>
      <c r="M493" s="443"/>
      <c r="N493" s="443"/>
      <c r="O493" s="443"/>
      <c r="P493" s="443"/>
      <c r="Q493" s="443"/>
      <c r="R493" s="443"/>
      <c r="S493" s="443"/>
      <c r="T493" s="443"/>
      <c r="U493" s="443"/>
      <c r="V493" s="443"/>
      <c r="W493" s="443"/>
      <c r="X493" s="443"/>
      <c r="Y493" s="443"/>
      <c r="Z493" s="443"/>
    </row>
    <row r="494" spans="1:26" ht="15.6">
      <c r="A494" s="443"/>
      <c r="B494" s="443"/>
      <c r="C494" s="443"/>
      <c r="D494" s="443"/>
      <c r="E494" s="443"/>
      <c r="F494" s="443"/>
      <c r="G494" s="443"/>
      <c r="H494" s="443"/>
      <c r="I494" s="443"/>
      <c r="J494" s="443"/>
      <c r="K494" s="443"/>
      <c r="L494" s="443"/>
      <c r="M494" s="443"/>
      <c r="N494" s="443"/>
      <c r="O494" s="443"/>
      <c r="P494" s="443"/>
      <c r="Q494" s="443"/>
      <c r="R494" s="443"/>
      <c r="S494" s="443"/>
      <c r="T494" s="443"/>
      <c r="U494" s="443"/>
      <c r="V494" s="443"/>
      <c r="W494" s="443"/>
      <c r="X494" s="443"/>
      <c r="Y494" s="443"/>
      <c r="Z494" s="443"/>
    </row>
    <row r="495" spans="1:26" ht="15.6">
      <c r="A495" s="443"/>
      <c r="B495" s="443"/>
      <c r="C495" s="443"/>
      <c r="D495" s="443"/>
      <c r="E495" s="443"/>
      <c r="F495" s="443"/>
      <c r="G495" s="443"/>
      <c r="H495" s="443"/>
      <c r="I495" s="443"/>
      <c r="J495" s="443"/>
      <c r="K495" s="443"/>
      <c r="L495" s="443"/>
      <c r="M495" s="443"/>
      <c r="N495" s="443"/>
      <c r="O495" s="443"/>
      <c r="P495" s="443"/>
      <c r="Q495" s="443"/>
      <c r="R495" s="443"/>
      <c r="S495" s="443"/>
      <c r="T495" s="443"/>
      <c r="U495" s="443"/>
      <c r="V495" s="443"/>
      <c r="W495" s="443"/>
      <c r="X495" s="443"/>
      <c r="Y495" s="443"/>
      <c r="Z495" s="443"/>
    </row>
    <row r="496" spans="1:26" ht="15.6">
      <c r="A496" s="443"/>
      <c r="B496" s="443"/>
      <c r="C496" s="443"/>
      <c r="D496" s="443"/>
      <c r="E496" s="443"/>
      <c r="F496" s="443"/>
      <c r="G496" s="443"/>
      <c r="H496" s="443"/>
      <c r="I496" s="443"/>
      <c r="J496" s="443"/>
      <c r="K496" s="443"/>
      <c r="L496" s="443"/>
      <c r="M496" s="443"/>
      <c r="N496" s="443"/>
      <c r="O496" s="443"/>
      <c r="P496" s="443"/>
      <c r="Q496" s="443"/>
      <c r="R496" s="443"/>
      <c r="S496" s="443"/>
      <c r="T496" s="443"/>
      <c r="U496" s="443"/>
      <c r="V496" s="443"/>
      <c r="W496" s="443"/>
      <c r="X496" s="443"/>
      <c r="Y496" s="443"/>
      <c r="Z496" s="443"/>
    </row>
    <row r="497" spans="1:26" ht="15.6">
      <c r="A497" s="443"/>
      <c r="B497" s="443"/>
      <c r="C497" s="443"/>
      <c r="D497" s="443"/>
      <c r="E497" s="443"/>
      <c r="F497" s="443"/>
      <c r="G497" s="443"/>
      <c r="H497" s="443"/>
      <c r="I497" s="443"/>
      <c r="J497" s="443"/>
      <c r="K497" s="443"/>
      <c r="L497" s="443"/>
      <c r="M497" s="443"/>
      <c r="N497" s="443"/>
      <c r="O497" s="443"/>
      <c r="P497" s="443"/>
      <c r="Q497" s="443"/>
      <c r="R497" s="443"/>
      <c r="S497" s="443"/>
      <c r="T497" s="443"/>
      <c r="U497" s="443"/>
      <c r="V497" s="443"/>
      <c r="W497" s="443"/>
      <c r="X497" s="443"/>
      <c r="Y497" s="443"/>
      <c r="Z497" s="443"/>
    </row>
    <row r="498" spans="1:26" ht="15.6">
      <c r="A498" s="443"/>
      <c r="B498" s="443"/>
      <c r="C498" s="443"/>
      <c r="D498" s="443"/>
      <c r="E498" s="443"/>
      <c r="F498" s="443"/>
      <c r="G498" s="443"/>
      <c r="H498" s="443"/>
      <c r="I498" s="443"/>
      <c r="J498" s="443"/>
      <c r="K498" s="443"/>
      <c r="L498" s="443"/>
      <c r="M498" s="443"/>
      <c r="N498" s="443"/>
      <c r="O498" s="443"/>
      <c r="P498" s="443"/>
      <c r="Q498" s="443"/>
      <c r="R498" s="443"/>
      <c r="S498" s="443"/>
      <c r="T498" s="443"/>
      <c r="U498" s="443"/>
      <c r="V498" s="443"/>
      <c r="W498" s="443"/>
      <c r="X498" s="443"/>
      <c r="Y498" s="443"/>
      <c r="Z498" s="443"/>
    </row>
    <row r="499" spans="1:26" ht="15.6">
      <c r="A499" s="443"/>
      <c r="B499" s="443"/>
      <c r="C499" s="443"/>
      <c r="D499" s="443"/>
      <c r="E499" s="443"/>
      <c r="F499" s="443"/>
      <c r="G499" s="443"/>
      <c r="H499" s="443"/>
      <c r="I499" s="443"/>
      <c r="J499" s="443"/>
      <c r="K499" s="443"/>
      <c r="L499" s="443"/>
      <c r="M499" s="443"/>
      <c r="N499" s="443"/>
      <c r="O499" s="443"/>
      <c r="P499" s="443"/>
      <c r="Q499" s="443"/>
      <c r="R499" s="443"/>
      <c r="S499" s="443"/>
      <c r="T499" s="443"/>
      <c r="U499" s="443"/>
      <c r="V499" s="443"/>
      <c r="W499" s="443"/>
      <c r="X499" s="443"/>
      <c r="Y499" s="443"/>
      <c r="Z499" s="443"/>
    </row>
    <row r="500" spans="1:26" ht="15.6">
      <c r="A500" s="443"/>
      <c r="B500" s="443"/>
      <c r="C500" s="443"/>
      <c r="D500" s="443"/>
      <c r="E500" s="443"/>
      <c r="F500" s="443"/>
      <c r="G500" s="443"/>
      <c r="H500" s="443"/>
      <c r="I500" s="443"/>
      <c r="J500" s="443"/>
      <c r="K500" s="443"/>
      <c r="L500" s="443"/>
      <c r="M500" s="443"/>
      <c r="N500" s="443"/>
      <c r="O500" s="443"/>
      <c r="P500" s="443"/>
      <c r="Q500" s="443"/>
      <c r="R500" s="443"/>
      <c r="S500" s="443"/>
      <c r="T500" s="443"/>
      <c r="U500" s="443"/>
      <c r="V500" s="443"/>
      <c r="W500" s="443"/>
      <c r="X500" s="443"/>
      <c r="Y500" s="443"/>
      <c r="Z500" s="443"/>
    </row>
    <row r="501" spans="1:26" ht="15.6">
      <c r="A501" s="443"/>
      <c r="B501" s="443"/>
      <c r="C501" s="443"/>
      <c r="D501" s="443"/>
      <c r="E501" s="443"/>
      <c r="F501" s="443"/>
      <c r="G501" s="443"/>
      <c r="H501" s="443"/>
      <c r="I501" s="443"/>
      <c r="J501" s="443"/>
      <c r="K501" s="443"/>
      <c r="L501" s="443"/>
      <c r="M501" s="443"/>
      <c r="N501" s="443"/>
      <c r="O501" s="443"/>
      <c r="P501" s="443"/>
      <c r="Q501" s="443"/>
      <c r="R501" s="443"/>
      <c r="S501" s="443"/>
      <c r="T501" s="443"/>
      <c r="U501" s="443"/>
      <c r="V501" s="443"/>
      <c r="W501" s="443"/>
      <c r="X501" s="443"/>
      <c r="Y501" s="443"/>
      <c r="Z501" s="443"/>
    </row>
    <row r="502" spans="1:26" ht="15.6">
      <c r="A502" s="443"/>
      <c r="B502" s="443"/>
      <c r="C502" s="443"/>
      <c r="D502" s="443"/>
      <c r="E502" s="443"/>
      <c r="F502" s="443"/>
      <c r="G502" s="443"/>
      <c r="H502" s="443"/>
      <c r="I502" s="443"/>
      <c r="J502" s="443"/>
      <c r="K502" s="443"/>
      <c r="L502" s="443"/>
      <c r="M502" s="443"/>
      <c r="N502" s="443"/>
      <c r="O502" s="443"/>
      <c r="P502" s="443"/>
      <c r="Q502" s="443"/>
      <c r="R502" s="443"/>
      <c r="S502" s="443"/>
      <c r="T502" s="443"/>
      <c r="U502" s="443"/>
      <c r="V502" s="443"/>
      <c r="W502" s="443"/>
      <c r="X502" s="443"/>
      <c r="Y502" s="443"/>
      <c r="Z502" s="443"/>
    </row>
    <row r="503" spans="1:26" ht="15.6">
      <c r="A503" s="443"/>
      <c r="B503" s="443"/>
      <c r="C503" s="443"/>
      <c r="D503" s="443"/>
      <c r="E503" s="443"/>
      <c r="F503" s="443"/>
      <c r="G503" s="443"/>
      <c r="H503" s="443"/>
      <c r="I503" s="443"/>
      <c r="J503" s="443"/>
      <c r="K503" s="443"/>
      <c r="L503" s="443"/>
      <c r="M503" s="443"/>
      <c r="N503" s="443"/>
      <c r="O503" s="443"/>
      <c r="P503" s="443"/>
      <c r="Q503" s="443"/>
      <c r="R503" s="443"/>
      <c r="S503" s="443"/>
      <c r="T503" s="443"/>
      <c r="U503" s="443"/>
      <c r="V503" s="443"/>
      <c r="W503" s="443"/>
      <c r="X503" s="443"/>
      <c r="Y503" s="443"/>
      <c r="Z503" s="443"/>
    </row>
    <row r="504" spans="1:26" ht="15.6">
      <c r="A504" s="443"/>
      <c r="B504" s="443"/>
      <c r="C504" s="443"/>
      <c r="D504" s="443"/>
      <c r="E504" s="443"/>
      <c r="F504" s="443"/>
      <c r="G504" s="443"/>
      <c r="H504" s="443"/>
      <c r="I504" s="443"/>
      <c r="J504" s="443"/>
      <c r="K504" s="443"/>
      <c r="L504" s="443"/>
      <c r="M504" s="443"/>
      <c r="N504" s="443"/>
      <c r="O504" s="443"/>
      <c r="P504" s="443"/>
      <c r="Q504" s="443"/>
      <c r="R504" s="443"/>
      <c r="S504" s="443"/>
      <c r="T504" s="443"/>
      <c r="U504" s="443"/>
      <c r="V504" s="443"/>
      <c r="W504" s="443"/>
      <c r="X504" s="443"/>
      <c r="Y504" s="443"/>
      <c r="Z504" s="443"/>
    </row>
    <row r="505" spans="1:26" ht="15.6">
      <c r="A505" s="443"/>
      <c r="B505" s="443"/>
      <c r="C505" s="443"/>
      <c r="D505" s="443"/>
      <c r="E505" s="443"/>
      <c r="F505" s="443"/>
      <c r="G505" s="443"/>
      <c r="H505" s="443"/>
      <c r="I505" s="443"/>
      <c r="J505" s="443"/>
      <c r="K505" s="443"/>
      <c r="L505" s="443"/>
      <c r="M505" s="443"/>
      <c r="N505" s="443"/>
      <c r="O505" s="443"/>
      <c r="P505" s="443"/>
      <c r="Q505" s="443"/>
      <c r="R505" s="443"/>
      <c r="S505" s="443"/>
      <c r="T505" s="443"/>
      <c r="U505" s="443"/>
      <c r="V505" s="443"/>
      <c r="W505" s="443"/>
      <c r="X505" s="443"/>
      <c r="Y505" s="443"/>
      <c r="Z505" s="443"/>
    </row>
    <row r="506" spans="1:26" ht="15.6">
      <c r="A506" s="443"/>
      <c r="B506" s="443"/>
      <c r="C506" s="443"/>
      <c r="D506" s="443"/>
      <c r="E506" s="443"/>
      <c r="F506" s="443"/>
      <c r="G506" s="443"/>
      <c r="H506" s="443"/>
      <c r="I506" s="443"/>
      <c r="J506" s="443"/>
      <c r="K506" s="443"/>
      <c r="L506" s="443"/>
      <c r="M506" s="443"/>
      <c r="N506" s="443"/>
      <c r="O506" s="443"/>
      <c r="P506" s="443"/>
      <c r="Q506" s="443"/>
      <c r="R506" s="443"/>
      <c r="S506" s="443"/>
      <c r="T506" s="443"/>
      <c r="U506" s="443"/>
      <c r="V506" s="443"/>
      <c r="W506" s="443"/>
      <c r="X506" s="443"/>
      <c r="Y506" s="443"/>
      <c r="Z506" s="443"/>
    </row>
    <row r="507" spans="1:26" ht="15.6">
      <c r="A507" s="443"/>
      <c r="B507" s="443"/>
      <c r="C507" s="443"/>
      <c r="D507" s="443"/>
      <c r="E507" s="443"/>
      <c r="F507" s="443"/>
      <c r="G507" s="443"/>
      <c r="H507" s="443"/>
      <c r="I507" s="443"/>
      <c r="J507" s="443"/>
      <c r="K507" s="443"/>
      <c r="L507" s="443"/>
      <c r="M507" s="443"/>
      <c r="N507" s="443"/>
      <c r="O507" s="443"/>
      <c r="P507" s="443"/>
      <c r="Q507" s="443"/>
      <c r="R507" s="443"/>
      <c r="S507" s="443"/>
      <c r="T507" s="443"/>
      <c r="U507" s="443"/>
      <c r="V507" s="443"/>
      <c r="W507" s="443"/>
      <c r="X507" s="443"/>
      <c r="Y507" s="443"/>
      <c r="Z507" s="443"/>
    </row>
    <row r="508" spans="1:26" ht="15.6">
      <c r="A508" s="443"/>
      <c r="B508" s="443"/>
      <c r="C508" s="443"/>
      <c r="D508" s="443"/>
      <c r="E508" s="443"/>
      <c r="F508" s="443"/>
      <c r="G508" s="443"/>
      <c r="H508" s="443"/>
      <c r="I508" s="443"/>
      <c r="J508" s="443"/>
      <c r="K508" s="443"/>
      <c r="L508" s="443"/>
      <c r="M508" s="443"/>
      <c r="N508" s="443"/>
      <c r="O508" s="443"/>
      <c r="P508" s="443"/>
      <c r="Q508" s="443"/>
      <c r="R508" s="443"/>
      <c r="S508" s="443"/>
      <c r="T508" s="443"/>
      <c r="U508" s="443"/>
      <c r="V508" s="443"/>
      <c r="W508" s="443"/>
      <c r="X508" s="443"/>
      <c r="Y508" s="443"/>
      <c r="Z508" s="443"/>
    </row>
    <row r="509" spans="1:26" ht="15.6">
      <c r="A509" s="443"/>
      <c r="B509" s="443"/>
      <c r="C509" s="443"/>
      <c r="D509" s="443"/>
      <c r="E509" s="443"/>
      <c r="F509" s="443"/>
      <c r="G509" s="443"/>
      <c r="H509" s="443"/>
      <c r="I509" s="443"/>
      <c r="J509" s="443"/>
      <c r="K509" s="443"/>
      <c r="L509" s="443"/>
      <c r="M509" s="443"/>
      <c r="N509" s="443"/>
      <c r="O509" s="443"/>
      <c r="P509" s="443"/>
      <c r="Q509" s="443"/>
      <c r="R509" s="443"/>
      <c r="S509" s="443"/>
      <c r="T509" s="443"/>
      <c r="U509" s="443"/>
      <c r="V509" s="443"/>
      <c r="W509" s="443"/>
      <c r="X509" s="443"/>
      <c r="Y509" s="443"/>
      <c r="Z509" s="443"/>
    </row>
    <row r="510" spans="1:26" ht="15.6">
      <c r="A510" s="443"/>
      <c r="B510" s="443"/>
      <c r="C510" s="443"/>
      <c r="D510" s="443"/>
      <c r="E510" s="443"/>
      <c r="F510" s="443"/>
      <c r="G510" s="443"/>
      <c r="H510" s="443"/>
      <c r="I510" s="443"/>
      <c r="J510" s="443"/>
      <c r="K510" s="443"/>
      <c r="L510" s="443"/>
      <c r="M510" s="443"/>
      <c r="N510" s="443"/>
      <c r="O510" s="443"/>
      <c r="P510" s="443"/>
      <c r="Q510" s="443"/>
      <c r="R510" s="443"/>
      <c r="S510" s="443"/>
      <c r="T510" s="443"/>
      <c r="U510" s="443"/>
      <c r="V510" s="443"/>
      <c r="W510" s="443"/>
      <c r="X510" s="443"/>
      <c r="Y510" s="443"/>
      <c r="Z510" s="443"/>
    </row>
    <row r="511" spans="1:26" ht="15.6">
      <c r="A511" s="443"/>
      <c r="B511" s="443"/>
      <c r="C511" s="443"/>
      <c r="D511" s="443"/>
      <c r="E511" s="443"/>
      <c r="F511" s="443"/>
      <c r="G511" s="443"/>
      <c r="H511" s="443"/>
      <c r="I511" s="443"/>
      <c r="J511" s="443"/>
      <c r="K511" s="443"/>
      <c r="L511" s="443"/>
      <c r="M511" s="443"/>
      <c r="N511" s="443"/>
      <c r="O511" s="443"/>
      <c r="P511" s="443"/>
      <c r="Q511" s="443"/>
      <c r="R511" s="443"/>
      <c r="S511" s="443"/>
      <c r="T511" s="443"/>
      <c r="U511" s="443"/>
      <c r="V511" s="443"/>
      <c r="W511" s="443"/>
      <c r="X511" s="443"/>
      <c r="Y511" s="443"/>
      <c r="Z511" s="443"/>
    </row>
    <row r="512" spans="1:26" ht="15.6">
      <c r="A512" s="443"/>
      <c r="B512" s="443"/>
      <c r="C512" s="443"/>
      <c r="D512" s="443"/>
      <c r="E512" s="443"/>
      <c r="F512" s="443"/>
      <c r="G512" s="443"/>
      <c r="H512" s="443"/>
      <c r="I512" s="443"/>
      <c r="J512" s="443"/>
      <c r="K512" s="443"/>
      <c r="L512" s="443"/>
      <c r="M512" s="443"/>
      <c r="N512" s="443"/>
      <c r="O512" s="443"/>
      <c r="P512" s="443"/>
      <c r="Q512" s="443"/>
      <c r="R512" s="443"/>
      <c r="S512" s="443"/>
      <c r="T512" s="443"/>
      <c r="U512" s="443"/>
      <c r="V512" s="443"/>
      <c r="W512" s="443"/>
      <c r="X512" s="443"/>
      <c r="Y512" s="443"/>
      <c r="Z512" s="443"/>
    </row>
    <row r="513" spans="1:26" ht="15.6">
      <c r="A513" s="443"/>
      <c r="B513" s="443"/>
      <c r="C513" s="443"/>
      <c r="D513" s="443"/>
      <c r="E513" s="443"/>
      <c r="F513" s="443"/>
      <c r="G513" s="443"/>
      <c r="H513" s="443"/>
      <c r="I513" s="443"/>
      <c r="J513" s="443"/>
      <c r="K513" s="443"/>
      <c r="L513" s="443"/>
      <c r="M513" s="443"/>
      <c r="N513" s="443"/>
      <c r="O513" s="443"/>
      <c r="P513" s="443"/>
      <c r="Q513" s="443"/>
      <c r="R513" s="443"/>
      <c r="S513" s="443"/>
      <c r="T513" s="443"/>
      <c r="U513" s="443"/>
      <c r="V513" s="443"/>
      <c r="W513" s="443"/>
      <c r="X513" s="443"/>
      <c r="Y513" s="443"/>
      <c r="Z513" s="443"/>
    </row>
    <row r="514" spans="1:26" ht="15.6">
      <c r="A514" s="443"/>
      <c r="B514" s="443"/>
      <c r="C514" s="443"/>
      <c r="D514" s="443"/>
      <c r="E514" s="443"/>
      <c r="F514" s="443"/>
      <c r="G514" s="443"/>
      <c r="H514" s="443"/>
      <c r="I514" s="443"/>
      <c r="J514" s="443"/>
      <c r="K514" s="443"/>
      <c r="L514" s="443"/>
      <c r="M514" s="443"/>
      <c r="N514" s="443"/>
      <c r="O514" s="443"/>
      <c r="P514" s="443"/>
      <c r="Q514" s="443"/>
      <c r="R514" s="443"/>
      <c r="S514" s="443"/>
      <c r="T514" s="443"/>
      <c r="U514" s="443"/>
      <c r="V514" s="443"/>
      <c r="W514" s="443"/>
      <c r="X514" s="443"/>
      <c r="Y514" s="443"/>
      <c r="Z514" s="443"/>
    </row>
    <row r="515" spans="1:26" ht="15.6">
      <c r="A515" s="443"/>
      <c r="B515" s="443"/>
      <c r="C515" s="443"/>
      <c r="D515" s="443"/>
      <c r="E515" s="443"/>
      <c r="F515" s="443"/>
      <c r="G515" s="443"/>
      <c r="H515" s="443"/>
      <c r="I515" s="443"/>
      <c r="J515" s="443"/>
      <c r="K515" s="443"/>
      <c r="L515" s="443"/>
      <c r="M515" s="443"/>
      <c r="N515" s="443"/>
      <c r="O515" s="443"/>
      <c r="P515" s="443"/>
      <c r="Q515" s="443"/>
      <c r="R515" s="443"/>
      <c r="S515" s="443"/>
      <c r="T515" s="443"/>
      <c r="U515" s="443"/>
      <c r="V515" s="443"/>
      <c r="W515" s="443"/>
      <c r="X515" s="443"/>
      <c r="Y515" s="443"/>
      <c r="Z515" s="443"/>
    </row>
    <row r="516" spans="1:26" ht="15.6">
      <c r="A516" s="443"/>
      <c r="B516" s="443"/>
      <c r="C516" s="443"/>
      <c r="D516" s="443"/>
      <c r="E516" s="443"/>
      <c r="F516" s="443"/>
      <c r="G516" s="443"/>
      <c r="H516" s="443"/>
      <c r="I516" s="443"/>
      <c r="J516" s="443"/>
      <c r="K516" s="443"/>
      <c r="L516" s="443"/>
      <c r="M516" s="443"/>
      <c r="N516" s="443"/>
      <c r="O516" s="443"/>
      <c r="P516" s="443"/>
      <c r="Q516" s="443"/>
      <c r="R516" s="443"/>
      <c r="S516" s="443"/>
      <c r="T516" s="443"/>
      <c r="U516" s="443"/>
      <c r="V516" s="443"/>
      <c r="W516" s="443"/>
      <c r="X516" s="443"/>
      <c r="Y516" s="443"/>
      <c r="Z516" s="443"/>
    </row>
    <row r="517" spans="1:26" ht="15.6">
      <c r="A517" s="443"/>
      <c r="B517" s="443"/>
      <c r="C517" s="443"/>
      <c r="D517" s="443"/>
      <c r="E517" s="443"/>
      <c r="F517" s="443"/>
      <c r="G517" s="443"/>
      <c r="H517" s="443"/>
      <c r="I517" s="443"/>
      <c r="J517" s="443"/>
      <c r="K517" s="443"/>
      <c r="L517" s="443"/>
      <c r="M517" s="443"/>
      <c r="N517" s="443"/>
      <c r="O517" s="443"/>
      <c r="P517" s="443"/>
      <c r="Q517" s="443"/>
      <c r="R517" s="443"/>
      <c r="S517" s="443"/>
      <c r="T517" s="443"/>
      <c r="U517" s="443"/>
      <c r="V517" s="443"/>
      <c r="W517" s="443"/>
      <c r="X517" s="443"/>
      <c r="Y517" s="443"/>
      <c r="Z517" s="443"/>
    </row>
    <row r="518" spans="1:26" ht="15.6">
      <c r="A518" s="443"/>
      <c r="B518" s="443"/>
      <c r="C518" s="443"/>
      <c r="D518" s="443"/>
      <c r="E518" s="443"/>
      <c r="F518" s="443"/>
      <c r="G518" s="443"/>
      <c r="H518" s="443"/>
      <c r="I518" s="443"/>
      <c r="J518" s="443"/>
      <c r="K518" s="443"/>
      <c r="L518" s="443"/>
      <c r="M518" s="443"/>
      <c r="N518" s="443"/>
      <c r="O518" s="443"/>
      <c r="P518" s="443"/>
      <c r="Q518" s="443"/>
      <c r="R518" s="443"/>
      <c r="S518" s="443"/>
      <c r="T518" s="443"/>
      <c r="U518" s="443"/>
      <c r="V518" s="443"/>
      <c r="W518" s="443"/>
      <c r="X518" s="443"/>
      <c r="Y518" s="443"/>
      <c r="Z518" s="443"/>
    </row>
    <row r="519" spans="1:26" ht="15.6">
      <c r="A519" s="443"/>
      <c r="B519" s="443"/>
      <c r="C519" s="443"/>
      <c r="D519" s="443"/>
      <c r="E519" s="443"/>
      <c r="F519" s="443"/>
      <c r="G519" s="443"/>
      <c r="H519" s="443"/>
      <c r="I519" s="443"/>
      <c r="J519" s="443"/>
      <c r="K519" s="443"/>
      <c r="L519" s="443"/>
      <c r="M519" s="443"/>
      <c r="N519" s="443"/>
      <c r="O519" s="443"/>
      <c r="P519" s="443"/>
      <c r="Q519" s="443"/>
      <c r="R519" s="443"/>
      <c r="S519" s="443"/>
      <c r="T519" s="443"/>
      <c r="U519" s="443"/>
      <c r="V519" s="443"/>
      <c r="W519" s="443"/>
      <c r="X519" s="443"/>
      <c r="Y519" s="443"/>
      <c r="Z519" s="443"/>
    </row>
    <row r="520" spans="1:26" ht="15.6">
      <c r="A520" s="443"/>
      <c r="B520" s="443"/>
      <c r="C520" s="443"/>
      <c r="D520" s="443"/>
      <c r="E520" s="443"/>
      <c r="F520" s="443"/>
      <c r="G520" s="443"/>
      <c r="H520" s="443"/>
      <c r="I520" s="443"/>
      <c r="J520" s="443"/>
      <c r="K520" s="443"/>
      <c r="L520" s="443"/>
      <c r="M520" s="443"/>
      <c r="N520" s="443"/>
      <c r="O520" s="443"/>
      <c r="P520" s="443"/>
      <c r="Q520" s="443"/>
      <c r="R520" s="443"/>
      <c r="S520" s="443"/>
      <c r="T520" s="443"/>
      <c r="U520" s="443"/>
      <c r="V520" s="443"/>
      <c r="W520" s="443"/>
      <c r="X520" s="443"/>
      <c r="Y520" s="443"/>
      <c r="Z520" s="443"/>
    </row>
    <row r="521" spans="1:26" ht="15.6">
      <c r="A521" s="443"/>
      <c r="B521" s="443"/>
      <c r="C521" s="443"/>
      <c r="D521" s="443"/>
      <c r="E521" s="443"/>
      <c r="F521" s="443"/>
      <c r="G521" s="443"/>
      <c r="H521" s="443"/>
      <c r="I521" s="443"/>
      <c r="J521" s="443"/>
      <c r="K521" s="443"/>
      <c r="L521" s="443"/>
      <c r="M521" s="443"/>
      <c r="N521" s="443"/>
      <c r="O521" s="443"/>
      <c r="P521" s="443"/>
      <c r="Q521" s="443"/>
      <c r="R521" s="443"/>
      <c r="S521" s="443"/>
      <c r="T521" s="443"/>
      <c r="U521" s="443"/>
      <c r="V521" s="443"/>
      <c r="W521" s="443"/>
      <c r="X521" s="443"/>
      <c r="Y521" s="443"/>
      <c r="Z521" s="443"/>
    </row>
    <row r="522" spans="1:26" ht="15.6">
      <c r="A522" s="443"/>
      <c r="B522" s="443"/>
      <c r="C522" s="443"/>
      <c r="D522" s="443"/>
      <c r="E522" s="443"/>
      <c r="F522" s="443"/>
      <c r="G522" s="443"/>
      <c r="H522" s="443"/>
      <c r="I522" s="443"/>
      <c r="J522" s="443"/>
      <c r="K522" s="443"/>
      <c r="L522" s="443"/>
      <c r="M522" s="443"/>
      <c r="N522" s="443"/>
      <c r="O522" s="443"/>
      <c r="P522" s="443"/>
      <c r="Q522" s="443"/>
      <c r="R522" s="443"/>
      <c r="S522" s="443"/>
      <c r="T522" s="443"/>
      <c r="U522" s="443"/>
      <c r="V522" s="443"/>
      <c r="W522" s="443"/>
      <c r="X522" s="443"/>
      <c r="Y522" s="443"/>
      <c r="Z522" s="443"/>
    </row>
    <row r="523" spans="1:26" ht="15.6">
      <c r="A523" s="443"/>
      <c r="B523" s="443"/>
      <c r="C523" s="443"/>
      <c r="D523" s="443"/>
      <c r="E523" s="443"/>
      <c r="F523" s="443"/>
      <c r="G523" s="443"/>
      <c r="H523" s="443"/>
      <c r="I523" s="443"/>
      <c r="J523" s="443"/>
      <c r="K523" s="443"/>
      <c r="L523" s="443"/>
      <c r="M523" s="443"/>
      <c r="N523" s="443"/>
      <c r="O523" s="443"/>
      <c r="P523" s="443"/>
      <c r="Q523" s="443"/>
      <c r="R523" s="443"/>
      <c r="S523" s="443"/>
      <c r="T523" s="443"/>
      <c r="U523" s="443"/>
      <c r="V523" s="443"/>
      <c r="W523" s="443"/>
      <c r="X523" s="443"/>
      <c r="Y523" s="443"/>
      <c r="Z523" s="443"/>
    </row>
    <row r="524" spans="1:26" ht="15.6">
      <c r="A524" s="443"/>
      <c r="B524" s="443"/>
      <c r="C524" s="443"/>
      <c r="D524" s="443"/>
      <c r="E524" s="443"/>
      <c r="F524" s="443"/>
      <c r="G524" s="443"/>
      <c r="H524" s="443"/>
      <c r="I524" s="443"/>
      <c r="J524" s="443"/>
      <c r="K524" s="443"/>
      <c r="L524" s="443"/>
      <c r="M524" s="443"/>
      <c r="N524" s="443"/>
      <c r="O524" s="443"/>
      <c r="P524" s="443"/>
      <c r="Q524" s="443"/>
      <c r="R524" s="443"/>
      <c r="S524" s="443"/>
      <c r="T524" s="443"/>
      <c r="U524" s="443"/>
      <c r="V524" s="443"/>
      <c r="W524" s="443"/>
      <c r="X524" s="443"/>
      <c r="Y524" s="443"/>
      <c r="Z524" s="443"/>
    </row>
    <row r="525" spans="1:26" ht="15.6">
      <c r="A525" s="443"/>
      <c r="B525" s="443"/>
      <c r="C525" s="443"/>
      <c r="D525" s="443"/>
      <c r="E525" s="443"/>
      <c r="F525" s="443"/>
      <c r="G525" s="443"/>
      <c r="H525" s="443"/>
      <c r="I525" s="443"/>
      <c r="J525" s="443"/>
      <c r="K525" s="443"/>
      <c r="L525" s="443"/>
      <c r="M525" s="443"/>
      <c r="N525" s="443"/>
      <c r="O525" s="443"/>
      <c r="P525" s="443"/>
      <c r="Q525" s="443"/>
      <c r="R525" s="443"/>
      <c r="S525" s="443"/>
      <c r="T525" s="443"/>
      <c r="U525" s="443"/>
      <c r="V525" s="443"/>
      <c r="W525" s="443"/>
      <c r="X525" s="443"/>
      <c r="Y525" s="443"/>
      <c r="Z525" s="443"/>
    </row>
    <row r="526" spans="1:26" ht="15.6">
      <c r="A526" s="443"/>
      <c r="B526" s="443"/>
      <c r="C526" s="443"/>
      <c r="D526" s="443"/>
      <c r="E526" s="443"/>
      <c r="F526" s="443"/>
      <c r="G526" s="443"/>
      <c r="H526" s="443"/>
      <c r="I526" s="443"/>
      <c r="J526" s="443"/>
      <c r="K526" s="443"/>
      <c r="L526" s="443"/>
      <c r="M526" s="443"/>
      <c r="N526" s="443"/>
      <c r="O526" s="443"/>
      <c r="P526" s="443"/>
      <c r="Q526" s="443"/>
      <c r="R526" s="443"/>
      <c r="S526" s="443"/>
      <c r="T526" s="443"/>
      <c r="U526" s="443"/>
      <c r="V526" s="443"/>
      <c r="W526" s="443"/>
      <c r="X526" s="443"/>
      <c r="Y526" s="443"/>
      <c r="Z526" s="443"/>
    </row>
    <row r="527" spans="1:26" ht="15.6">
      <c r="A527" s="443"/>
      <c r="B527" s="443"/>
      <c r="C527" s="443"/>
      <c r="D527" s="443"/>
      <c r="E527" s="443"/>
      <c r="F527" s="443"/>
      <c r="G527" s="443"/>
      <c r="H527" s="443"/>
      <c r="I527" s="443"/>
      <c r="J527" s="443"/>
      <c r="K527" s="443"/>
      <c r="L527" s="443"/>
      <c r="M527" s="443"/>
      <c r="N527" s="443"/>
      <c r="O527" s="443"/>
      <c r="P527" s="443"/>
      <c r="Q527" s="443"/>
      <c r="R527" s="443"/>
      <c r="S527" s="443"/>
      <c r="T527" s="443"/>
      <c r="U527" s="443"/>
      <c r="V527" s="443"/>
      <c r="W527" s="443"/>
      <c r="X527" s="443"/>
      <c r="Y527" s="443"/>
      <c r="Z527" s="443"/>
    </row>
    <row r="528" spans="1:26" ht="15.6">
      <c r="A528" s="443"/>
      <c r="B528" s="443"/>
      <c r="C528" s="443"/>
      <c r="D528" s="443"/>
      <c r="E528" s="443"/>
      <c r="F528" s="443"/>
      <c r="G528" s="443"/>
      <c r="H528" s="443"/>
      <c r="I528" s="443"/>
      <c r="J528" s="443"/>
      <c r="K528" s="443"/>
      <c r="L528" s="443"/>
      <c r="M528" s="443"/>
      <c r="N528" s="443"/>
      <c r="O528" s="443"/>
      <c r="P528" s="443"/>
      <c r="Q528" s="443"/>
      <c r="R528" s="443"/>
      <c r="S528" s="443"/>
      <c r="T528" s="443"/>
      <c r="U528" s="443"/>
      <c r="V528" s="443"/>
      <c r="W528" s="443"/>
      <c r="X528" s="443"/>
      <c r="Y528" s="443"/>
      <c r="Z528" s="443"/>
    </row>
    <row r="529" spans="1:26" ht="15.6">
      <c r="A529" s="443"/>
      <c r="B529" s="443"/>
      <c r="C529" s="443"/>
      <c r="D529" s="443"/>
      <c r="E529" s="443"/>
      <c r="F529" s="443"/>
      <c r="G529" s="443"/>
      <c r="H529" s="443"/>
      <c r="I529" s="443"/>
      <c r="J529" s="443"/>
      <c r="K529" s="443"/>
      <c r="L529" s="443"/>
      <c r="M529" s="443"/>
      <c r="N529" s="443"/>
      <c r="O529" s="443"/>
      <c r="P529" s="443"/>
      <c r="Q529" s="443"/>
      <c r="R529" s="443"/>
      <c r="S529" s="443"/>
      <c r="T529" s="443"/>
      <c r="U529" s="443"/>
      <c r="V529" s="443"/>
      <c r="W529" s="443"/>
      <c r="X529" s="443"/>
      <c r="Y529" s="443"/>
      <c r="Z529" s="443"/>
    </row>
    <row r="530" spans="1:26" ht="15.6">
      <c r="A530" s="443"/>
      <c r="B530" s="443"/>
      <c r="C530" s="443"/>
      <c r="D530" s="443"/>
      <c r="E530" s="443"/>
      <c r="F530" s="443"/>
      <c r="G530" s="443"/>
      <c r="H530" s="443"/>
      <c r="I530" s="443"/>
      <c r="J530" s="443"/>
      <c r="K530" s="443"/>
      <c r="L530" s="443"/>
      <c r="M530" s="443"/>
      <c r="N530" s="443"/>
      <c r="O530" s="443"/>
      <c r="P530" s="443"/>
      <c r="Q530" s="443"/>
      <c r="R530" s="443"/>
      <c r="S530" s="443"/>
      <c r="T530" s="443"/>
      <c r="U530" s="443"/>
      <c r="V530" s="443"/>
      <c r="W530" s="443"/>
      <c r="X530" s="443"/>
      <c r="Y530" s="443"/>
      <c r="Z530" s="443"/>
    </row>
    <row r="531" spans="1:26" ht="15.6">
      <c r="A531" s="443"/>
      <c r="B531" s="443"/>
      <c r="C531" s="443"/>
      <c r="D531" s="443"/>
      <c r="E531" s="443"/>
      <c r="F531" s="443"/>
      <c r="G531" s="443"/>
      <c r="H531" s="443"/>
      <c r="I531" s="443"/>
      <c r="J531" s="443"/>
      <c r="K531" s="443"/>
      <c r="L531" s="443"/>
      <c r="M531" s="443"/>
      <c r="N531" s="443"/>
      <c r="O531" s="443"/>
      <c r="P531" s="443"/>
      <c r="Q531" s="443"/>
      <c r="R531" s="443"/>
      <c r="S531" s="443"/>
      <c r="T531" s="443"/>
      <c r="U531" s="443"/>
      <c r="V531" s="443"/>
      <c r="W531" s="443"/>
      <c r="X531" s="443"/>
      <c r="Y531" s="443"/>
      <c r="Z531" s="443"/>
    </row>
    <row r="532" spans="1:26" ht="15.6">
      <c r="A532" s="443"/>
      <c r="B532" s="443"/>
      <c r="C532" s="443"/>
      <c r="D532" s="443"/>
      <c r="E532" s="443"/>
      <c r="F532" s="443"/>
      <c r="G532" s="443"/>
      <c r="H532" s="443"/>
      <c r="I532" s="443"/>
      <c r="J532" s="443"/>
      <c r="K532" s="443"/>
      <c r="L532" s="443"/>
      <c r="M532" s="443"/>
      <c r="N532" s="443"/>
      <c r="O532" s="443"/>
      <c r="P532" s="443"/>
      <c r="Q532" s="443"/>
      <c r="R532" s="443"/>
      <c r="S532" s="443"/>
      <c r="T532" s="443"/>
      <c r="U532" s="443"/>
      <c r="V532" s="443"/>
      <c r="W532" s="443"/>
      <c r="X532" s="443"/>
      <c r="Y532" s="443"/>
      <c r="Z532" s="443"/>
    </row>
    <row r="533" spans="1:26" ht="15.6">
      <c r="A533" s="443"/>
      <c r="B533" s="443"/>
      <c r="C533" s="443"/>
      <c r="D533" s="443"/>
      <c r="E533" s="443"/>
      <c r="F533" s="443"/>
      <c r="G533" s="443"/>
      <c r="H533" s="443"/>
      <c r="I533" s="443"/>
      <c r="J533" s="443"/>
      <c r="K533" s="443"/>
      <c r="L533" s="443"/>
      <c r="M533" s="443"/>
      <c r="N533" s="443"/>
      <c r="O533" s="443"/>
      <c r="P533" s="443"/>
      <c r="Q533" s="443"/>
      <c r="R533" s="443"/>
      <c r="S533" s="443"/>
      <c r="T533" s="443"/>
      <c r="U533" s="443"/>
      <c r="V533" s="443"/>
      <c r="W533" s="443"/>
      <c r="X533" s="443"/>
      <c r="Y533" s="443"/>
      <c r="Z533" s="443"/>
    </row>
    <row r="534" spans="1:26" ht="15.6">
      <c r="A534" s="443"/>
      <c r="B534" s="443"/>
      <c r="C534" s="443"/>
      <c r="D534" s="443"/>
      <c r="E534" s="443"/>
      <c r="F534" s="443"/>
      <c r="G534" s="443"/>
      <c r="H534" s="443"/>
      <c r="I534" s="443"/>
      <c r="J534" s="443"/>
      <c r="K534" s="443"/>
      <c r="L534" s="443"/>
      <c r="M534" s="443"/>
      <c r="N534" s="443"/>
      <c r="O534" s="443"/>
      <c r="P534" s="443"/>
      <c r="Q534" s="443"/>
      <c r="R534" s="443"/>
      <c r="S534" s="443"/>
      <c r="T534" s="443"/>
      <c r="U534" s="443"/>
      <c r="V534" s="443"/>
      <c r="W534" s="443"/>
      <c r="X534" s="443"/>
      <c r="Y534" s="443"/>
      <c r="Z534" s="443"/>
    </row>
    <row r="535" spans="1:26" ht="15.6">
      <c r="A535" s="443"/>
      <c r="B535" s="443"/>
      <c r="C535" s="443"/>
      <c r="D535" s="443"/>
      <c r="E535" s="443"/>
      <c r="F535" s="443"/>
      <c r="G535" s="443"/>
      <c r="H535" s="443"/>
      <c r="I535" s="443"/>
      <c r="J535" s="443"/>
      <c r="K535" s="443"/>
      <c r="L535" s="443"/>
      <c r="M535" s="443"/>
      <c r="N535" s="443"/>
      <c r="O535" s="443"/>
      <c r="P535" s="443"/>
      <c r="Q535" s="443"/>
      <c r="R535" s="443"/>
      <c r="S535" s="443"/>
      <c r="T535" s="443"/>
      <c r="U535" s="443"/>
      <c r="V535" s="443"/>
      <c r="W535" s="443"/>
      <c r="X535" s="443"/>
      <c r="Y535" s="443"/>
      <c r="Z535" s="443"/>
    </row>
    <row r="536" spans="1:26" ht="15.6">
      <c r="A536" s="443"/>
      <c r="B536" s="443"/>
      <c r="C536" s="443"/>
      <c r="D536" s="443"/>
      <c r="E536" s="443"/>
      <c r="F536" s="443"/>
      <c r="G536" s="443"/>
      <c r="H536" s="443"/>
      <c r="I536" s="443"/>
      <c r="J536" s="443"/>
      <c r="K536" s="443"/>
      <c r="L536" s="443"/>
      <c r="M536" s="443"/>
      <c r="N536" s="443"/>
      <c r="O536" s="443"/>
      <c r="P536" s="443"/>
      <c r="Q536" s="443"/>
      <c r="R536" s="443"/>
      <c r="S536" s="443"/>
      <c r="T536" s="443"/>
      <c r="U536" s="443"/>
      <c r="V536" s="443"/>
      <c r="W536" s="443"/>
      <c r="X536" s="443"/>
      <c r="Y536" s="443"/>
      <c r="Z536" s="443"/>
    </row>
    <row r="537" spans="1:26" ht="15.6">
      <c r="A537" s="443"/>
      <c r="B537" s="443"/>
      <c r="C537" s="443"/>
      <c r="D537" s="443"/>
      <c r="E537" s="443"/>
      <c r="F537" s="443"/>
      <c r="G537" s="443"/>
      <c r="H537" s="443"/>
      <c r="I537" s="443"/>
      <c r="J537" s="443"/>
      <c r="K537" s="443"/>
      <c r="L537" s="443"/>
      <c r="M537" s="443"/>
      <c r="N537" s="443"/>
      <c r="O537" s="443"/>
      <c r="P537" s="443"/>
      <c r="Q537" s="443"/>
      <c r="R537" s="443"/>
      <c r="S537" s="443"/>
      <c r="T537" s="443"/>
      <c r="U537" s="443"/>
      <c r="V537" s="443"/>
      <c r="W537" s="443"/>
      <c r="X537" s="443"/>
      <c r="Y537" s="443"/>
      <c r="Z537" s="443"/>
    </row>
    <row r="538" spans="1:26" ht="15.6">
      <c r="A538" s="443"/>
      <c r="B538" s="443"/>
      <c r="C538" s="443"/>
      <c r="D538" s="443"/>
      <c r="E538" s="443"/>
      <c r="F538" s="443"/>
      <c r="G538" s="443"/>
      <c r="H538" s="443"/>
      <c r="I538" s="443"/>
      <c r="J538" s="443"/>
      <c r="K538" s="443"/>
      <c r="L538" s="443"/>
      <c r="M538" s="443"/>
      <c r="N538" s="443"/>
      <c r="O538" s="443"/>
      <c r="P538" s="443"/>
      <c r="Q538" s="443"/>
      <c r="R538" s="443"/>
      <c r="S538" s="443"/>
      <c r="T538" s="443"/>
      <c r="U538" s="443"/>
      <c r="V538" s="443"/>
      <c r="W538" s="443"/>
      <c r="X538" s="443"/>
      <c r="Y538" s="443"/>
      <c r="Z538" s="443"/>
    </row>
    <row r="539" spans="1:26" ht="15.6">
      <c r="A539" s="443"/>
      <c r="B539" s="443"/>
      <c r="C539" s="443"/>
      <c r="D539" s="443"/>
      <c r="E539" s="443"/>
      <c r="F539" s="443"/>
      <c r="G539" s="443"/>
      <c r="H539" s="443"/>
      <c r="I539" s="443"/>
      <c r="J539" s="443"/>
      <c r="K539" s="443"/>
      <c r="L539" s="443"/>
      <c r="M539" s="443"/>
      <c r="N539" s="443"/>
      <c r="O539" s="443"/>
      <c r="P539" s="443"/>
      <c r="Q539" s="443"/>
      <c r="R539" s="443"/>
      <c r="S539" s="443"/>
      <c r="T539" s="443"/>
      <c r="U539" s="443"/>
      <c r="V539" s="443"/>
      <c r="W539" s="443"/>
      <c r="X539" s="443"/>
      <c r="Y539" s="443"/>
      <c r="Z539" s="443"/>
    </row>
    <row r="540" spans="1:26" ht="15.6">
      <c r="A540" s="443"/>
      <c r="B540" s="443"/>
      <c r="C540" s="443"/>
      <c r="D540" s="443"/>
      <c r="E540" s="443"/>
      <c r="F540" s="443"/>
      <c r="G540" s="443"/>
      <c r="H540" s="443"/>
      <c r="I540" s="443"/>
      <c r="J540" s="443"/>
      <c r="K540" s="443"/>
      <c r="L540" s="443"/>
      <c r="M540" s="443"/>
      <c r="N540" s="443"/>
      <c r="O540" s="443"/>
      <c r="P540" s="443"/>
      <c r="Q540" s="443"/>
      <c r="R540" s="443"/>
      <c r="S540" s="443"/>
      <c r="T540" s="443"/>
      <c r="U540" s="443"/>
      <c r="V540" s="443"/>
      <c r="W540" s="443"/>
      <c r="X540" s="443"/>
      <c r="Y540" s="443"/>
      <c r="Z540" s="443"/>
    </row>
    <row r="541" spans="1:26" ht="15.6">
      <c r="A541" s="443"/>
      <c r="B541" s="443"/>
      <c r="C541" s="443"/>
      <c r="D541" s="443"/>
      <c r="E541" s="443"/>
      <c r="F541" s="443"/>
      <c r="G541" s="443"/>
      <c r="H541" s="443"/>
      <c r="I541" s="443"/>
      <c r="J541" s="443"/>
      <c r="K541" s="443"/>
      <c r="L541" s="443"/>
      <c r="M541" s="443"/>
      <c r="N541" s="443"/>
      <c r="O541" s="443"/>
      <c r="P541" s="443"/>
      <c r="Q541" s="443"/>
      <c r="R541" s="443"/>
      <c r="S541" s="443"/>
      <c r="T541" s="443"/>
      <c r="U541" s="443"/>
      <c r="V541" s="443"/>
      <c r="W541" s="443"/>
      <c r="X541" s="443"/>
      <c r="Y541" s="443"/>
      <c r="Z541" s="443"/>
    </row>
    <row r="542" spans="1:26" ht="15.6">
      <c r="A542" s="443"/>
      <c r="B542" s="443"/>
      <c r="C542" s="443"/>
      <c r="D542" s="443"/>
      <c r="E542" s="443"/>
      <c r="F542" s="443"/>
      <c r="G542" s="443"/>
      <c r="H542" s="443"/>
      <c r="I542" s="443"/>
      <c r="J542" s="443"/>
      <c r="K542" s="443"/>
      <c r="L542" s="443"/>
      <c r="M542" s="443"/>
      <c r="N542" s="443"/>
      <c r="O542" s="443"/>
      <c r="P542" s="443"/>
      <c r="Q542" s="443"/>
      <c r="R542" s="443"/>
      <c r="S542" s="443"/>
      <c r="T542" s="443"/>
      <c r="U542" s="443"/>
      <c r="V542" s="443"/>
      <c r="W542" s="443"/>
      <c r="X542" s="443"/>
      <c r="Y542" s="443"/>
      <c r="Z542" s="443"/>
    </row>
    <row r="543" spans="1:26" ht="15.6">
      <c r="A543" s="443"/>
      <c r="B543" s="443"/>
      <c r="C543" s="443"/>
      <c r="D543" s="443"/>
      <c r="E543" s="443"/>
      <c r="F543" s="443"/>
      <c r="G543" s="443"/>
      <c r="H543" s="443"/>
      <c r="I543" s="443"/>
      <c r="J543" s="443"/>
      <c r="K543" s="443"/>
      <c r="L543" s="443"/>
      <c r="M543" s="443"/>
      <c r="N543" s="443"/>
      <c r="O543" s="443"/>
      <c r="P543" s="443"/>
      <c r="Q543" s="443"/>
      <c r="R543" s="443"/>
      <c r="S543" s="443"/>
      <c r="T543" s="443"/>
      <c r="U543" s="443"/>
      <c r="V543" s="443"/>
      <c r="W543" s="443"/>
      <c r="X543" s="443"/>
      <c r="Y543" s="443"/>
      <c r="Z543" s="443"/>
    </row>
    <row r="544" spans="1:26" ht="15.6">
      <c r="A544" s="443"/>
      <c r="B544" s="443"/>
      <c r="C544" s="443"/>
      <c r="D544" s="443"/>
      <c r="E544" s="443"/>
      <c r="F544" s="443"/>
      <c r="G544" s="443"/>
      <c r="H544" s="443"/>
      <c r="I544" s="443"/>
      <c r="J544" s="443"/>
      <c r="K544" s="443"/>
      <c r="L544" s="443"/>
      <c r="M544" s="443"/>
      <c r="N544" s="443"/>
      <c r="O544" s="443"/>
      <c r="P544" s="443"/>
      <c r="Q544" s="443"/>
      <c r="R544" s="443"/>
      <c r="S544" s="443"/>
      <c r="T544" s="443"/>
      <c r="U544" s="443"/>
      <c r="V544" s="443"/>
      <c r="W544" s="443"/>
      <c r="X544" s="443"/>
      <c r="Y544" s="443"/>
      <c r="Z544" s="443"/>
    </row>
    <row r="545" spans="1:26" ht="15.6">
      <c r="A545" s="443"/>
      <c r="B545" s="443"/>
      <c r="C545" s="443"/>
      <c r="D545" s="443"/>
      <c r="E545" s="443"/>
      <c r="F545" s="443"/>
      <c r="G545" s="443"/>
      <c r="H545" s="443"/>
      <c r="I545" s="443"/>
      <c r="J545" s="443"/>
      <c r="K545" s="443"/>
      <c r="L545" s="443"/>
      <c r="M545" s="443"/>
      <c r="N545" s="443"/>
      <c r="O545" s="443"/>
      <c r="P545" s="443"/>
      <c r="Q545" s="443"/>
      <c r="R545" s="443"/>
      <c r="S545" s="443"/>
      <c r="T545" s="443"/>
      <c r="U545" s="443"/>
      <c r="V545" s="443"/>
      <c r="W545" s="443"/>
      <c r="X545" s="443"/>
      <c r="Y545" s="443"/>
      <c r="Z545" s="443"/>
    </row>
    <row r="546" spans="1:26" ht="15.6">
      <c r="A546" s="443"/>
      <c r="B546" s="443"/>
      <c r="C546" s="443"/>
      <c r="D546" s="443"/>
      <c r="E546" s="443"/>
      <c r="F546" s="443"/>
      <c r="G546" s="443"/>
      <c r="H546" s="443"/>
      <c r="I546" s="443"/>
      <c r="J546" s="443"/>
      <c r="K546" s="443"/>
      <c r="L546" s="443"/>
      <c r="M546" s="443"/>
      <c r="N546" s="443"/>
      <c r="O546" s="443"/>
      <c r="P546" s="443"/>
      <c r="Q546" s="443"/>
      <c r="R546" s="443"/>
      <c r="S546" s="443"/>
      <c r="T546" s="443"/>
      <c r="U546" s="443"/>
      <c r="V546" s="443"/>
      <c r="W546" s="443"/>
      <c r="X546" s="443"/>
      <c r="Y546" s="443"/>
      <c r="Z546" s="443"/>
    </row>
    <row r="547" spans="1:26" ht="15.6">
      <c r="A547" s="443"/>
      <c r="B547" s="443"/>
      <c r="C547" s="443"/>
      <c r="D547" s="443"/>
      <c r="E547" s="443"/>
      <c r="F547" s="443"/>
      <c r="G547" s="443"/>
      <c r="H547" s="443"/>
      <c r="I547" s="443"/>
      <c r="J547" s="443"/>
      <c r="K547" s="443"/>
      <c r="L547" s="443"/>
      <c r="M547" s="443"/>
      <c r="N547" s="443"/>
      <c r="O547" s="443"/>
      <c r="P547" s="443"/>
      <c r="Q547" s="443"/>
      <c r="R547" s="443"/>
      <c r="S547" s="443"/>
      <c r="T547" s="443"/>
      <c r="U547" s="443"/>
      <c r="V547" s="443"/>
      <c r="W547" s="443"/>
      <c r="X547" s="443"/>
      <c r="Y547" s="443"/>
      <c r="Z547" s="443"/>
    </row>
    <row r="548" spans="1:26" ht="15.6">
      <c r="A548" s="443"/>
      <c r="B548" s="443"/>
      <c r="C548" s="443"/>
      <c r="D548" s="443"/>
      <c r="E548" s="443"/>
      <c r="F548" s="443"/>
      <c r="G548" s="443"/>
      <c r="H548" s="443"/>
      <c r="I548" s="443"/>
      <c r="J548" s="443"/>
      <c r="K548" s="443"/>
      <c r="L548" s="443"/>
      <c r="M548" s="443"/>
      <c r="N548" s="443"/>
      <c r="O548" s="443"/>
      <c r="P548" s="443"/>
      <c r="Q548" s="443"/>
      <c r="R548" s="443"/>
      <c r="S548" s="443"/>
      <c r="T548" s="443"/>
      <c r="U548" s="443"/>
      <c r="V548" s="443"/>
      <c r="W548" s="443"/>
      <c r="X548" s="443"/>
      <c r="Y548" s="443"/>
      <c r="Z548" s="443"/>
    </row>
    <row r="549" spans="1:26" ht="15.6">
      <c r="A549" s="443"/>
      <c r="B549" s="443"/>
      <c r="C549" s="443"/>
      <c r="D549" s="443"/>
      <c r="E549" s="443"/>
      <c r="F549" s="443"/>
      <c r="G549" s="443"/>
      <c r="H549" s="443"/>
      <c r="I549" s="443"/>
      <c r="J549" s="443"/>
      <c r="K549" s="443"/>
      <c r="L549" s="443"/>
      <c r="M549" s="443"/>
      <c r="N549" s="443"/>
      <c r="O549" s="443"/>
      <c r="P549" s="443"/>
      <c r="Q549" s="443"/>
      <c r="R549" s="443"/>
      <c r="S549" s="443"/>
      <c r="T549" s="443"/>
      <c r="U549" s="443"/>
      <c r="V549" s="443"/>
      <c r="W549" s="443"/>
      <c r="X549" s="443"/>
      <c r="Y549" s="443"/>
      <c r="Z549" s="443"/>
    </row>
    <row r="550" spans="1:26" ht="15.6">
      <c r="A550" s="443"/>
      <c r="B550" s="443"/>
      <c r="C550" s="443"/>
      <c r="D550" s="443"/>
      <c r="E550" s="443"/>
      <c r="F550" s="443"/>
      <c r="G550" s="443"/>
      <c r="H550" s="443"/>
      <c r="I550" s="443"/>
      <c r="J550" s="443"/>
      <c r="K550" s="443"/>
      <c r="L550" s="443"/>
      <c r="M550" s="443"/>
      <c r="N550" s="443"/>
      <c r="O550" s="443"/>
      <c r="P550" s="443"/>
      <c r="Q550" s="443"/>
      <c r="R550" s="443"/>
      <c r="S550" s="443"/>
      <c r="T550" s="443"/>
      <c r="U550" s="443"/>
      <c r="V550" s="443"/>
      <c r="W550" s="443"/>
      <c r="X550" s="443"/>
      <c r="Y550" s="443"/>
      <c r="Z550" s="443"/>
    </row>
    <row r="551" spans="1:26" ht="15.6">
      <c r="A551" s="443"/>
      <c r="B551" s="443"/>
      <c r="C551" s="443"/>
      <c r="D551" s="443"/>
      <c r="E551" s="443"/>
      <c r="F551" s="443"/>
      <c r="G551" s="443"/>
      <c r="H551" s="443"/>
      <c r="I551" s="443"/>
      <c r="J551" s="443"/>
      <c r="K551" s="443"/>
      <c r="L551" s="443"/>
      <c r="M551" s="443"/>
      <c r="N551" s="443"/>
      <c r="O551" s="443"/>
      <c r="P551" s="443"/>
      <c r="Q551" s="443"/>
      <c r="R551" s="443"/>
      <c r="S551" s="443"/>
      <c r="T551" s="443"/>
      <c r="U551" s="443"/>
      <c r="V551" s="443"/>
      <c r="W551" s="443"/>
      <c r="X551" s="443"/>
      <c r="Y551" s="443"/>
      <c r="Z551" s="443"/>
    </row>
    <row r="552" spans="1:26" ht="15.6">
      <c r="A552" s="443"/>
      <c r="B552" s="443"/>
      <c r="C552" s="443"/>
      <c r="D552" s="443"/>
      <c r="E552" s="443"/>
      <c r="F552" s="443"/>
      <c r="G552" s="443"/>
      <c r="H552" s="443"/>
      <c r="I552" s="443"/>
      <c r="J552" s="443"/>
      <c r="K552" s="443"/>
      <c r="L552" s="443"/>
      <c r="M552" s="443"/>
      <c r="N552" s="443"/>
      <c r="O552" s="443"/>
      <c r="P552" s="443"/>
      <c r="Q552" s="443"/>
      <c r="R552" s="443"/>
      <c r="S552" s="443"/>
      <c r="T552" s="443"/>
      <c r="U552" s="443"/>
      <c r="V552" s="443"/>
      <c r="W552" s="443"/>
      <c r="X552" s="443"/>
      <c r="Y552" s="443"/>
      <c r="Z552" s="443"/>
    </row>
    <row r="553" spans="1:26" ht="15.6">
      <c r="A553" s="443"/>
      <c r="B553" s="443"/>
      <c r="C553" s="443"/>
      <c r="D553" s="443"/>
      <c r="E553" s="443"/>
      <c r="F553" s="443"/>
      <c r="G553" s="443"/>
      <c r="H553" s="443"/>
      <c r="I553" s="443"/>
      <c r="J553" s="443"/>
      <c r="K553" s="443"/>
      <c r="L553" s="443"/>
      <c r="M553" s="443"/>
      <c r="N553" s="443"/>
      <c r="O553" s="443"/>
      <c r="P553" s="443"/>
      <c r="Q553" s="443"/>
      <c r="R553" s="443"/>
      <c r="S553" s="443"/>
      <c r="T553" s="443"/>
      <c r="U553" s="443"/>
      <c r="V553" s="443"/>
      <c r="W553" s="443"/>
      <c r="X553" s="443"/>
      <c r="Y553" s="443"/>
      <c r="Z553" s="443"/>
    </row>
    <row r="554" spans="1:26" ht="15.6">
      <c r="A554" s="443"/>
      <c r="B554" s="443"/>
      <c r="C554" s="443"/>
      <c r="D554" s="443"/>
      <c r="E554" s="443"/>
      <c r="F554" s="443"/>
      <c r="G554" s="443"/>
      <c r="H554" s="443"/>
      <c r="I554" s="443"/>
      <c r="J554" s="443"/>
      <c r="K554" s="443"/>
      <c r="L554" s="443"/>
      <c r="M554" s="443"/>
      <c r="N554" s="443"/>
      <c r="O554" s="443"/>
      <c r="P554" s="443"/>
      <c r="Q554" s="443"/>
      <c r="R554" s="443"/>
      <c r="S554" s="443"/>
      <c r="T554" s="443"/>
      <c r="U554" s="443"/>
      <c r="V554" s="443"/>
      <c r="W554" s="443"/>
      <c r="X554" s="443"/>
      <c r="Y554" s="443"/>
      <c r="Z554" s="443"/>
    </row>
    <row r="555" spans="1:26" ht="15.6">
      <c r="A555" s="443"/>
      <c r="B555" s="443"/>
      <c r="C555" s="443"/>
      <c r="D555" s="443"/>
      <c r="E555" s="443"/>
      <c r="F555" s="443"/>
      <c r="G555" s="443"/>
      <c r="H555" s="443"/>
      <c r="I555" s="443"/>
      <c r="J555" s="443"/>
      <c r="K555" s="443"/>
      <c r="L555" s="443"/>
      <c r="M555" s="443"/>
      <c r="N555" s="443"/>
      <c r="O555" s="443"/>
      <c r="P555" s="443"/>
      <c r="Q555" s="443"/>
      <c r="R555" s="443"/>
      <c r="S555" s="443"/>
      <c r="T555" s="443"/>
      <c r="U555" s="443"/>
      <c r="V555" s="443"/>
      <c r="W555" s="443"/>
      <c r="X555" s="443"/>
      <c r="Y555" s="443"/>
      <c r="Z555" s="443"/>
    </row>
    <row r="556" spans="1:26" ht="15.6">
      <c r="A556" s="443"/>
      <c r="B556" s="443"/>
      <c r="C556" s="443"/>
      <c r="D556" s="443"/>
      <c r="E556" s="443"/>
      <c r="F556" s="443"/>
      <c r="G556" s="443"/>
      <c r="H556" s="443"/>
      <c r="I556" s="443"/>
      <c r="J556" s="443"/>
      <c r="K556" s="443"/>
      <c r="L556" s="443"/>
      <c r="M556" s="443"/>
      <c r="N556" s="443"/>
      <c r="O556" s="443"/>
      <c r="P556" s="443"/>
      <c r="Q556" s="443"/>
      <c r="R556" s="443"/>
      <c r="S556" s="443"/>
      <c r="T556" s="443"/>
      <c r="U556" s="443"/>
      <c r="V556" s="443"/>
      <c r="W556" s="443"/>
      <c r="X556" s="443"/>
      <c r="Y556" s="443"/>
      <c r="Z556" s="443"/>
    </row>
    <row r="557" spans="1:26" ht="15.6">
      <c r="A557" s="443"/>
      <c r="B557" s="443"/>
      <c r="C557" s="443"/>
      <c r="D557" s="443"/>
      <c r="E557" s="443"/>
      <c r="F557" s="443"/>
      <c r="G557" s="443"/>
      <c r="H557" s="443"/>
      <c r="I557" s="443"/>
      <c r="J557" s="443"/>
      <c r="K557" s="443"/>
      <c r="L557" s="443"/>
      <c r="M557" s="443"/>
      <c r="N557" s="443"/>
      <c r="O557" s="443"/>
      <c r="P557" s="443"/>
      <c r="Q557" s="443"/>
      <c r="R557" s="443"/>
      <c r="S557" s="443"/>
      <c r="T557" s="443"/>
      <c r="U557" s="443"/>
      <c r="V557" s="443"/>
      <c r="W557" s="443"/>
      <c r="X557" s="443"/>
      <c r="Y557" s="443"/>
      <c r="Z557" s="443"/>
    </row>
    <row r="558" spans="1:26" ht="15.6">
      <c r="A558" s="443"/>
      <c r="B558" s="443"/>
      <c r="C558" s="443"/>
      <c r="D558" s="443"/>
      <c r="E558" s="443"/>
      <c r="F558" s="443"/>
      <c r="G558" s="443"/>
      <c r="H558" s="443"/>
      <c r="I558" s="443"/>
      <c r="J558" s="443"/>
      <c r="K558" s="443"/>
      <c r="L558" s="443"/>
      <c r="M558" s="443"/>
      <c r="N558" s="443"/>
      <c r="O558" s="443"/>
      <c r="P558" s="443"/>
      <c r="Q558" s="443"/>
      <c r="R558" s="443"/>
      <c r="S558" s="443"/>
      <c r="T558" s="443"/>
      <c r="U558" s="443"/>
      <c r="V558" s="443"/>
      <c r="W558" s="443"/>
      <c r="X558" s="443"/>
      <c r="Y558" s="443"/>
      <c r="Z558" s="443"/>
    </row>
    <row r="559" spans="1:26" ht="15.6">
      <c r="A559" s="443"/>
      <c r="B559" s="443"/>
      <c r="C559" s="443"/>
      <c r="D559" s="443"/>
      <c r="E559" s="443"/>
      <c r="F559" s="443"/>
      <c r="G559" s="443"/>
      <c r="H559" s="443"/>
      <c r="I559" s="443"/>
      <c r="J559" s="443"/>
      <c r="K559" s="443"/>
      <c r="L559" s="443"/>
      <c r="M559" s="443"/>
      <c r="N559" s="443"/>
      <c r="O559" s="443"/>
      <c r="P559" s="443"/>
      <c r="Q559" s="443"/>
      <c r="R559" s="443"/>
      <c r="S559" s="443"/>
      <c r="T559" s="443"/>
      <c r="U559" s="443"/>
      <c r="V559" s="443"/>
      <c r="W559" s="443"/>
      <c r="X559" s="443"/>
      <c r="Y559" s="443"/>
      <c r="Z559" s="443"/>
    </row>
    <row r="560" spans="1:26" ht="15.6">
      <c r="A560" s="443"/>
      <c r="B560" s="443"/>
      <c r="C560" s="443"/>
      <c r="D560" s="443"/>
      <c r="E560" s="443"/>
      <c r="F560" s="443"/>
      <c r="G560" s="443"/>
      <c r="H560" s="443"/>
      <c r="I560" s="443"/>
      <c r="J560" s="443"/>
      <c r="K560" s="443"/>
      <c r="L560" s="443"/>
      <c r="M560" s="443"/>
      <c r="N560" s="443"/>
      <c r="O560" s="443"/>
      <c r="P560" s="443"/>
      <c r="Q560" s="443"/>
      <c r="R560" s="443"/>
      <c r="S560" s="443"/>
      <c r="T560" s="443"/>
      <c r="U560" s="443"/>
      <c r="V560" s="443"/>
      <c r="W560" s="443"/>
      <c r="X560" s="443"/>
      <c r="Y560" s="443"/>
      <c r="Z560" s="443"/>
    </row>
    <row r="561" spans="1:26" ht="15.6">
      <c r="A561" s="443"/>
      <c r="B561" s="443"/>
      <c r="C561" s="443"/>
      <c r="D561" s="443"/>
      <c r="E561" s="443"/>
      <c r="F561" s="443"/>
      <c r="G561" s="443"/>
      <c r="H561" s="443"/>
      <c r="I561" s="443"/>
      <c r="J561" s="443"/>
      <c r="K561" s="443"/>
      <c r="L561" s="443"/>
      <c r="M561" s="443"/>
      <c r="N561" s="443"/>
      <c r="O561" s="443"/>
      <c r="P561" s="443"/>
      <c r="Q561" s="443"/>
      <c r="R561" s="443"/>
      <c r="S561" s="443"/>
      <c r="T561" s="443"/>
      <c r="U561" s="443"/>
      <c r="V561" s="443"/>
      <c r="W561" s="443"/>
      <c r="X561" s="443"/>
      <c r="Y561" s="443"/>
      <c r="Z561" s="443"/>
    </row>
    <row r="562" spans="1:26" ht="15.6">
      <c r="A562" s="443"/>
      <c r="B562" s="443"/>
      <c r="C562" s="443"/>
      <c r="D562" s="443"/>
      <c r="E562" s="443"/>
      <c r="F562" s="443"/>
      <c r="G562" s="443"/>
      <c r="H562" s="443"/>
      <c r="I562" s="443"/>
      <c r="J562" s="443"/>
      <c r="K562" s="443"/>
      <c r="L562" s="443"/>
      <c r="M562" s="443"/>
      <c r="N562" s="443"/>
      <c r="O562" s="443"/>
      <c r="P562" s="443"/>
      <c r="Q562" s="443"/>
      <c r="R562" s="443"/>
      <c r="S562" s="443"/>
      <c r="T562" s="443"/>
      <c r="U562" s="443"/>
      <c r="V562" s="443"/>
      <c r="W562" s="443"/>
      <c r="X562" s="443"/>
      <c r="Y562" s="443"/>
      <c r="Z562" s="443"/>
    </row>
    <row r="563" spans="1:26" ht="15.6">
      <c r="A563" s="443"/>
      <c r="B563" s="443"/>
      <c r="C563" s="443"/>
      <c r="D563" s="443"/>
      <c r="E563" s="443"/>
      <c r="F563" s="443"/>
      <c r="G563" s="443"/>
      <c r="H563" s="443"/>
      <c r="I563" s="443"/>
      <c r="J563" s="443"/>
      <c r="K563" s="443"/>
      <c r="L563" s="443"/>
      <c r="M563" s="443"/>
      <c r="N563" s="443"/>
      <c r="O563" s="443"/>
      <c r="P563" s="443"/>
      <c r="Q563" s="443"/>
      <c r="R563" s="443"/>
      <c r="S563" s="443"/>
      <c r="T563" s="443"/>
      <c r="U563" s="443"/>
      <c r="V563" s="443"/>
      <c r="W563" s="443"/>
      <c r="X563" s="443"/>
      <c r="Y563" s="443"/>
      <c r="Z563" s="443"/>
    </row>
    <row r="564" spans="1:26" ht="15.6">
      <c r="A564" s="443"/>
      <c r="B564" s="443"/>
      <c r="C564" s="443"/>
      <c r="D564" s="443"/>
      <c r="E564" s="443"/>
      <c r="F564" s="443"/>
      <c r="G564" s="443"/>
      <c r="H564" s="443"/>
      <c r="I564" s="443"/>
      <c r="J564" s="443"/>
      <c r="K564" s="443"/>
      <c r="L564" s="443"/>
      <c r="M564" s="443"/>
      <c r="N564" s="443"/>
      <c r="O564" s="443"/>
      <c r="P564" s="443"/>
      <c r="Q564" s="443"/>
      <c r="R564" s="443"/>
      <c r="S564" s="443"/>
      <c r="T564" s="443"/>
      <c r="U564" s="443"/>
      <c r="V564" s="443"/>
      <c r="W564" s="443"/>
      <c r="X564" s="443"/>
      <c r="Y564" s="443"/>
      <c r="Z564" s="443"/>
    </row>
    <row r="565" spans="1:26" ht="15.6">
      <c r="A565" s="443"/>
      <c r="B565" s="443"/>
      <c r="C565" s="443"/>
      <c r="D565" s="443"/>
      <c r="E565" s="443"/>
      <c r="F565" s="443"/>
      <c r="G565" s="443"/>
      <c r="H565" s="443"/>
      <c r="I565" s="443"/>
      <c r="J565" s="443"/>
      <c r="K565" s="443"/>
      <c r="L565" s="443"/>
      <c r="M565" s="443"/>
      <c r="N565" s="443"/>
      <c r="O565" s="443"/>
      <c r="P565" s="443"/>
      <c r="Q565" s="443"/>
      <c r="R565" s="443"/>
      <c r="S565" s="443"/>
      <c r="T565" s="443"/>
      <c r="U565" s="443"/>
      <c r="V565" s="443"/>
      <c r="W565" s="443"/>
      <c r="X565" s="443"/>
      <c r="Y565" s="443"/>
      <c r="Z565" s="443"/>
    </row>
    <row r="566" spans="1:26" ht="15.6">
      <c r="A566" s="443"/>
      <c r="B566" s="443"/>
      <c r="C566" s="443"/>
      <c r="D566" s="443"/>
      <c r="E566" s="443"/>
      <c r="F566" s="443"/>
      <c r="G566" s="443"/>
      <c r="H566" s="443"/>
      <c r="I566" s="443"/>
      <c r="J566" s="443"/>
      <c r="K566" s="443"/>
      <c r="L566" s="443"/>
      <c r="M566" s="443"/>
      <c r="N566" s="443"/>
      <c r="O566" s="443"/>
      <c r="P566" s="443"/>
      <c r="Q566" s="443"/>
      <c r="R566" s="443"/>
      <c r="S566" s="443"/>
      <c r="T566" s="443"/>
      <c r="U566" s="443"/>
      <c r="V566" s="443"/>
      <c r="W566" s="443"/>
      <c r="X566" s="443"/>
      <c r="Y566" s="443"/>
      <c r="Z566" s="443"/>
    </row>
    <row r="567" spans="1:26" ht="15.6">
      <c r="A567" s="443"/>
      <c r="B567" s="443"/>
      <c r="C567" s="443"/>
      <c r="D567" s="443"/>
      <c r="E567" s="443"/>
      <c r="F567" s="443"/>
      <c r="G567" s="443"/>
      <c r="H567" s="443"/>
      <c r="I567" s="443"/>
      <c r="J567" s="443"/>
      <c r="K567" s="443"/>
      <c r="L567" s="443"/>
      <c r="M567" s="443"/>
      <c r="N567" s="443"/>
      <c r="O567" s="443"/>
      <c r="P567" s="443"/>
      <c r="Q567" s="443"/>
      <c r="R567" s="443"/>
      <c r="S567" s="443"/>
      <c r="T567" s="443"/>
      <c r="U567" s="443"/>
      <c r="V567" s="443"/>
      <c r="W567" s="443"/>
      <c r="X567" s="443"/>
      <c r="Y567" s="443"/>
      <c r="Z567" s="443"/>
    </row>
    <row r="568" spans="1:26" ht="15.6">
      <c r="A568" s="443"/>
      <c r="B568" s="443"/>
      <c r="C568" s="443"/>
      <c r="D568" s="443"/>
      <c r="E568" s="443"/>
      <c r="F568" s="443"/>
      <c r="G568" s="443"/>
      <c r="H568" s="443"/>
      <c r="I568" s="443"/>
      <c r="J568" s="443"/>
      <c r="K568" s="443"/>
      <c r="L568" s="443"/>
      <c r="M568" s="443"/>
      <c r="N568" s="443"/>
      <c r="O568" s="443"/>
      <c r="P568" s="443"/>
      <c r="Q568" s="443"/>
      <c r="R568" s="443"/>
      <c r="S568" s="443"/>
      <c r="T568" s="443"/>
      <c r="U568" s="443"/>
      <c r="V568" s="443"/>
      <c r="W568" s="443"/>
      <c r="X568" s="443"/>
      <c r="Y568" s="443"/>
      <c r="Z568" s="443"/>
    </row>
    <row r="569" spans="1:26" ht="15.6">
      <c r="A569" s="443"/>
      <c r="B569" s="443"/>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row>
    <row r="570" spans="1:26" ht="15.6">
      <c r="A570" s="443"/>
      <c r="B570" s="443"/>
      <c r="C570" s="443"/>
      <c r="D570" s="443"/>
      <c r="E570" s="443"/>
      <c r="F570" s="443"/>
      <c r="G570" s="443"/>
      <c r="H570" s="443"/>
      <c r="I570" s="443"/>
      <c r="J570" s="443"/>
      <c r="K570" s="443"/>
      <c r="L570" s="443"/>
      <c r="M570" s="443"/>
      <c r="N570" s="443"/>
      <c r="O570" s="443"/>
      <c r="P570" s="443"/>
      <c r="Q570" s="443"/>
      <c r="R570" s="443"/>
      <c r="S570" s="443"/>
      <c r="T570" s="443"/>
      <c r="U570" s="443"/>
      <c r="V570" s="443"/>
      <c r="W570" s="443"/>
      <c r="X570" s="443"/>
      <c r="Y570" s="443"/>
      <c r="Z570" s="443"/>
    </row>
    <row r="571" spans="1:26" ht="15.6">
      <c r="A571" s="443"/>
      <c r="B571" s="443"/>
      <c r="C571" s="443"/>
      <c r="D571" s="443"/>
      <c r="E571" s="443"/>
      <c r="F571" s="443"/>
      <c r="G571" s="443"/>
      <c r="H571" s="443"/>
      <c r="I571" s="443"/>
      <c r="J571" s="443"/>
      <c r="K571" s="443"/>
      <c r="L571" s="443"/>
      <c r="M571" s="443"/>
      <c r="N571" s="443"/>
      <c r="O571" s="443"/>
      <c r="P571" s="443"/>
      <c r="Q571" s="443"/>
      <c r="R571" s="443"/>
      <c r="S571" s="443"/>
      <c r="T571" s="443"/>
      <c r="U571" s="443"/>
      <c r="V571" s="443"/>
      <c r="W571" s="443"/>
      <c r="X571" s="443"/>
      <c r="Y571" s="443"/>
      <c r="Z571" s="443"/>
    </row>
    <row r="572" spans="1:26" ht="15.6">
      <c r="A572" s="443"/>
      <c r="B572" s="443"/>
      <c r="C572" s="443"/>
      <c r="D572" s="443"/>
      <c r="E572" s="443"/>
      <c r="F572" s="443"/>
      <c r="G572" s="443"/>
      <c r="H572" s="443"/>
      <c r="I572" s="443"/>
      <c r="J572" s="443"/>
      <c r="K572" s="443"/>
      <c r="L572" s="443"/>
      <c r="M572" s="443"/>
      <c r="N572" s="443"/>
      <c r="O572" s="443"/>
      <c r="P572" s="443"/>
      <c r="Q572" s="443"/>
      <c r="R572" s="443"/>
      <c r="S572" s="443"/>
      <c r="T572" s="443"/>
      <c r="U572" s="443"/>
      <c r="V572" s="443"/>
      <c r="W572" s="443"/>
      <c r="X572" s="443"/>
      <c r="Y572" s="443"/>
      <c r="Z572" s="443"/>
    </row>
    <row r="573" spans="1:26" ht="15.6">
      <c r="A573" s="443"/>
      <c r="B573" s="443"/>
      <c r="C573" s="443"/>
      <c r="D573" s="443"/>
      <c r="E573" s="443"/>
      <c r="F573" s="443"/>
      <c r="G573" s="443"/>
      <c r="H573" s="443"/>
      <c r="I573" s="443"/>
      <c r="J573" s="443"/>
      <c r="K573" s="443"/>
      <c r="L573" s="443"/>
      <c r="M573" s="443"/>
      <c r="N573" s="443"/>
      <c r="O573" s="443"/>
      <c r="P573" s="443"/>
      <c r="Q573" s="443"/>
      <c r="R573" s="443"/>
      <c r="S573" s="443"/>
      <c r="T573" s="443"/>
      <c r="U573" s="443"/>
      <c r="V573" s="443"/>
      <c r="W573" s="443"/>
      <c r="X573" s="443"/>
      <c r="Y573" s="443"/>
      <c r="Z573" s="443"/>
    </row>
    <row r="574" spans="1:26" ht="15.6">
      <c r="A574" s="443"/>
      <c r="B574" s="443"/>
      <c r="C574" s="443"/>
      <c r="D574" s="443"/>
      <c r="E574" s="443"/>
      <c r="F574" s="443"/>
      <c r="G574" s="443"/>
      <c r="H574" s="443"/>
      <c r="I574" s="443"/>
      <c r="J574" s="443"/>
      <c r="K574" s="443"/>
      <c r="L574" s="443"/>
      <c r="M574" s="443"/>
      <c r="N574" s="443"/>
      <c r="O574" s="443"/>
      <c r="P574" s="443"/>
      <c r="Q574" s="443"/>
      <c r="R574" s="443"/>
      <c r="S574" s="443"/>
      <c r="T574" s="443"/>
      <c r="U574" s="443"/>
      <c r="V574" s="443"/>
      <c r="W574" s="443"/>
      <c r="X574" s="443"/>
      <c r="Y574" s="443"/>
      <c r="Z574" s="443"/>
    </row>
    <row r="575" spans="1:26" ht="15.6">
      <c r="A575" s="443"/>
      <c r="B575" s="443"/>
      <c r="C575" s="443"/>
      <c r="D575" s="443"/>
      <c r="E575" s="443"/>
      <c r="F575" s="443"/>
      <c r="G575" s="443"/>
      <c r="H575" s="443"/>
      <c r="I575" s="443"/>
      <c r="J575" s="443"/>
      <c r="K575" s="443"/>
      <c r="L575" s="443"/>
      <c r="M575" s="443"/>
      <c r="N575" s="443"/>
      <c r="O575" s="443"/>
      <c r="P575" s="443"/>
      <c r="Q575" s="443"/>
      <c r="R575" s="443"/>
      <c r="S575" s="443"/>
      <c r="T575" s="443"/>
      <c r="U575" s="443"/>
      <c r="V575" s="443"/>
      <c r="W575" s="443"/>
      <c r="X575" s="443"/>
      <c r="Y575" s="443"/>
      <c r="Z575" s="443"/>
    </row>
    <row r="576" spans="1:26" ht="15.6">
      <c r="A576" s="443"/>
      <c r="B576" s="443"/>
      <c r="C576" s="443"/>
      <c r="D576" s="443"/>
      <c r="E576" s="443"/>
      <c r="F576" s="443"/>
      <c r="G576" s="443"/>
      <c r="H576" s="443"/>
      <c r="I576" s="443"/>
      <c r="J576" s="443"/>
      <c r="K576" s="443"/>
      <c r="L576" s="443"/>
      <c r="M576" s="443"/>
      <c r="N576" s="443"/>
      <c r="O576" s="443"/>
      <c r="P576" s="443"/>
      <c r="Q576" s="443"/>
      <c r="R576" s="443"/>
      <c r="S576" s="443"/>
      <c r="T576" s="443"/>
      <c r="U576" s="443"/>
      <c r="V576" s="443"/>
      <c r="W576" s="443"/>
      <c r="X576" s="443"/>
      <c r="Y576" s="443"/>
      <c r="Z576" s="443"/>
    </row>
    <row r="577" spans="1:26" ht="15.6">
      <c r="A577" s="443"/>
      <c r="B577" s="443"/>
      <c r="C577" s="443"/>
      <c r="D577" s="443"/>
      <c r="E577" s="443"/>
      <c r="F577" s="443"/>
      <c r="G577" s="443"/>
      <c r="H577" s="443"/>
      <c r="I577" s="443"/>
      <c r="J577" s="443"/>
      <c r="K577" s="443"/>
      <c r="L577" s="443"/>
      <c r="M577" s="443"/>
      <c r="N577" s="443"/>
      <c r="O577" s="443"/>
      <c r="P577" s="443"/>
      <c r="Q577" s="443"/>
      <c r="R577" s="443"/>
      <c r="S577" s="443"/>
      <c r="T577" s="443"/>
      <c r="U577" s="443"/>
      <c r="V577" s="443"/>
      <c r="W577" s="443"/>
      <c r="X577" s="443"/>
      <c r="Y577" s="443"/>
      <c r="Z577" s="443"/>
    </row>
    <row r="578" spans="1:26" ht="15.6">
      <c r="A578" s="443"/>
      <c r="B578" s="443"/>
      <c r="C578" s="443"/>
      <c r="D578" s="443"/>
      <c r="E578" s="443"/>
      <c r="F578" s="443"/>
      <c r="G578" s="443"/>
      <c r="H578" s="443"/>
      <c r="I578" s="443"/>
      <c r="J578" s="443"/>
      <c r="K578" s="443"/>
      <c r="L578" s="443"/>
      <c r="M578" s="443"/>
      <c r="N578" s="443"/>
      <c r="O578" s="443"/>
      <c r="P578" s="443"/>
      <c r="Q578" s="443"/>
      <c r="R578" s="443"/>
      <c r="S578" s="443"/>
      <c r="T578" s="443"/>
      <c r="U578" s="443"/>
      <c r="V578" s="443"/>
      <c r="W578" s="443"/>
      <c r="X578" s="443"/>
      <c r="Y578" s="443"/>
      <c r="Z578" s="443"/>
    </row>
    <row r="579" spans="1:26" ht="15.6">
      <c r="A579" s="443"/>
      <c r="B579" s="443"/>
      <c r="C579" s="443"/>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row>
    <row r="580" spans="1:26" ht="15.6">
      <c r="A580" s="443"/>
      <c r="B580" s="443"/>
      <c r="C580" s="443"/>
      <c r="D580" s="443"/>
      <c r="E580" s="443"/>
      <c r="F580" s="443"/>
      <c r="G580" s="443"/>
      <c r="H580" s="443"/>
      <c r="I580" s="443"/>
      <c r="J580" s="443"/>
      <c r="K580" s="443"/>
      <c r="L580" s="443"/>
      <c r="M580" s="443"/>
      <c r="N580" s="443"/>
      <c r="O580" s="443"/>
      <c r="P580" s="443"/>
      <c r="Q580" s="443"/>
      <c r="R580" s="443"/>
      <c r="S580" s="443"/>
      <c r="T580" s="443"/>
      <c r="U580" s="443"/>
      <c r="V580" s="443"/>
      <c r="W580" s="443"/>
      <c r="X580" s="443"/>
      <c r="Y580" s="443"/>
      <c r="Z580" s="443"/>
    </row>
    <row r="581" spans="1:26" ht="15.6">
      <c r="A581" s="443"/>
      <c r="B581" s="443"/>
      <c r="C581" s="443"/>
      <c r="D581" s="443"/>
      <c r="E581" s="443"/>
      <c r="F581" s="443"/>
      <c r="G581" s="443"/>
      <c r="H581" s="443"/>
      <c r="I581" s="443"/>
      <c r="J581" s="443"/>
      <c r="K581" s="443"/>
      <c r="L581" s="443"/>
      <c r="M581" s="443"/>
      <c r="N581" s="443"/>
      <c r="O581" s="443"/>
      <c r="P581" s="443"/>
      <c r="Q581" s="443"/>
      <c r="R581" s="443"/>
      <c r="S581" s="443"/>
      <c r="T581" s="443"/>
      <c r="U581" s="443"/>
      <c r="V581" s="443"/>
      <c r="W581" s="443"/>
      <c r="X581" s="443"/>
      <c r="Y581" s="443"/>
      <c r="Z581" s="443"/>
    </row>
    <row r="582" spans="1:26" ht="15.6">
      <c r="A582" s="443"/>
      <c r="B582" s="443"/>
      <c r="C582" s="443"/>
      <c r="D582" s="443"/>
      <c r="E582" s="443"/>
      <c r="F582" s="443"/>
      <c r="G582" s="443"/>
      <c r="H582" s="443"/>
      <c r="I582" s="443"/>
      <c r="J582" s="443"/>
      <c r="K582" s="443"/>
      <c r="L582" s="443"/>
      <c r="M582" s="443"/>
      <c r="N582" s="443"/>
      <c r="O582" s="443"/>
      <c r="P582" s="443"/>
      <c r="Q582" s="443"/>
      <c r="R582" s="443"/>
      <c r="S582" s="443"/>
      <c r="T582" s="443"/>
      <c r="U582" s="443"/>
      <c r="V582" s="443"/>
      <c r="W582" s="443"/>
      <c r="X582" s="443"/>
      <c r="Y582" s="443"/>
      <c r="Z582" s="443"/>
    </row>
    <row r="583" spans="1:26" ht="15.6">
      <c r="A583" s="443"/>
      <c r="B583" s="443"/>
      <c r="C583" s="443"/>
      <c r="D583" s="443"/>
      <c r="E583" s="443"/>
      <c r="F583" s="443"/>
      <c r="G583" s="443"/>
      <c r="H583" s="443"/>
      <c r="I583" s="443"/>
      <c r="J583" s="443"/>
      <c r="K583" s="443"/>
      <c r="L583" s="443"/>
      <c r="M583" s="443"/>
      <c r="N583" s="443"/>
      <c r="O583" s="443"/>
      <c r="P583" s="443"/>
      <c r="Q583" s="443"/>
      <c r="R583" s="443"/>
      <c r="S583" s="443"/>
      <c r="T583" s="443"/>
      <c r="U583" s="443"/>
      <c r="V583" s="443"/>
      <c r="W583" s="443"/>
      <c r="X583" s="443"/>
      <c r="Y583" s="443"/>
      <c r="Z583" s="443"/>
    </row>
    <row r="584" spans="1:26" ht="15.6">
      <c r="A584" s="443"/>
      <c r="B584" s="443"/>
      <c r="C584" s="443"/>
      <c r="D584" s="443"/>
      <c r="E584" s="443"/>
      <c r="F584" s="443"/>
      <c r="G584" s="443"/>
      <c r="H584" s="443"/>
      <c r="I584" s="443"/>
      <c r="J584" s="443"/>
      <c r="K584" s="443"/>
      <c r="L584" s="443"/>
      <c r="M584" s="443"/>
      <c r="N584" s="443"/>
      <c r="O584" s="443"/>
      <c r="P584" s="443"/>
      <c r="Q584" s="443"/>
      <c r="R584" s="443"/>
      <c r="S584" s="443"/>
      <c r="T584" s="443"/>
      <c r="U584" s="443"/>
      <c r="V584" s="443"/>
      <c r="W584" s="443"/>
      <c r="X584" s="443"/>
      <c r="Y584" s="443"/>
      <c r="Z584" s="443"/>
    </row>
    <row r="585" spans="1:26" ht="15.6">
      <c r="A585" s="443"/>
      <c r="B585" s="443"/>
      <c r="C585" s="443"/>
      <c r="D585" s="443"/>
      <c r="E585" s="443"/>
      <c r="F585" s="443"/>
      <c r="G585" s="443"/>
      <c r="H585" s="443"/>
      <c r="I585" s="443"/>
      <c r="J585" s="443"/>
      <c r="K585" s="443"/>
      <c r="L585" s="443"/>
      <c r="M585" s="443"/>
      <c r="N585" s="443"/>
      <c r="O585" s="443"/>
      <c r="P585" s="443"/>
      <c r="Q585" s="443"/>
      <c r="R585" s="443"/>
      <c r="S585" s="443"/>
      <c r="T585" s="443"/>
      <c r="U585" s="443"/>
      <c r="V585" s="443"/>
      <c r="W585" s="443"/>
      <c r="X585" s="443"/>
      <c r="Y585" s="443"/>
      <c r="Z585" s="443"/>
    </row>
    <row r="586" spans="1:26" ht="15.6">
      <c r="A586" s="443"/>
      <c r="B586" s="443"/>
      <c r="C586" s="443"/>
      <c r="D586" s="443"/>
      <c r="E586" s="443"/>
      <c r="F586" s="443"/>
      <c r="G586" s="443"/>
      <c r="H586" s="443"/>
      <c r="I586" s="443"/>
      <c r="J586" s="443"/>
      <c r="K586" s="443"/>
      <c r="L586" s="443"/>
      <c r="M586" s="443"/>
      <c r="N586" s="443"/>
      <c r="O586" s="443"/>
      <c r="P586" s="443"/>
      <c r="Q586" s="443"/>
      <c r="R586" s="443"/>
      <c r="S586" s="443"/>
      <c r="T586" s="443"/>
      <c r="U586" s="443"/>
      <c r="V586" s="443"/>
      <c r="W586" s="443"/>
      <c r="X586" s="443"/>
      <c r="Y586" s="443"/>
      <c r="Z586" s="443"/>
    </row>
    <row r="587" spans="1:26" ht="15.6">
      <c r="A587" s="443"/>
      <c r="B587" s="443"/>
      <c r="C587" s="443"/>
      <c r="D587" s="443"/>
      <c r="E587" s="443"/>
      <c r="F587" s="443"/>
      <c r="G587" s="443"/>
      <c r="H587" s="443"/>
      <c r="I587" s="443"/>
      <c r="J587" s="443"/>
      <c r="K587" s="443"/>
      <c r="L587" s="443"/>
      <c r="M587" s="443"/>
      <c r="N587" s="443"/>
      <c r="O587" s="443"/>
      <c r="P587" s="443"/>
      <c r="Q587" s="443"/>
      <c r="R587" s="443"/>
      <c r="S587" s="443"/>
      <c r="T587" s="443"/>
      <c r="U587" s="443"/>
      <c r="V587" s="443"/>
      <c r="W587" s="443"/>
      <c r="X587" s="443"/>
      <c r="Y587" s="443"/>
      <c r="Z587" s="443"/>
    </row>
    <row r="588" spans="1:26" ht="15.6">
      <c r="A588" s="443"/>
      <c r="B588" s="443"/>
      <c r="C588" s="443"/>
      <c r="D588" s="443"/>
      <c r="E588" s="443"/>
      <c r="F588" s="443"/>
      <c r="G588" s="443"/>
      <c r="H588" s="443"/>
      <c r="I588" s="443"/>
      <c r="J588" s="443"/>
      <c r="K588" s="443"/>
      <c r="L588" s="443"/>
      <c r="M588" s="443"/>
      <c r="N588" s="443"/>
      <c r="O588" s="443"/>
      <c r="P588" s="443"/>
      <c r="Q588" s="443"/>
      <c r="R588" s="443"/>
      <c r="S588" s="443"/>
      <c r="T588" s="443"/>
      <c r="U588" s="443"/>
      <c r="V588" s="443"/>
      <c r="W588" s="443"/>
      <c r="X588" s="443"/>
      <c r="Y588" s="443"/>
      <c r="Z588" s="443"/>
    </row>
    <row r="589" spans="1:26" ht="15.6">
      <c r="A589" s="443"/>
      <c r="B589" s="443"/>
      <c r="C589" s="443"/>
      <c r="D589" s="443"/>
      <c r="E589" s="443"/>
      <c r="F589" s="443"/>
      <c r="G589" s="443"/>
      <c r="H589" s="443"/>
      <c r="I589" s="443"/>
      <c r="J589" s="443"/>
      <c r="K589" s="443"/>
      <c r="L589" s="443"/>
      <c r="M589" s="443"/>
      <c r="N589" s="443"/>
      <c r="O589" s="443"/>
      <c r="P589" s="443"/>
      <c r="Q589" s="443"/>
      <c r="R589" s="443"/>
      <c r="S589" s="443"/>
      <c r="T589" s="443"/>
      <c r="U589" s="443"/>
      <c r="V589" s="443"/>
      <c r="W589" s="443"/>
      <c r="X589" s="443"/>
      <c r="Y589" s="443"/>
      <c r="Z589" s="443"/>
    </row>
    <row r="590" spans="1:26" ht="15.6">
      <c r="A590" s="443"/>
      <c r="B590" s="443"/>
      <c r="C590" s="443"/>
      <c r="D590" s="443"/>
      <c r="E590" s="443"/>
      <c r="F590" s="443"/>
      <c r="G590" s="443"/>
      <c r="H590" s="443"/>
      <c r="I590" s="443"/>
      <c r="J590" s="443"/>
      <c r="K590" s="443"/>
      <c r="L590" s="443"/>
      <c r="M590" s="443"/>
      <c r="N590" s="443"/>
      <c r="O590" s="443"/>
      <c r="P590" s="443"/>
      <c r="Q590" s="443"/>
      <c r="R590" s="443"/>
      <c r="S590" s="443"/>
      <c r="T590" s="443"/>
      <c r="U590" s="443"/>
      <c r="V590" s="443"/>
      <c r="W590" s="443"/>
      <c r="X590" s="443"/>
      <c r="Y590" s="443"/>
      <c r="Z590" s="443"/>
    </row>
    <row r="591" spans="1:26" ht="15.6">
      <c r="A591" s="443"/>
      <c r="B591" s="443"/>
      <c r="C591" s="443"/>
      <c r="D591" s="443"/>
      <c r="E591" s="443"/>
      <c r="F591" s="443"/>
      <c r="G591" s="443"/>
      <c r="H591" s="443"/>
      <c r="I591" s="443"/>
      <c r="J591" s="443"/>
      <c r="K591" s="443"/>
      <c r="L591" s="443"/>
      <c r="M591" s="443"/>
      <c r="N591" s="443"/>
      <c r="O591" s="443"/>
      <c r="P591" s="443"/>
      <c r="Q591" s="443"/>
      <c r="R591" s="443"/>
      <c r="S591" s="443"/>
      <c r="T591" s="443"/>
      <c r="U591" s="443"/>
      <c r="V591" s="443"/>
      <c r="W591" s="443"/>
      <c r="X591" s="443"/>
      <c r="Y591" s="443"/>
      <c r="Z591" s="443"/>
    </row>
    <row r="592" spans="1:26" ht="15.6">
      <c r="A592" s="443"/>
      <c r="B592" s="443"/>
      <c r="C592" s="443"/>
      <c r="D592" s="443"/>
      <c r="E592" s="443"/>
      <c r="F592" s="443"/>
      <c r="G592" s="443"/>
      <c r="H592" s="443"/>
      <c r="I592" s="443"/>
      <c r="J592" s="443"/>
      <c r="K592" s="443"/>
      <c r="L592" s="443"/>
      <c r="M592" s="443"/>
      <c r="N592" s="443"/>
      <c r="O592" s="443"/>
      <c r="P592" s="443"/>
      <c r="Q592" s="443"/>
      <c r="R592" s="443"/>
      <c r="S592" s="443"/>
      <c r="T592" s="443"/>
      <c r="U592" s="443"/>
      <c r="V592" s="443"/>
      <c r="W592" s="443"/>
      <c r="X592" s="443"/>
      <c r="Y592" s="443"/>
      <c r="Z592" s="443"/>
    </row>
    <row r="593" spans="1:26" ht="15.6">
      <c r="A593" s="443"/>
      <c r="B593" s="443"/>
      <c r="C593" s="443"/>
      <c r="D593" s="443"/>
      <c r="E593" s="443"/>
      <c r="F593" s="443"/>
      <c r="G593" s="443"/>
      <c r="H593" s="443"/>
      <c r="I593" s="443"/>
      <c r="J593" s="443"/>
      <c r="K593" s="443"/>
      <c r="L593" s="443"/>
      <c r="M593" s="443"/>
      <c r="N593" s="443"/>
      <c r="O593" s="443"/>
      <c r="P593" s="443"/>
      <c r="Q593" s="443"/>
      <c r="R593" s="443"/>
      <c r="S593" s="443"/>
      <c r="T593" s="443"/>
      <c r="U593" s="443"/>
      <c r="V593" s="443"/>
      <c r="W593" s="443"/>
      <c r="X593" s="443"/>
      <c r="Y593" s="443"/>
      <c r="Z593" s="443"/>
    </row>
    <row r="594" spans="1:26" ht="15.6">
      <c r="A594" s="443"/>
      <c r="B594" s="443"/>
      <c r="C594" s="443"/>
      <c r="D594" s="443"/>
      <c r="E594" s="443"/>
      <c r="F594" s="443"/>
      <c r="G594" s="443"/>
      <c r="H594" s="443"/>
      <c r="I594" s="443"/>
      <c r="J594" s="443"/>
      <c r="K594" s="443"/>
      <c r="L594" s="443"/>
      <c r="M594" s="443"/>
      <c r="N594" s="443"/>
      <c r="O594" s="443"/>
      <c r="P594" s="443"/>
      <c r="Q594" s="443"/>
      <c r="R594" s="443"/>
      <c r="S594" s="443"/>
      <c r="T594" s="443"/>
      <c r="U594" s="443"/>
      <c r="V594" s="443"/>
      <c r="W594" s="443"/>
      <c r="X594" s="443"/>
      <c r="Y594" s="443"/>
      <c r="Z594" s="443"/>
    </row>
    <row r="595" spans="1:26" ht="15.6">
      <c r="A595" s="443"/>
      <c r="B595" s="443"/>
      <c r="C595" s="443"/>
      <c r="D595" s="443"/>
      <c r="E595" s="443"/>
      <c r="F595" s="443"/>
      <c r="G595" s="443"/>
      <c r="H595" s="443"/>
      <c r="I595" s="443"/>
      <c r="J595" s="443"/>
      <c r="K595" s="443"/>
      <c r="L595" s="443"/>
      <c r="M595" s="443"/>
      <c r="N595" s="443"/>
      <c r="O595" s="443"/>
      <c r="P595" s="443"/>
      <c r="Q595" s="443"/>
      <c r="R595" s="443"/>
      <c r="S595" s="443"/>
      <c r="T595" s="443"/>
      <c r="U595" s="443"/>
      <c r="V595" s="443"/>
      <c r="W595" s="443"/>
      <c r="X595" s="443"/>
      <c r="Y595" s="443"/>
      <c r="Z595" s="443"/>
    </row>
    <row r="596" spans="1:26" ht="15.6">
      <c r="A596" s="443"/>
      <c r="B596" s="443"/>
      <c r="C596" s="443"/>
      <c r="D596" s="443"/>
      <c r="E596" s="443"/>
      <c r="F596" s="443"/>
      <c r="G596" s="443"/>
      <c r="H596" s="443"/>
      <c r="I596" s="443"/>
      <c r="J596" s="443"/>
      <c r="K596" s="443"/>
      <c r="L596" s="443"/>
      <c r="M596" s="443"/>
      <c r="N596" s="443"/>
      <c r="O596" s="443"/>
      <c r="P596" s="443"/>
      <c r="Q596" s="443"/>
      <c r="R596" s="443"/>
      <c r="S596" s="443"/>
      <c r="T596" s="443"/>
      <c r="U596" s="443"/>
      <c r="V596" s="443"/>
      <c r="W596" s="443"/>
      <c r="X596" s="443"/>
      <c r="Y596" s="443"/>
      <c r="Z596" s="443"/>
    </row>
    <row r="597" spans="1:26" ht="15.6">
      <c r="A597" s="443"/>
      <c r="B597" s="443"/>
      <c r="C597" s="443"/>
      <c r="D597" s="443"/>
      <c r="E597" s="443"/>
      <c r="F597" s="443"/>
      <c r="G597" s="443"/>
      <c r="H597" s="443"/>
      <c r="I597" s="443"/>
      <c r="J597" s="443"/>
      <c r="K597" s="443"/>
      <c r="L597" s="443"/>
      <c r="M597" s="443"/>
      <c r="N597" s="443"/>
      <c r="O597" s="443"/>
      <c r="P597" s="443"/>
      <c r="Q597" s="443"/>
      <c r="R597" s="443"/>
      <c r="S597" s="443"/>
      <c r="T597" s="443"/>
      <c r="U597" s="443"/>
      <c r="V597" s="443"/>
      <c r="W597" s="443"/>
      <c r="X597" s="443"/>
      <c r="Y597" s="443"/>
      <c r="Z597" s="443"/>
    </row>
    <row r="598" spans="1:26" ht="15.6">
      <c r="A598" s="443"/>
      <c r="B598" s="443"/>
      <c r="C598" s="443"/>
      <c r="D598" s="443"/>
      <c r="E598" s="443"/>
      <c r="F598" s="443"/>
      <c r="G598" s="443"/>
      <c r="H598" s="443"/>
      <c r="I598" s="443"/>
      <c r="J598" s="443"/>
      <c r="K598" s="443"/>
      <c r="L598" s="443"/>
      <c r="M598" s="443"/>
      <c r="N598" s="443"/>
      <c r="O598" s="443"/>
      <c r="P598" s="443"/>
      <c r="Q598" s="443"/>
      <c r="R598" s="443"/>
      <c r="S598" s="443"/>
      <c r="T598" s="443"/>
      <c r="U598" s="443"/>
      <c r="V598" s="443"/>
      <c r="W598" s="443"/>
      <c r="X598" s="443"/>
      <c r="Y598" s="443"/>
      <c r="Z598" s="443"/>
    </row>
    <row r="599" spans="1:26" ht="15.6">
      <c r="A599" s="443"/>
      <c r="B599" s="443"/>
      <c r="C599" s="443"/>
      <c r="D599" s="443"/>
      <c r="E599" s="443"/>
      <c r="F599" s="443"/>
      <c r="G599" s="443"/>
      <c r="H599" s="443"/>
      <c r="I599" s="443"/>
      <c r="J599" s="443"/>
      <c r="K599" s="443"/>
      <c r="L599" s="443"/>
      <c r="M599" s="443"/>
      <c r="N599" s="443"/>
      <c r="O599" s="443"/>
      <c r="P599" s="443"/>
      <c r="Q599" s="443"/>
      <c r="R599" s="443"/>
      <c r="S599" s="443"/>
      <c r="T599" s="443"/>
      <c r="U599" s="443"/>
      <c r="V599" s="443"/>
      <c r="W599" s="443"/>
      <c r="X599" s="443"/>
      <c r="Y599" s="443"/>
      <c r="Z599" s="443"/>
    </row>
    <row r="600" spans="1:26" ht="15.6">
      <c r="A600" s="443"/>
      <c r="B600" s="443"/>
      <c r="C600" s="443"/>
      <c r="D600" s="443"/>
      <c r="E600" s="443"/>
      <c r="F600" s="443"/>
      <c r="G600" s="443"/>
      <c r="H600" s="443"/>
      <c r="I600" s="443"/>
      <c r="J600" s="443"/>
      <c r="K600" s="443"/>
      <c r="L600" s="443"/>
      <c r="M600" s="443"/>
      <c r="N600" s="443"/>
      <c r="O600" s="443"/>
      <c r="P600" s="443"/>
      <c r="Q600" s="443"/>
      <c r="R600" s="443"/>
      <c r="S600" s="443"/>
      <c r="T600" s="443"/>
      <c r="U600" s="443"/>
      <c r="V600" s="443"/>
      <c r="W600" s="443"/>
      <c r="X600" s="443"/>
      <c r="Y600" s="443"/>
      <c r="Z600" s="443"/>
    </row>
    <row r="601" spans="1:26" ht="15.6">
      <c r="A601" s="443"/>
      <c r="B601" s="443"/>
      <c r="C601" s="443"/>
      <c r="D601" s="443"/>
      <c r="E601" s="443"/>
      <c r="F601" s="443"/>
      <c r="G601" s="443"/>
      <c r="H601" s="443"/>
      <c r="I601" s="443"/>
      <c r="J601" s="443"/>
      <c r="K601" s="443"/>
      <c r="L601" s="443"/>
      <c r="M601" s="443"/>
      <c r="N601" s="443"/>
      <c r="O601" s="443"/>
      <c r="P601" s="443"/>
      <c r="Q601" s="443"/>
      <c r="R601" s="443"/>
      <c r="S601" s="443"/>
      <c r="T601" s="443"/>
      <c r="U601" s="443"/>
      <c r="V601" s="443"/>
      <c r="W601" s="443"/>
      <c r="X601" s="443"/>
      <c r="Y601" s="443"/>
      <c r="Z601" s="443"/>
    </row>
    <row r="602" spans="1:26" ht="15.6">
      <c r="A602" s="443"/>
      <c r="B602" s="443"/>
      <c r="C602" s="443"/>
      <c r="D602" s="443"/>
      <c r="E602" s="443"/>
      <c r="F602" s="443"/>
      <c r="G602" s="443"/>
      <c r="H602" s="443"/>
      <c r="I602" s="443"/>
      <c r="J602" s="443"/>
      <c r="K602" s="443"/>
      <c r="L602" s="443"/>
      <c r="M602" s="443"/>
      <c r="N602" s="443"/>
      <c r="O602" s="443"/>
      <c r="P602" s="443"/>
      <c r="Q602" s="443"/>
      <c r="R602" s="443"/>
      <c r="S602" s="443"/>
      <c r="T602" s="443"/>
      <c r="U602" s="443"/>
      <c r="V602" s="443"/>
      <c r="W602" s="443"/>
      <c r="X602" s="443"/>
      <c r="Y602" s="443"/>
      <c r="Z602" s="443"/>
    </row>
    <row r="603" spans="1:26" ht="15.6">
      <c r="A603" s="443"/>
      <c r="B603" s="443"/>
      <c r="C603" s="443"/>
      <c r="D603" s="443"/>
      <c r="E603" s="443"/>
      <c r="F603" s="443"/>
      <c r="G603" s="443"/>
      <c r="H603" s="443"/>
      <c r="I603" s="443"/>
      <c r="J603" s="443"/>
      <c r="K603" s="443"/>
      <c r="L603" s="443"/>
      <c r="M603" s="443"/>
      <c r="N603" s="443"/>
      <c r="O603" s="443"/>
      <c r="P603" s="443"/>
      <c r="Q603" s="443"/>
      <c r="R603" s="443"/>
      <c r="S603" s="443"/>
      <c r="T603" s="443"/>
      <c r="U603" s="443"/>
      <c r="V603" s="443"/>
      <c r="W603" s="443"/>
      <c r="X603" s="443"/>
      <c r="Y603" s="443"/>
      <c r="Z603" s="443"/>
    </row>
    <row r="604" spans="1:26" ht="15.6">
      <c r="A604" s="443"/>
      <c r="B604" s="443"/>
      <c r="C604" s="443"/>
      <c r="D604" s="443"/>
      <c r="E604" s="443"/>
      <c r="F604" s="443"/>
      <c r="G604" s="443"/>
      <c r="H604" s="443"/>
      <c r="I604" s="443"/>
      <c r="J604" s="443"/>
      <c r="K604" s="443"/>
      <c r="L604" s="443"/>
      <c r="M604" s="443"/>
      <c r="N604" s="443"/>
      <c r="O604" s="443"/>
      <c r="P604" s="443"/>
      <c r="Q604" s="443"/>
      <c r="R604" s="443"/>
      <c r="S604" s="443"/>
      <c r="T604" s="443"/>
      <c r="U604" s="443"/>
      <c r="V604" s="443"/>
      <c r="W604" s="443"/>
      <c r="X604" s="443"/>
      <c r="Y604" s="443"/>
      <c r="Z604" s="443"/>
    </row>
    <row r="605" spans="1:26" ht="15.6">
      <c r="A605" s="443"/>
      <c r="B605" s="443"/>
      <c r="C605" s="443"/>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row>
    <row r="606" spans="1:26" ht="15.6">
      <c r="A606" s="443"/>
      <c r="B606" s="443"/>
      <c r="C606" s="443"/>
      <c r="D606" s="443"/>
      <c r="E606" s="443"/>
      <c r="F606" s="443"/>
      <c r="G606" s="443"/>
      <c r="H606" s="443"/>
      <c r="I606" s="443"/>
      <c r="J606" s="443"/>
      <c r="K606" s="443"/>
      <c r="L606" s="443"/>
      <c r="M606" s="443"/>
      <c r="N606" s="443"/>
      <c r="O606" s="443"/>
      <c r="P606" s="443"/>
      <c r="Q606" s="443"/>
      <c r="R606" s="443"/>
      <c r="S606" s="443"/>
      <c r="T606" s="443"/>
      <c r="U606" s="443"/>
      <c r="V606" s="443"/>
      <c r="W606" s="443"/>
      <c r="X606" s="443"/>
      <c r="Y606" s="443"/>
      <c r="Z606" s="443"/>
    </row>
    <row r="607" spans="1:26" ht="15.6">
      <c r="A607" s="443"/>
      <c r="B607" s="443"/>
      <c r="C607" s="443"/>
      <c r="D607" s="443"/>
      <c r="E607" s="443"/>
      <c r="F607" s="443"/>
      <c r="G607" s="443"/>
      <c r="H607" s="443"/>
      <c r="I607" s="443"/>
      <c r="J607" s="443"/>
      <c r="K607" s="443"/>
      <c r="L607" s="443"/>
      <c r="M607" s="443"/>
      <c r="N607" s="443"/>
      <c r="O607" s="443"/>
      <c r="P607" s="443"/>
      <c r="Q607" s="443"/>
      <c r="R607" s="443"/>
      <c r="S607" s="443"/>
      <c r="T607" s="443"/>
      <c r="U607" s="443"/>
      <c r="V607" s="443"/>
      <c r="W607" s="443"/>
      <c r="X607" s="443"/>
      <c r="Y607" s="443"/>
      <c r="Z607" s="443"/>
    </row>
    <row r="608" spans="1:26" ht="15.6">
      <c r="A608" s="443"/>
      <c r="B608" s="443"/>
      <c r="C608" s="443"/>
      <c r="D608" s="443"/>
      <c r="E608" s="443"/>
      <c r="F608" s="443"/>
      <c r="G608" s="443"/>
      <c r="H608" s="443"/>
      <c r="I608" s="443"/>
      <c r="J608" s="443"/>
      <c r="K608" s="443"/>
      <c r="L608" s="443"/>
      <c r="M608" s="443"/>
      <c r="N608" s="443"/>
      <c r="O608" s="443"/>
      <c r="P608" s="443"/>
      <c r="Q608" s="443"/>
      <c r="R608" s="443"/>
      <c r="S608" s="443"/>
      <c r="T608" s="443"/>
      <c r="U608" s="443"/>
      <c r="V608" s="443"/>
      <c r="W608" s="443"/>
      <c r="X608" s="443"/>
      <c r="Y608" s="443"/>
      <c r="Z608" s="443"/>
    </row>
    <row r="609" spans="1:26" ht="15.6">
      <c r="A609" s="443"/>
      <c r="B609" s="443"/>
      <c r="C609" s="443"/>
      <c r="D609" s="443"/>
      <c r="E609" s="443"/>
      <c r="F609" s="443"/>
      <c r="G609" s="443"/>
      <c r="H609" s="443"/>
      <c r="I609" s="443"/>
      <c r="J609" s="443"/>
      <c r="K609" s="443"/>
      <c r="L609" s="443"/>
      <c r="M609" s="443"/>
      <c r="N609" s="443"/>
      <c r="O609" s="443"/>
      <c r="P609" s="443"/>
      <c r="Q609" s="443"/>
      <c r="R609" s="443"/>
      <c r="S609" s="443"/>
      <c r="T609" s="443"/>
      <c r="U609" s="443"/>
      <c r="V609" s="443"/>
      <c r="W609" s="443"/>
      <c r="X609" s="443"/>
      <c r="Y609" s="443"/>
      <c r="Z609" s="443"/>
    </row>
    <row r="610" spans="1:26" ht="15.6">
      <c r="A610" s="443"/>
      <c r="B610" s="443"/>
      <c r="C610" s="443"/>
      <c r="D610" s="443"/>
      <c r="E610" s="443"/>
      <c r="F610" s="443"/>
      <c r="G610" s="443"/>
      <c r="H610" s="443"/>
      <c r="I610" s="443"/>
      <c r="J610" s="443"/>
      <c r="K610" s="443"/>
      <c r="L610" s="443"/>
      <c r="M610" s="443"/>
      <c r="N610" s="443"/>
      <c r="O610" s="443"/>
      <c r="P610" s="443"/>
      <c r="Q610" s="443"/>
      <c r="R610" s="443"/>
      <c r="S610" s="443"/>
      <c r="T610" s="443"/>
      <c r="U610" s="443"/>
      <c r="V610" s="443"/>
      <c r="W610" s="443"/>
      <c r="X610" s="443"/>
      <c r="Y610" s="443"/>
      <c r="Z610" s="443"/>
    </row>
    <row r="611" spans="1:26" ht="15.6">
      <c r="A611" s="443"/>
      <c r="B611" s="443"/>
      <c r="C611" s="443"/>
      <c r="D611" s="443"/>
      <c r="E611" s="443"/>
      <c r="F611" s="443"/>
      <c r="G611" s="443"/>
      <c r="H611" s="443"/>
      <c r="I611" s="443"/>
      <c r="J611" s="443"/>
      <c r="K611" s="443"/>
      <c r="L611" s="443"/>
      <c r="M611" s="443"/>
      <c r="N611" s="443"/>
      <c r="O611" s="443"/>
      <c r="P611" s="443"/>
      <c r="Q611" s="443"/>
      <c r="R611" s="443"/>
      <c r="S611" s="443"/>
      <c r="T611" s="443"/>
      <c r="U611" s="443"/>
      <c r="V611" s="443"/>
      <c r="W611" s="443"/>
      <c r="X611" s="443"/>
      <c r="Y611" s="443"/>
      <c r="Z611" s="443"/>
    </row>
    <row r="612" spans="1:26" ht="15.6">
      <c r="A612" s="443"/>
      <c r="B612" s="443"/>
      <c r="C612" s="443"/>
      <c r="D612" s="443"/>
      <c r="E612" s="443"/>
      <c r="F612" s="443"/>
      <c r="G612" s="443"/>
      <c r="H612" s="443"/>
      <c r="I612" s="443"/>
      <c r="J612" s="443"/>
      <c r="K612" s="443"/>
      <c r="L612" s="443"/>
      <c r="M612" s="443"/>
      <c r="N612" s="443"/>
      <c r="O612" s="443"/>
      <c r="P612" s="443"/>
      <c r="Q612" s="443"/>
      <c r="R612" s="443"/>
      <c r="S612" s="443"/>
      <c r="T612" s="443"/>
      <c r="U612" s="443"/>
      <c r="V612" s="443"/>
      <c r="W612" s="443"/>
      <c r="X612" s="443"/>
      <c r="Y612" s="443"/>
      <c r="Z612" s="443"/>
    </row>
    <row r="613" spans="1:26" ht="15.6">
      <c r="A613" s="443"/>
      <c r="B613" s="443"/>
      <c r="C613" s="443"/>
      <c r="D613" s="443"/>
      <c r="E613" s="443"/>
      <c r="F613" s="443"/>
      <c r="G613" s="443"/>
      <c r="H613" s="443"/>
      <c r="I613" s="443"/>
      <c r="J613" s="443"/>
      <c r="K613" s="443"/>
      <c r="L613" s="443"/>
      <c r="M613" s="443"/>
      <c r="N613" s="443"/>
      <c r="O613" s="443"/>
      <c r="P613" s="443"/>
      <c r="Q613" s="443"/>
      <c r="R613" s="443"/>
      <c r="S613" s="443"/>
      <c r="T613" s="443"/>
      <c r="U613" s="443"/>
      <c r="V613" s="443"/>
      <c r="W613" s="443"/>
      <c r="X613" s="443"/>
      <c r="Y613" s="443"/>
      <c r="Z613" s="443"/>
    </row>
    <row r="614" spans="1:26" ht="15.6">
      <c r="A614" s="443"/>
      <c r="B614" s="443"/>
      <c r="C614" s="443"/>
      <c r="D614" s="443"/>
      <c r="E614" s="443"/>
      <c r="F614" s="443"/>
      <c r="G614" s="443"/>
      <c r="H614" s="443"/>
      <c r="I614" s="443"/>
      <c r="J614" s="443"/>
      <c r="K614" s="443"/>
      <c r="L614" s="443"/>
      <c r="M614" s="443"/>
      <c r="N614" s="443"/>
      <c r="O614" s="443"/>
      <c r="P614" s="443"/>
      <c r="Q614" s="443"/>
      <c r="R614" s="443"/>
      <c r="S614" s="443"/>
      <c r="T614" s="443"/>
      <c r="U614" s="443"/>
      <c r="V614" s="443"/>
      <c r="W614" s="443"/>
      <c r="X614" s="443"/>
      <c r="Y614" s="443"/>
      <c r="Z614" s="443"/>
    </row>
    <row r="615" spans="1:26" ht="15.6">
      <c r="A615" s="443"/>
      <c r="B615" s="443"/>
      <c r="C615" s="443"/>
      <c r="D615" s="443"/>
      <c r="E615" s="443"/>
      <c r="F615" s="443"/>
      <c r="G615" s="443"/>
      <c r="H615" s="443"/>
      <c r="I615" s="443"/>
      <c r="J615" s="443"/>
      <c r="K615" s="443"/>
      <c r="L615" s="443"/>
      <c r="M615" s="443"/>
      <c r="N615" s="443"/>
      <c r="O615" s="443"/>
      <c r="P615" s="443"/>
      <c r="Q615" s="443"/>
      <c r="R615" s="443"/>
      <c r="S615" s="443"/>
      <c r="T615" s="443"/>
      <c r="U615" s="443"/>
      <c r="V615" s="443"/>
      <c r="W615" s="443"/>
      <c r="X615" s="443"/>
      <c r="Y615" s="443"/>
      <c r="Z615" s="443"/>
    </row>
    <row r="616" spans="1:26" ht="15.6">
      <c r="A616" s="443"/>
      <c r="B616" s="443"/>
      <c r="C616" s="443"/>
      <c r="D616" s="443"/>
      <c r="E616" s="443"/>
      <c r="F616" s="443"/>
      <c r="G616" s="443"/>
      <c r="H616" s="443"/>
      <c r="I616" s="443"/>
      <c r="J616" s="443"/>
      <c r="K616" s="443"/>
      <c r="L616" s="443"/>
      <c r="M616" s="443"/>
      <c r="N616" s="443"/>
      <c r="O616" s="443"/>
      <c r="P616" s="443"/>
      <c r="Q616" s="443"/>
      <c r="R616" s="443"/>
      <c r="S616" s="443"/>
      <c r="T616" s="443"/>
      <c r="U616" s="443"/>
      <c r="V616" s="443"/>
      <c r="W616" s="443"/>
      <c r="X616" s="443"/>
      <c r="Y616" s="443"/>
      <c r="Z616" s="443"/>
    </row>
    <row r="617" spans="1:26" ht="15.6">
      <c r="A617" s="443"/>
      <c r="B617" s="443"/>
      <c r="C617" s="443"/>
      <c r="D617" s="443"/>
      <c r="E617" s="443"/>
      <c r="F617" s="443"/>
      <c r="G617" s="443"/>
      <c r="H617" s="443"/>
      <c r="I617" s="443"/>
      <c r="J617" s="443"/>
      <c r="K617" s="443"/>
      <c r="L617" s="443"/>
      <c r="M617" s="443"/>
      <c r="N617" s="443"/>
      <c r="O617" s="443"/>
      <c r="P617" s="443"/>
      <c r="Q617" s="443"/>
      <c r="R617" s="443"/>
      <c r="S617" s="443"/>
      <c r="T617" s="443"/>
      <c r="U617" s="443"/>
      <c r="V617" s="443"/>
      <c r="W617" s="443"/>
      <c r="X617" s="443"/>
      <c r="Y617" s="443"/>
      <c r="Z617" s="443"/>
    </row>
    <row r="618" spans="1:26" ht="15.6">
      <c r="A618" s="443"/>
      <c r="B618" s="443"/>
      <c r="C618" s="443"/>
      <c r="D618" s="443"/>
      <c r="E618" s="443"/>
      <c r="F618" s="443"/>
      <c r="G618" s="443"/>
      <c r="H618" s="443"/>
      <c r="I618" s="443"/>
      <c r="J618" s="443"/>
      <c r="K618" s="443"/>
      <c r="L618" s="443"/>
      <c r="M618" s="443"/>
      <c r="N618" s="443"/>
      <c r="O618" s="443"/>
      <c r="P618" s="443"/>
      <c r="Q618" s="443"/>
      <c r="R618" s="443"/>
      <c r="S618" s="443"/>
      <c r="T618" s="443"/>
      <c r="U618" s="443"/>
      <c r="V618" s="443"/>
      <c r="W618" s="443"/>
      <c r="X618" s="443"/>
      <c r="Y618" s="443"/>
      <c r="Z618" s="443"/>
    </row>
    <row r="619" spans="1:26" ht="15.6">
      <c r="A619" s="443"/>
      <c r="B619" s="443"/>
      <c r="C619" s="443"/>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row>
    <row r="620" spans="1:26" ht="15.6">
      <c r="A620" s="443"/>
      <c r="B620" s="443"/>
      <c r="C620" s="443"/>
      <c r="D620" s="443"/>
      <c r="E620" s="443"/>
      <c r="F620" s="443"/>
      <c r="G620" s="443"/>
      <c r="H620" s="443"/>
      <c r="I620" s="443"/>
      <c r="J620" s="443"/>
      <c r="K620" s="443"/>
      <c r="L620" s="443"/>
      <c r="M620" s="443"/>
      <c r="N620" s="443"/>
      <c r="O620" s="443"/>
      <c r="P620" s="443"/>
      <c r="Q620" s="443"/>
      <c r="R620" s="443"/>
      <c r="S620" s="443"/>
      <c r="T620" s="443"/>
      <c r="U620" s="443"/>
      <c r="V620" s="443"/>
      <c r="W620" s="443"/>
      <c r="X620" s="443"/>
      <c r="Y620" s="443"/>
      <c r="Z620" s="443"/>
    </row>
    <row r="621" spans="1:26" ht="15.6">
      <c r="A621" s="443"/>
      <c r="B621" s="443"/>
      <c r="C621" s="443"/>
      <c r="D621" s="443"/>
      <c r="E621" s="443"/>
      <c r="F621" s="443"/>
      <c r="G621" s="443"/>
      <c r="H621" s="443"/>
      <c r="I621" s="443"/>
      <c r="J621" s="443"/>
      <c r="K621" s="443"/>
      <c r="L621" s="443"/>
      <c r="M621" s="443"/>
      <c r="N621" s="443"/>
      <c r="O621" s="443"/>
      <c r="P621" s="443"/>
      <c r="Q621" s="443"/>
      <c r="R621" s="443"/>
      <c r="S621" s="443"/>
      <c r="T621" s="443"/>
      <c r="U621" s="443"/>
      <c r="V621" s="443"/>
      <c r="W621" s="443"/>
      <c r="X621" s="443"/>
      <c r="Y621" s="443"/>
      <c r="Z621" s="443"/>
    </row>
    <row r="622" spans="1:26" ht="15.6">
      <c r="A622" s="443"/>
      <c r="B622" s="443"/>
      <c r="C622" s="443"/>
      <c r="D622" s="443"/>
      <c r="E622" s="443"/>
      <c r="F622" s="443"/>
      <c r="G622" s="443"/>
      <c r="H622" s="443"/>
      <c r="I622" s="443"/>
      <c r="J622" s="443"/>
      <c r="K622" s="443"/>
      <c r="L622" s="443"/>
      <c r="M622" s="443"/>
      <c r="N622" s="443"/>
      <c r="O622" s="443"/>
      <c r="P622" s="443"/>
      <c r="Q622" s="443"/>
      <c r="R622" s="443"/>
      <c r="S622" s="443"/>
      <c r="T622" s="443"/>
      <c r="U622" s="443"/>
      <c r="V622" s="443"/>
      <c r="W622" s="443"/>
      <c r="X622" s="443"/>
      <c r="Y622" s="443"/>
      <c r="Z622" s="443"/>
    </row>
    <row r="623" spans="1:26" ht="15.6">
      <c r="A623" s="443"/>
      <c r="B623" s="443"/>
      <c r="C623" s="443"/>
      <c r="D623" s="443"/>
      <c r="E623" s="443"/>
      <c r="F623" s="443"/>
      <c r="G623" s="443"/>
      <c r="H623" s="443"/>
      <c r="I623" s="443"/>
      <c r="J623" s="443"/>
      <c r="K623" s="443"/>
      <c r="L623" s="443"/>
      <c r="M623" s="443"/>
      <c r="N623" s="443"/>
      <c r="O623" s="443"/>
      <c r="P623" s="443"/>
      <c r="Q623" s="443"/>
      <c r="R623" s="443"/>
      <c r="S623" s="443"/>
      <c r="T623" s="443"/>
      <c r="U623" s="443"/>
      <c r="V623" s="443"/>
      <c r="W623" s="443"/>
      <c r="X623" s="443"/>
      <c r="Y623" s="443"/>
      <c r="Z623" s="443"/>
    </row>
    <row r="624" spans="1:26" ht="15.6">
      <c r="A624" s="443"/>
      <c r="B624" s="443"/>
      <c r="C624" s="443"/>
      <c r="D624" s="443"/>
      <c r="E624" s="443"/>
      <c r="F624" s="443"/>
      <c r="G624" s="443"/>
      <c r="H624" s="443"/>
      <c r="I624" s="443"/>
      <c r="J624" s="443"/>
      <c r="K624" s="443"/>
      <c r="L624" s="443"/>
      <c r="M624" s="443"/>
      <c r="N624" s="443"/>
      <c r="O624" s="443"/>
      <c r="P624" s="443"/>
      <c r="Q624" s="443"/>
      <c r="R624" s="443"/>
      <c r="S624" s="443"/>
      <c r="T624" s="443"/>
      <c r="U624" s="443"/>
      <c r="V624" s="443"/>
      <c r="W624" s="443"/>
      <c r="X624" s="443"/>
      <c r="Y624" s="443"/>
      <c r="Z624" s="443"/>
    </row>
    <row r="625" spans="1:26" ht="15.6">
      <c r="A625" s="443"/>
      <c r="B625" s="443"/>
      <c r="C625" s="443"/>
      <c r="D625" s="443"/>
      <c r="E625" s="443"/>
      <c r="F625" s="443"/>
      <c r="G625" s="443"/>
      <c r="H625" s="443"/>
      <c r="I625" s="443"/>
      <c r="J625" s="443"/>
      <c r="K625" s="443"/>
      <c r="L625" s="443"/>
      <c r="M625" s="443"/>
      <c r="N625" s="443"/>
      <c r="O625" s="443"/>
      <c r="P625" s="443"/>
      <c r="Q625" s="443"/>
      <c r="R625" s="443"/>
      <c r="S625" s="443"/>
      <c r="T625" s="443"/>
      <c r="U625" s="443"/>
      <c r="V625" s="443"/>
      <c r="W625" s="443"/>
      <c r="X625" s="443"/>
      <c r="Y625" s="443"/>
      <c r="Z625" s="443"/>
    </row>
    <row r="626" spans="1:26" ht="15.6">
      <c r="A626" s="443"/>
      <c r="B626" s="443"/>
      <c r="C626" s="443"/>
      <c r="D626" s="443"/>
      <c r="E626" s="443"/>
      <c r="F626" s="443"/>
      <c r="G626" s="443"/>
      <c r="H626" s="443"/>
      <c r="I626" s="443"/>
      <c r="J626" s="443"/>
      <c r="K626" s="443"/>
      <c r="L626" s="443"/>
      <c r="M626" s="443"/>
      <c r="N626" s="443"/>
      <c r="O626" s="443"/>
      <c r="P626" s="443"/>
      <c r="Q626" s="443"/>
      <c r="R626" s="443"/>
      <c r="S626" s="443"/>
      <c r="T626" s="443"/>
      <c r="U626" s="443"/>
      <c r="V626" s="443"/>
      <c r="W626" s="443"/>
      <c r="X626" s="443"/>
      <c r="Y626" s="443"/>
      <c r="Z626" s="443"/>
    </row>
    <row r="627" spans="1:26" ht="15.6">
      <c r="A627" s="443"/>
      <c r="B627" s="443"/>
      <c r="C627" s="443"/>
      <c r="D627" s="443"/>
      <c r="E627" s="443"/>
      <c r="F627" s="443"/>
      <c r="G627" s="443"/>
      <c r="H627" s="443"/>
      <c r="I627" s="443"/>
      <c r="J627" s="443"/>
      <c r="K627" s="443"/>
      <c r="L627" s="443"/>
      <c r="M627" s="443"/>
      <c r="N627" s="443"/>
      <c r="O627" s="443"/>
      <c r="P627" s="443"/>
      <c r="Q627" s="443"/>
      <c r="R627" s="443"/>
      <c r="S627" s="443"/>
      <c r="T627" s="443"/>
      <c r="U627" s="443"/>
      <c r="V627" s="443"/>
      <c r="W627" s="443"/>
      <c r="X627" s="443"/>
      <c r="Y627" s="443"/>
      <c r="Z627" s="443"/>
    </row>
    <row r="628" spans="1:26" ht="15.6">
      <c r="A628" s="443"/>
      <c r="B628" s="443"/>
      <c r="C628" s="443"/>
      <c r="D628" s="443"/>
      <c r="E628" s="443"/>
      <c r="F628" s="443"/>
      <c r="G628" s="443"/>
      <c r="H628" s="443"/>
      <c r="I628" s="443"/>
      <c r="J628" s="443"/>
      <c r="K628" s="443"/>
      <c r="L628" s="443"/>
      <c r="M628" s="443"/>
      <c r="N628" s="443"/>
      <c r="O628" s="443"/>
      <c r="P628" s="443"/>
      <c r="Q628" s="443"/>
      <c r="R628" s="443"/>
      <c r="S628" s="443"/>
      <c r="T628" s="443"/>
      <c r="U628" s="443"/>
      <c r="V628" s="443"/>
      <c r="W628" s="443"/>
      <c r="X628" s="443"/>
      <c r="Y628" s="443"/>
      <c r="Z628" s="443"/>
    </row>
    <row r="629" spans="1:26" ht="15.6">
      <c r="A629" s="443"/>
      <c r="B629" s="443"/>
      <c r="C629" s="443"/>
      <c r="D629" s="443"/>
      <c r="E629" s="443"/>
      <c r="F629" s="443"/>
      <c r="G629" s="443"/>
      <c r="H629" s="443"/>
      <c r="I629" s="443"/>
      <c r="J629" s="443"/>
      <c r="K629" s="443"/>
      <c r="L629" s="443"/>
      <c r="M629" s="443"/>
      <c r="N629" s="443"/>
      <c r="O629" s="443"/>
      <c r="P629" s="443"/>
      <c r="Q629" s="443"/>
      <c r="R629" s="443"/>
      <c r="S629" s="443"/>
      <c r="T629" s="443"/>
      <c r="U629" s="443"/>
      <c r="V629" s="443"/>
      <c r="W629" s="443"/>
      <c r="X629" s="443"/>
      <c r="Y629" s="443"/>
      <c r="Z629" s="443"/>
    </row>
    <row r="630" spans="1:26" ht="15.6">
      <c r="A630" s="443"/>
      <c r="B630" s="443"/>
      <c r="C630" s="443"/>
      <c r="D630" s="443"/>
      <c r="E630" s="443"/>
      <c r="F630" s="443"/>
      <c r="G630" s="443"/>
      <c r="H630" s="443"/>
      <c r="I630" s="443"/>
      <c r="J630" s="443"/>
      <c r="K630" s="443"/>
      <c r="L630" s="443"/>
      <c r="M630" s="443"/>
      <c r="N630" s="443"/>
      <c r="O630" s="443"/>
      <c r="P630" s="443"/>
      <c r="Q630" s="443"/>
      <c r="R630" s="443"/>
      <c r="S630" s="443"/>
      <c r="T630" s="443"/>
      <c r="U630" s="443"/>
      <c r="V630" s="443"/>
      <c r="W630" s="443"/>
      <c r="X630" s="443"/>
      <c r="Y630" s="443"/>
      <c r="Z630" s="443"/>
    </row>
    <row r="631" spans="1:26" ht="15.6">
      <c r="A631" s="443"/>
      <c r="B631" s="443"/>
      <c r="C631" s="443"/>
      <c r="D631" s="443"/>
      <c r="E631" s="443"/>
      <c r="F631" s="443"/>
      <c r="G631" s="443"/>
      <c r="H631" s="443"/>
      <c r="I631" s="443"/>
      <c r="J631" s="443"/>
      <c r="K631" s="443"/>
      <c r="L631" s="443"/>
      <c r="M631" s="443"/>
      <c r="N631" s="443"/>
      <c r="O631" s="443"/>
      <c r="P631" s="443"/>
      <c r="Q631" s="443"/>
      <c r="R631" s="443"/>
      <c r="S631" s="443"/>
      <c r="T631" s="443"/>
      <c r="U631" s="443"/>
      <c r="V631" s="443"/>
      <c r="W631" s="443"/>
      <c r="X631" s="443"/>
      <c r="Y631" s="443"/>
      <c r="Z631" s="443"/>
    </row>
    <row r="632" spans="1:26" ht="15.6">
      <c r="A632" s="443"/>
      <c r="B632" s="443"/>
      <c r="C632" s="443"/>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row>
    <row r="633" spans="1:26" ht="15.6">
      <c r="A633" s="443"/>
      <c r="B633" s="443"/>
      <c r="C633" s="443"/>
      <c r="D633" s="443"/>
      <c r="E633" s="443"/>
      <c r="F633" s="443"/>
      <c r="G633" s="443"/>
      <c r="H633" s="443"/>
      <c r="I633" s="443"/>
      <c r="J633" s="443"/>
      <c r="K633" s="443"/>
      <c r="L633" s="443"/>
      <c r="M633" s="443"/>
      <c r="N633" s="443"/>
      <c r="O633" s="443"/>
      <c r="P633" s="443"/>
      <c r="Q633" s="443"/>
      <c r="R633" s="443"/>
      <c r="S633" s="443"/>
      <c r="T633" s="443"/>
      <c r="U633" s="443"/>
      <c r="V633" s="443"/>
      <c r="W633" s="443"/>
      <c r="X633" s="443"/>
      <c r="Y633" s="443"/>
      <c r="Z633" s="443"/>
    </row>
    <row r="634" spans="1:26" ht="15.6">
      <c r="A634" s="443"/>
      <c r="B634" s="443"/>
      <c r="C634" s="443"/>
      <c r="D634" s="443"/>
      <c r="E634" s="443"/>
      <c r="F634" s="443"/>
      <c r="G634" s="443"/>
      <c r="H634" s="443"/>
      <c r="I634" s="443"/>
      <c r="J634" s="443"/>
      <c r="K634" s="443"/>
      <c r="L634" s="443"/>
      <c r="M634" s="443"/>
      <c r="N634" s="443"/>
      <c r="O634" s="443"/>
      <c r="P634" s="443"/>
      <c r="Q634" s="443"/>
      <c r="R634" s="443"/>
      <c r="S634" s="443"/>
      <c r="T634" s="443"/>
      <c r="U634" s="443"/>
      <c r="V634" s="443"/>
      <c r="W634" s="443"/>
      <c r="X634" s="443"/>
      <c r="Y634" s="443"/>
      <c r="Z634" s="443"/>
    </row>
    <row r="635" spans="1:26" ht="15.6">
      <c r="A635" s="443"/>
      <c r="B635" s="443"/>
      <c r="C635" s="443"/>
      <c r="D635" s="443"/>
      <c r="E635" s="443"/>
      <c r="F635" s="443"/>
      <c r="G635" s="443"/>
      <c r="H635" s="443"/>
      <c r="I635" s="443"/>
      <c r="J635" s="443"/>
      <c r="K635" s="443"/>
      <c r="L635" s="443"/>
      <c r="M635" s="443"/>
      <c r="N635" s="443"/>
      <c r="O635" s="443"/>
      <c r="P635" s="443"/>
      <c r="Q635" s="443"/>
      <c r="R635" s="443"/>
      <c r="S635" s="443"/>
      <c r="T635" s="443"/>
      <c r="U635" s="443"/>
      <c r="V635" s="443"/>
      <c r="W635" s="443"/>
      <c r="X635" s="443"/>
      <c r="Y635" s="443"/>
      <c r="Z635" s="443"/>
    </row>
    <row r="636" spans="1:26" ht="15.6">
      <c r="A636" s="443"/>
      <c r="B636" s="443"/>
      <c r="C636" s="443"/>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row>
    <row r="637" spans="1:26" ht="15.6">
      <c r="A637" s="443"/>
      <c r="B637" s="443"/>
      <c r="C637" s="443"/>
      <c r="D637" s="443"/>
      <c r="E637" s="443"/>
      <c r="F637" s="443"/>
      <c r="G637" s="443"/>
      <c r="H637" s="443"/>
      <c r="I637" s="443"/>
      <c r="J637" s="443"/>
      <c r="K637" s="443"/>
      <c r="L637" s="443"/>
      <c r="M637" s="443"/>
      <c r="N637" s="443"/>
      <c r="O637" s="443"/>
      <c r="P637" s="443"/>
      <c r="Q637" s="443"/>
      <c r="R637" s="443"/>
      <c r="S637" s="443"/>
      <c r="T637" s="443"/>
      <c r="U637" s="443"/>
      <c r="V637" s="443"/>
      <c r="W637" s="443"/>
      <c r="X637" s="443"/>
      <c r="Y637" s="443"/>
      <c r="Z637" s="443"/>
    </row>
    <row r="638" spans="1:26" ht="15.6">
      <c r="A638" s="443"/>
      <c r="B638" s="443"/>
      <c r="C638" s="443"/>
      <c r="D638" s="443"/>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row>
    <row r="639" spans="1:26" ht="15.6">
      <c r="A639" s="443"/>
      <c r="B639" s="443"/>
      <c r="C639" s="443"/>
      <c r="D639" s="443"/>
      <c r="E639" s="443"/>
      <c r="F639" s="443"/>
      <c r="G639" s="443"/>
      <c r="H639" s="443"/>
      <c r="I639" s="443"/>
      <c r="J639" s="443"/>
      <c r="K639" s="443"/>
      <c r="L639" s="443"/>
      <c r="M639" s="443"/>
      <c r="N639" s="443"/>
      <c r="O639" s="443"/>
      <c r="P639" s="443"/>
      <c r="Q639" s="443"/>
      <c r="R639" s="443"/>
      <c r="S639" s="443"/>
      <c r="T639" s="443"/>
      <c r="U639" s="443"/>
      <c r="V639" s="443"/>
      <c r="W639" s="443"/>
      <c r="X639" s="443"/>
      <c r="Y639" s="443"/>
      <c r="Z639" s="443"/>
    </row>
    <row r="640" spans="1:26" ht="15.6">
      <c r="A640" s="443"/>
      <c r="B640" s="443"/>
      <c r="C640" s="443"/>
      <c r="D640" s="443"/>
      <c r="E640" s="443"/>
      <c r="F640" s="443"/>
      <c r="G640" s="443"/>
      <c r="H640" s="443"/>
      <c r="I640" s="443"/>
      <c r="J640" s="443"/>
      <c r="K640" s="443"/>
      <c r="L640" s="443"/>
      <c r="M640" s="443"/>
      <c r="N640" s="443"/>
      <c r="O640" s="443"/>
      <c r="P640" s="443"/>
      <c r="Q640" s="443"/>
      <c r="R640" s="443"/>
      <c r="S640" s="443"/>
      <c r="T640" s="443"/>
      <c r="U640" s="443"/>
      <c r="V640" s="443"/>
      <c r="W640" s="443"/>
      <c r="X640" s="443"/>
      <c r="Y640" s="443"/>
      <c r="Z640" s="443"/>
    </row>
    <row r="641" spans="1:26" ht="15.6">
      <c r="A641" s="443"/>
      <c r="B641" s="443"/>
      <c r="C641" s="443"/>
      <c r="D641" s="443"/>
      <c r="E641" s="443"/>
      <c r="F641" s="443"/>
      <c r="G641" s="443"/>
      <c r="H641" s="443"/>
      <c r="I641" s="443"/>
      <c r="J641" s="443"/>
      <c r="K641" s="443"/>
      <c r="L641" s="443"/>
      <c r="M641" s="443"/>
      <c r="N641" s="443"/>
      <c r="O641" s="443"/>
      <c r="P641" s="443"/>
      <c r="Q641" s="443"/>
      <c r="R641" s="443"/>
      <c r="S641" s="443"/>
      <c r="T641" s="443"/>
      <c r="U641" s="443"/>
      <c r="V641" s="443"/>
      <c r="W641" s="443"/>
      <c r="X641" s="443"/>
      <c r="Y641" s="443"/>
      <c r="Z641" s="443"/>
    </row>
    <row r="642" spans="1:26" ht="15.6">
      <c r="A642" s="443"/>
      <c r="B642" s="443"/>
      <c r="C642" s="443"/>
      <c r="D642" s="443"/>
      <c r="E642" s="443"/>
      <c r="F642" s="443"/>
      <c r="G642" s="443"/>
      <c r="H642" s="443"/>
      <c r="I642" s="443"/>
      <c r="J642" s="443"/>
      <c r="K642" s="443"/>
      <c r="L642" s="443"/>
      <c r="M642" s="443"/>
      <c r="N642" s="443"/>
      <c r="O642" s="443"/>
      <c r="P642" s="443"/>
      <c r="Q642" s="443"/>
      <c r="R642" s="443"/>
      <c r="S642" s="443"/>
      <c r="T642" s="443"/>
      <c r="U642" s="443"/>
      <c r="V642" s="443"/>
      <c r="W642" s="443"/>
      <c r="X642" s="443"/>
      <c r="Y642" s="443"/>
      <c r="Z642" s="443"/>
    </row>
    <row r="643" spans="1:26" ht="15.6">
      <c r="A643" s="443"/>
      <c r="B643" s="443"/>
      <c r="C643" s="443"/>
      <c r="D643" s="443"/>
      <c r="E643" s="443"/>
      <c r="F643" s="443"/>
      <c r="G643" s="443"/>
      <c r="H643" s="443"/>
      <c r="I643" s="443"/>
      <c r="J643" s="443"/>
      <c r="K643" s="443"/>
      <c r="L643" s="443"/>
      <c r="M643" s="443"/>
      <c r="N643" s="443"/>
      <c r="O643" s="443"/>
      <c r="P643" s="443"/>
      <c r="Q643" s="443"/>
      <c r="R643" s="443"/>
      <c r="S643" s="443"/>
      <c r="T643" s="443"/>
      <c r="U643" s="443"/>
      <c r="V643" s="443"/>
      <c r="W643" s="443"/>
      <c r="X643" s="443"/>
      <c r="Y643" s="443"/>
      <c r="Z643" s="443"/>
    </row>
    <row r="644" spans="1:26" ht="15.6">
      <c r="A644" s="443"/>
      <c r="B644" s="443"/>
      <c r="C644" s="443"/>
      <c r="D644" s="443"/>
      <c r="E644" s="443"/>
      <c r="F644" s="443"/>
      <c r="G644" s="443"/>
      <c r="H644" s="443"/>
      <c r="I644" s="443"/>
      <c r="J644" s="443"/>
      <c r="K644" s="443"/>
      <c r="L644" s="443"/>
      <c r="M644" s="443"/>
      <c r="N644" s="443"/>
      <c r="O644" s="443"/>
      <c r="P644" s="443"/>
      <c r="Q644" s="443"/>
      <c r="R644" s="443"/>
      <c r="S644" s="443"/>
      <c r="T644" s="443"/>
      <c r="U644" s="443"/>
      <c r="V644" s="443"/>
      <c r="W644" s="443"/>
      <c r="X644" s="443"/>
      <c r="Y644" s="443"/>
      <c r="Z644" s="443"/>
    </row>
    <row r="645" spans="1:26" ht="15.6">
      <c r="A645" s="443"/>
      <c r="B645" s="443"/>
      <c r="C645" s="443"/>
      <c r="D645" s="443"/>
      <c r="E645" s="443"/>
      <c r="F645" s="443"/>
      <c r="G645" s="443"/>
      <c r="H645" s="443"/>
      <c r="I645" s="443"/>
      <c r="J645" s="443"/>
      <c r="K645" s="443"/>
      <c r="L645" s="443"/>
      <c r="M645" s="443"/>
      <c r="N645" s="443"/>
      <c r="O645" s="443"/>
      <c r="P645" s="443"/>
      <c r="Q645" s="443"/>
      <c r="R645" s="443"/>
      <c r="S645" s="443"/>
      <c r="T645" s="443"/>
      <c r="U645" s="443"/>
      <c r="V645" s="443"/>
      <c r="W645" s="443"/>
      <c r="X645" s="443"/>
      <c r="Y645" s="443"/>
      <c r="Z645" s="443"/>
    </row>
    <row r="646" spans="1:26" ht="15.6">
      <c r="A646" s="443"/>
      <c r="B646" s="443"/>
      <c r="C646" s="443"/>
      <c r="D646" s="443"/>
      <c r="E646" s="443"/>
      <c r="F646" s="443"/>
      <c r="G646" s="443"/>
      <c r="H646" s="443"/>
      <c r="I646" s="443"/>
      <c r="J646" s="443"/>
      <c r="K646" s="443"/>
      <c r="L646" s="443"/>
      <c r="M646" s="443"/>
      <c r="N646" s="443"/>
      <c r="O646" s="443"/>
      <c r="P646" s="443"/>
      <c r="Q646" s="443"/>
      <c r="R646" s="443"/>
      <c r="S646" s="443"/>
      <c r="T646" s="443"/>
      <c r="U646" s="443"/>
      <c r="V646" s="443"/>
      <c r="W646" s="443"/>
      <c r="X646" s="443"/>
      <c r="Y646" s="443"/>
      <c r="Z646" s="443"/>
    </row>
    <row r="647" spans="1:26" ht="15.6">
      <c r="A647" s="443"/>
      <c r="B647" s="443"/>
      <c r="C647" s="443"/>
      <c r="D647" s="443"/>
      <c r="E647" s="443"/>
      <c r="F647" s="443"/>
      <c r="G647" s="443"/>
      <c r="H647" s="443"/>
      <c r="I647" s="443"/>
      <c r="J647" s="443"/>
      <c r="K647" s="443"/>
      <c r="L647" s="443"/>
      <c r="M647" s="443"/>
      <c r="N647" s="443"/>
      <c r="O647" s="443"/>
      <c r="P647" s="443"/>
      <c r="Q647" s="443"/>
      <c r="R647" s="443"/>
      <c r="S647" s="443"/>
      <c r="T647" s="443"/>
      <c r="U647" s="443"/>
      <c r="V647" s="443"/>
      <c r="W647" s="443"/>
      <c r="X647" s="443"/>
      <c r="Y647" s="443"/>
      <c r="Z647" s="443"/>
    </row>
    <row r="648" spans="1:26" ht="15.6">
      <c r="A648" s="443"/>
      <c r="B648" s="443"/>
      <c r="C648" s="443"/>
      <c r="D648" s="443"/>
      <c r="E648" s="443"/>
      <c r="F648" s="443"/>
      <c r="G648" s="443"/>
      <c r="H648" s="443"/>
      <c r="I648" s="443"/>
      <c r="J648" s="443"/>
      <c r="K648" s="443"/>
      <c r="L648" s="443"/>
      <c r="M648" s="443"/>
      <c r="N648" s="443"/>
      <c r="O648" s="443"/>
      <c r="P648" s="443"/>
      <c r="Q648" s="443"/>
      <c r="R648" s="443"/>
      <c r="S648" s="443"/>
      <c r="T648" s="443"/>
      <c r="U648" s="443"/>
      <c r="V648" s="443"/>
      <c r="W648" s="443"/>
      <c r="X648" s="443"/>
      <c r="Y648" s="443"/>
      <c r="Z648" s="443"/>
    </row>
    <row r="649" spans="1:26" ht="15.6">
      <c r="A649" s="443"/>
      <c r="B649" s="443"/>
      <c r="C649" s="443"/>
      <c r="D649" s="443"/>
      <c r="E649" s="443"/>
      <c r="F649" s="443"/>
      <c r="G649" s="443"/>
      <c r="H649" s="443"/>
      <c r="I649" s="443"/>
      <c r="J649" s="443"/>
      <c r="K649" s="443"/>
      <c r="L649" s="443"/>
      <c r="M649" s="443"/>
      <c r="N649" s="443"/>
      <c r="O649" s="443"/>
      <c r="P649" s="443"/>
      <c r="Q649" s="443"/>
      <c r="R649" s="443"/>
      <c r="S649" s="443"/>
      <c r="T649" s="443"/>
      <c r="U649" s="443"/>
      <c r="V649" s="443"/>
      <c r="W649" s="443"/>
      <c r="X649" s="443"/>
      <c r="Y649" s="443"/>
      <c r="Z649" s="443"/>
    </row>
    <row r="650" spans="1:26" ht="15.6">
      <c r="A650" s="443"/>
      <c r="B650" s="443"/>
      <c r="C650" s="443"/>
      <c r="D650" s="443"/>
      <c r="E650" s="443"/>
      <c r="F650" s="443"/>
      <c r="G650" s="443"/>
      <c r="H650" s="443"/>
      <c r="I650" s="443"/>
      <c r="J650" s="443"/>
      <c r="K650" s="443"/>
      <c r="L650" s="443"/>
      <c r="M650" s="443"/>
      <c r="N650" s="443"/>
      <c r="O650" s="443"/>
      <c r="P650" s="443"/>
      <c r="Q650" s="443"/>
      <c r="R650" s="443"/>
      <c r="S650" s="443"/>
      <c r="T650" s="443"/>
      <c r="U650" s="443"/>
      <c r="V650" s="443"/>
      <c r="W650" s="443"/>
      <c r="X650" s="443"/>
      <c r="Y650" s="443"/>
      <c r="Z650" s="443"/>
    </row>
    <row r="651" spans="1:26" ht="15.6">
      <c r="A651" s="443"/>
      <c r="B651" s="443"/>
      <c r="C651" s="443"/>
      <c r="D651" s="443"/>
      <c r="E651" s="443"/>
      <c r="F651" s="443"/>
      <c r="G651" s="443"/>
      <c r="H651" s="443"/>
      <c r="I651" s="443"/>
      <c r="J651" s="443"/>
      <c r="K651" s="443"/>
      <c r="L651" s="443"/>
      <c r="M651" s="443"/>
      <c r="N651" s="443"/>
      <c r="O651" s="443"/>
      <c r="P651" s="443"/>
      <c r="Q651" s="443"/>
      <c r="R651" s="443"/>
      <c r="S651" s="443"/>
      <c r="T651" s="443"/>
      <c r="U651" s="443"/>
      <c r="V651" s="443"/>
      <c r="W651" s="443"/>
      <c r="X651" s="443"/>
      <c r="Y651" s="443"/>
      <c r="Z651" s="443"/>
    </row>
    <row r="652" spans="1:26" ht="15.6">
      <c r="A652" s="443"/>
      <c r="B652" s="443"/>
      <c r="C652" s="443"/>
      <c r="D652" s="443"/>
      <c r="E652" s="443"/>
      <c r="F652" s="443"/>
      <c r="G652" s="443"/>
      <c r="H652" s="443"/>
      <c r="I652" s="443"/>
      <c r="J652" s="443"/>
      <c r="K652" s="443"/>
      <c r="L652" s="443"/>
      <c r="M652" s="443"/>
      <c r="N652" s="443"/>
      <c r="O652" s="443"/>
      <c r="P652" s="443"/>
      <c r="Q652" s="443"/>
      <c r="R652" s="443"/>
      <c r="S652" s="443"/>
      <c r="T652" s="443"/>
      <c r="U652" s="443"/>
      <c r="V652" s="443"/>
      <c r="W652" s="443"/>
      <c r="X652" s="443"/>
      <c r="Y652" s="443"/>
      <c r="Z652" s="443"/>
    </row>
    <row r="653" spans="1:26" ht="15.6">
      <c r="A653" s="443"/>
      <c r="B653" s="443"/>
      <c r="C653" s="443"/>
      <c r="D653" s="443"/>
      <c r="E653" s="443"/>
      <c r="F653" s="443"/>
      <c r="G653" s="443"/>
      <c r="H653" s="443"/>
      <c r="I653" s="443"/>
      <c r="J653" s="443"/>
      <c r="K653" s="443"/>
      <c r="L653" s="443"/>
      <c r="M653" s="443"/>
      <c r="N653" s="443"/>
      <c r="O653" s="443"/>
      <c r="P653" s="443"/>
      <c r="Q653" s="443"/>
      <c r="R653" s="443"/>
      <c r="S653" s="443"/>
      <c r="T653" s="443"/>
      <c r="U653" s="443"/>
      <c r="V653" s="443"/>
      <c r="W653" s="443"/>
      <c r="X653" s="443"/>
      <c r="Y653" s="443"/>
      <c r="Z653" s="443"/>
    </row>
    <row r="654" spans="1:26" ht="15.6">
      <c r="A654" s="443"/>
      <c r="B654" s="443"/>
      <c r="C654" s="443"/>
      <c r="D654" s="443"/>
      <c r="E654" s="443"/>
      <c r="F654" s="443"/>
      <c r="G654" s="443"/>
      <c r="H654" s="443"/>
      <c r="I654" s="443"/>
      <c r="J654" s="443"/>
      <c r="K654" s="443"/>
      <c r="L654" s="443"/>
      <c r="M654" s="443"/>
      <c r="N654" s="443"/>
      <c r="O654" s="443"/>
      <c r="P654" s="443"/>
      <c r="Q654" s="443"/>
      <c r="R654" s="443"/>
      <c r="S654" s="443"/>
      <c r="T654" s="443"/>
      <c r="U654" s="443"/>
      <c r="V654" s="443"/>
      <c r="W654" s="443"/>
      <c r="X654" s="443"/>
      <c r="Y654" s="443"/>
      <c r="Z654" s="443"/>
    </row>
    <row r="655" spans="1:26" ht="15.6">
      <c r="A655" s="443"/>
      <c r="B655" s="443"/>
      <c r="C655" s="443"/>
      <c r="D655" s="443"/>
      <c r="E655" s="443"/>
      <c r="F655" s="443"/>
      <c r="G655" s="443"/>
      <c r="H655" s="443"/>
      <c r="I655" s="443"/>
      <c r="J655" s="443"/>
      <c r="K655" s="443"/>
      <c r="L655" s="443"/>
      <c r="M655" s="443"/>
      <c r="N655" s="443"/>
      <c r="O655" s="443"/>
      <c r="P655" s="443"/>
      <c r="Q655" s="443"/>
      <c r="R655" s="443"/>
      <c r="S655" s="443"/>
      <c r="T655" s="443"/>
      <c r="U655" s="443"/>
      <c r="V655" s="443"/>
      <c r="W655" s="443"/>
      <c r="X655" s="443"/>
      <c r="Y655" s="443"/>
      <c r="Z655" s="443"/>
    </row>
    <row r="656" spans="1:26" ht="15.6">
      <c r="A656" s="443"/>
      <c r="B656" s="443"/>
      <c r="C656" s="443"/>
      <c r="D656" s="443"/>
      <c r="E656" s="443"/>
      <c r="F656" s="443"/>
      <c r="G656" s="443"/>
      <c r="H656" s="443"/>
      <c r="I656" s="443"/>
      <c r="J656" s="443"/>
      <c r="K656" s="443"/>
      <c r="L656" s="443"/>
      <c r="M656" s="443"/>
      <c r="N656" s="443"/>
      <c r="O656" s="443"/>
      <c r="P656" s="443"/>
      <c r="Q656" s="443"/>
      <c r="R656" s="443"/>
      <c r="S656" s="443"/>
      <c r="T656" s="443"/>
      <c r="U656" s="443"/>
      <c r="V656" s="443"/>
      <c r="W656" s="443"/>
      <c r="X656" s="443"/>
      <c r="Y656" s="443"/>
      <c r="Z656" s="443"/>
    </row>
    <row r="657" spans="1:26" ht="15.6">
      <c r="A657" s="443"/>
      <c r="B657" s="443"/>
      <c r="C657" s="443"/>
      <c r="D657" s="443"/>
      <c r="E657" s="443"/>
      <c r="F657" s="443"/>
      <c r="G657" s="443"/>
      <c r="H657" s="443"/>
      <c r="I657" s="443"/>
      <c r="J657" s="443"/>
      <c r="K657" s="443"/>
      <c r="L657" s="443"/>
      <c r="M657" s="443"/>
      <c r="N657" s="443"/>
      <c r="O657" s="443"/>
      <c r="P657" s="443"/>
      <c r="Q657" s="443"/>
      <c r="R657" s="443"/>
      <c r="S657" s="443"/>
      <c r="T657" s="443"/>
      <c r="U657" s="443"/>
      <c r="V657" s="443"/>
      <c r="W657" s="443"/>
      <c r="X657" s="443"/>
      <c r="Y657" s="443"/>
      <c r="Z657" s="443"/>
    </row>
    <row r="658" spans="1:26" ht="15.6">
      <c r="A658" s="443"/>
      <c r="B658" s="443"/>
      <c r="C658" s="443"/>
      <c r="D658" s="443"/>
      <c r="E658" s="443"/>
      <c r="F658" s="443"/>
      <c r="G658" s="443"/>
      <c r="H658" s="443"/>
      <c r="I658" s="443"/>
      <c r="J658" s="443"/>
      <c r="K658" s="443"/>
      <c r="L658" s="443"/>
      <c r="M658" s="443"/>
      <c r="N658" s="443"/>
      <c r="O658" s="443"/>
      <c r="P658" s="443"/>
      <c r="Q658" s="443"/>
      <c r="R658" s="443"/>
      <c r="S658" s="443"/>
      <c r="T658" s="443"/>
      <c r="U658" s="443"/>
      <c r="V658" s="443"/>
      <c r="W658" s="443"/>
      <c r="X658" s="443"/>
      <c r="Y658" s="443"/>
      <c r="Z658" s="443"/>
    </row>
    <row r="659" spans="1:26" ht="15.6">
      <c r="A659" s="443"/>
      <c r="B659" s="443"/>
      <c r="C659" s="443"/>
      <c r="D659" s="443"/>
      <c r="E659" s="443"/>
      <c r="F659" s="443"/>
      <c r="G659" s="443"/>
      <c r="H659" s="443"/>
      <c r="I659" s="443"/>
      <c r="J659" s="443"/>
      <c r="K659" s="443"/>
      <c r="L659" s="443"/>
      <c r="M659" s="443"/>
      <c r="N659" s="443"/>
      <c r="O659" s="443"/>
      <c r="P659" s="443"/>
      <c r="Q659" s="443"/>
      <c r="R659" s="443"/>
      <c r="S659" s="443"/>
      <c r="T659" s="443"/>
      <c r="U659" s="443"/>
      <c r="V659" s="443"/>
      <c r="W659" s="443"/>
      <c r="X659" s="443"/>
      <c r="Y659" s="443"/>
      <c r="Z659" s="443"/>
    </row>
    <row r="660" spans="1:26" ht="15.6">
      <c r="A660" s="443"/>
      <c r="B660" s="443"/>
      <c r="C660" s="443"/>
      <c r="D660" s="443"/>
      <c r="E660" s="443"/>
      <c r="F660" s="443"/>
      <c r="G660" s="443"/>
      <c r="H660" s="443"/>
      <c r="I660" s="443"/>
      <c r="J660" s="443"/>
      <c r="K660" s="443"/>
      <c r="L660" s="443"/>
      <c r="M660" s="443"/>
      <c r="N660" s="443"/>
      <c r="O660" s="443"/>
      <c r="P660" s="443"/>
      <c r="Q660" s="443"/>
      <c r="R660" s="443"/>
      <c r="S660" s="443"/>
      <c r="T660" s="443"/>
      <c r="U660" s="443"/>
      <c r="V660" s="443"/>
      <c r="W660" s="443"/>
      <c r="X660" s="443"/>
      <c r="Y660" s="443"/>
      <c r="Z660" s="443"/>
    </row>
    <row r="661" spans="1:26" ht="15.6">
      <c r="A661" s="443"/>
      <c r="B661" s="443"/>
      <c r="C661" s="443"/>
      <c r="D661" s="443"/>
      <c r="E661" s="443"/>
      <c r="F661" s="443"/>
      <c r="G661" s="443"/>
      <c r="H661" s="443"/>
      <c r="I661" s="443"/>
      <c r="J661" s="443"/>
      <c r="K661" s="443"/>
      <c r="L661" s="443"/>
      <c r="M661" s="443"/>
      <c r="N661" s="443"/>
      <c r="O661" s="443"/>
      <c r="P661" s="443"/>
      <c r="Q661" s="443"/>
      <c r="R661" s="443"/>
      <c r="S661" s="443"/>
      <c r="T661" s="443"/>
      <c r="U661" s="443"/>
      <c r="V661" s="443"/>
      <c r="W661" s="443"/>
      <c r="X661" s="443"/>
      <c r="Y661" s="443"/>
      <c r="Z661" s="443"/>
    </row>
    <row r="662" spans="1:26" ht="15.6">
      <c r="A662" s="443"/>
      <c r="B662" s="443"/>
      <c r="C662" s="443"/>
      <c r="D662" s="443"/>
      <c r="E662" s="443"/>
      <c r="F662" s="443"/>
      <c r="G662" s="443"/>
      <c r="H662" s="443"/>
      <c r="I662" s="443"/>
      <c r="J662" s="443"/>
      <c r="K662" s="443"/>
      <c r="L662" s="443"/>
      <c r="M662" s="443"/>
      <c r="N662" s="443"/>
      <c r="O662" s="443"/>
      <c r="P662" s="443"/>
      <c r="Q662" s="443"/>
      <c r="R662" s="443"/>
      <c r="S662" s="443"/>
      <c r="T662" s="443"/>
      <c r="U662" s="443"/>
      <c r="V662" s="443"/>
      <c r="W662" s="443"/>
      <c r="X662" s="443"/>
      <c r="Y662" s="443"/>
      <c r="Z662" s="443"/>
    </row>
    <row r="663" spans="1:26" ht="15.6">
      <c r="A663" s="443"/>
      <c r="B663" s="443"/>
      <c r="C663" s="443"/>
      <c r="D663" s="443"/>
      <c r="E663" s="443"/>
      <c r="F663" s="443"/>
      <c r="G663" s="443"/>
      <c r="H663" s="443"/>
      <c r="I663" s="443"/>
      <c r="J663" s="443"/>
      <c r="K663" s="443"/>
      <c r="L663" s="443"/>
      <c r="M663" s="443"/>
      <c r="N663" s="443"/>
      <c r="O663" s="443"/>
      <c r="P663" s="443"/>
      <c r="Q663" s="443"/>
      <c r="R663" s="443"/>
      <c r="S663" s="443"/>
      <c r="T663" s="443"/>
      <c r="U663" s="443"/>
      <c r="V663" s="443"/>
      <c r="W663" s="443"/>
      <c r="X663" s="443"/>
      <c r="Y663" s="443"/>
      <c r="Z663" s="443"/>
    </row>
    <row r="664" spans="1:26" ht="15.6">
      <c r="A664" s="443"/>
      <c r="B664" s="443"/>
      <c r="C664" s="443"/>
      <c r="D664" s="443"/>
      <c r="E664" s="443"/>
      <c r="F664" s="443"/>
      <c r="G664" s="443"/>
      <c r="H664" s="443"/>
      <c r="I664" s="443"/>
      <c r="J664" s="443"/>
      <c r="K664" s="443"/>
      <c r="L664" s="443"/>
      <c r="M664" s="443"/>
      <c r="N664" s="443"/>
      <c r="O664" s="443"/>
      <c r="P664" s="443"/>
      <c r="Q664" s="443"/>
      <c r="R664" s="443"/>
      <c r="S664" s="443"/>
      <c r="T664" s="443"/>
      <c r="U664" s="443"/>
      <c r="V664" s="443"/>
      <c r="W664" s="443"/>
      <c r="X664" s="443"/>
      <c r="Y664" s="443"/>
      <c r="Z664" s="443"/>
    </row>
    <row r="665" spans="1:26" ht="15.6">
      <c r="A665" s="443"/>
      <c r="B665" s="443"/>
      <c r="C665" s="443"/>
      <c r="D665" s="443"/>
      <c r="E665" s="443"/>
      <c r="F665" s="443"/>
      <c r="G665" s="443"/>
      <c r="H665" s="443"/>
      <c r="I665" s="443"/>
      <c r="J665" s="443"/>
      <c r="K665" s="443"/>
      <c r="L665" s="443"/>
      <c r="M665" s="443"/>
      <c r="N665" s="443"/>
      <c r="O665" s="443"/>
      <c r="P665" s="443"/>
      <c r="Q665" s="443"/>
      <c r="R665" s="443"/>
      <c r="S665" s="443"/>
      <c r="T665" s="443"/>
      <c r="U665" s="443"/>
      <c r="V665" s="443"/>
      <c r="W665" s="443"/>
      <c r="X665" s="443"/>
      <c r="Y665" s="443"/>
      <c r="Z665" s="443"/>
    </row>
    <row r="666" spans="1:26" ht="15.6">
      <c r="A666" s="443"/>
      <c r="B666" s="443"/>
      <c r="C666" s="443"/>
      <c r="D666" s="443"/>
      <c r="E666" s="443"/>
      <c r="F666" s="443"/>
      <c r="G666" s="443"/>
      <c r="H666" s="443"/>
      <c r="I666" s="443"/>
      <c r="J666" s="443"/>
      <c r="K666" s="443"/>
      <c r="L666" s="443"/>
      <c r="M666" s="443"/>
      <c r="N666" s="443"/>
      <c r="O666" s="443"/>
      <c r="P666" s="443"/>
      <c r="Q666" s="443"/>
      <c r="R666" s="443"/>
      <c r="S666" s="443"/>
      <c r="T666" s="443"/>
      <c r="U666" s="443"/>
      <c r="V666" s="443"/>
      <c r="W666" s="443"/>
      <c r="X666" s="443"/>
      <c r="Y666" s="443"/>
      <c r="Z666" s="443"/>
    </row>
    <row r="667" spans="1:26" ht="15.6">
      <c r="A667" s="443"/>
      <c r="B667" s="443"/>
      <c r="C667" s="443"/>
      <c r="D667" s="443"/>
      <c r="E667" s="443"/>
      <c r="F667" s="443"/>
      <c r="G667" s="443"/>
      <c r="H667" s="443"/>
      <c r="I667" s="443"/>
      <c r="J667" s="443"/>
      <c r="K667" s="443"/>
      <c r="L667" s="443"/>
      <c r="M667" s="443"/>
      <c r="N667" s="443"/>
      <c r="O667" s="443"/>
      <c r="P667" s="443"/>
      <c r="Q667" s="443"/>
      <c r="R667" s="443"/>
      <c r="S667" s="443"/>
      <c r="T667" s="443"/>
      <c r="U667" s="443"/>
      <c r="V667" s="443"/>
      <c r="W667" s="443"/>
      <c r="X667" s="443"/>
      <c r="Y667" s="443"/>
      <c r="Z667" s="443"/>
    </row>
    <row r="668" spans="1:26" ht="15.6">
      <c r="A668" s="443"/>
      <c r="B668" s="443"/>
      <c r="C668" s="443"/>
      <c r="D668" s="443"/>
      <c r="E668" s="443"/>
      <c r="F668" s="443"/>
      <c r="G668" s="443"/>
      <c r="H668" s="443"/>
      <c r="I668" s="443"/>
      <c r="J668" s="443"/>
      <c r="K668" s="443"/>
      <c r="L668" s="443"/>
      <c r="M668" s="443"/>
      <c r="N668" s="443"/>
      <c r="O668" s="443"/>
      <c r="P668" s="443"/>
      <c r="Q668" s="443"/>
      <c r="R668" s="443"/>
      <c r="S668" s="443"/>
      <c r="T668" s="443"/>
      <c r="U668" s="443"/>
      <c r="V668" s="443"/>
      <c r="W668" s="443"/>
      <c r="X668" s="443"/>
      <c r="Y668" s="443"/>
      <c r="Z668" s="443"/>
    </row>
    <row r="669" spans="1:26" ht="15.6">
      <c r="A669" s="443"/>
      <c r="B669" s="443"/>
      <c r="C669" s="443"/>
      <c r="D669" s="443"/>
      <c r="E669" s="443"/>
      <c r="F669" s="443"/>
      <c r="G669" s="443"/>
      <c r="H669" s="443"/>
      <c r="I669" s="443"/>
      <c r="J669" s="443"/>
      <c r="K669" s="443"/>
      <c r="L669" s="443"/>
      <c r="M669" s="443"/>
      <c r="N669" s="443"/>
      <c r="O669" s="443"/>
      <c r="P669" s="443"/>
      <c r="Q669" s="443"/>
      <c r="R669" s="443"/>
      <c r="S669" s="443"/>
      <c r="T669" s="443"/>
      <c r="U669" s="443"/>
      <c r="V669" s="443"/>
      <c r="W669" s="443"/>
      <c r="X669" s="443"/>
      <c r="Y669" s="443"/>
      <c r="Z669" s="443"/>
    </row>
    <row r="670" spans="1:26" ht="15.6">
      <c r="A670" s="443"/>
      <c r="B670" s="443"/>
      <c r="C670" s="443"/>
      <c r="D670" s="443"/>
      <c r="E670" s="443"/>
      <c r="F670" s="443"/>
      <c r="G670" s="443"/>
      <c r="H670" s="443"/>
      <c r="I670" s="443"/>
      <c r="J670" s="443"/>
      <c r="K670" s="443"/>
      <c r="L670" s="443"/>
      <c r="M670" s="443"/>
      <c r="N670" s="443"/>
      <c r="O670" s="443"/>
      <c r="P670" s="443"/>
      <c r="Q670" s="443"/>
      <c r="R670" s="443"/>
      <c r="S670" s="443"/>
      <c r="T670" s="443"/>
      <c r="U670" s="443"/>
      <c r="V670" s="443"/>
      <c r="W670" s="443"/>
      <c r="X670" s="443"/>
      <c r="Y670" s="443"/>
      <c r="Z670" s="443"/>
    </row>
    <row r="671" spans="1:26" ht="15.6">
      <c r="A671" s="443"/>
      <c r="B671" s="443"/>
      <c r="C671" s="443"/>
      <c r="D671" s="443"/>
      <c r="E671" s="443"/>
      <c r="F671" s="443"/>
      <c r="G671" s="443"/>
      <c r="H671" s="443"/>
      <c r="I671" s="443"/>
      <c r="J671" s="443"/>
      <c r="K671" s="443"/>
      <c r="L671" s="443"/>
      <c r="M671" s="443"/>
      <c r="N671" s="443"/>
      <c r="O671" s="443"/>
      <c r="P671" s="443"/>
      <c r="Q671" s="443"/>
      <c r="R671" s="443"/>
      <c r="S671" s="443"/>
      <c r="T671" s="443"/>
      <c r="U671" s="443"/>
      <c r="V671" s="443"/>
      <c r="W671" s="443"/>
      <c r="X671" s="443"/>
      <c r="Y671" s="443"/>
      <c r="Z671" s="443"/>
    </row>
    <row r="672" spans="1:26" ht="15.6">
      <c r="A672" s="443"/>
      <c r="B672" s="443"/>
      <c r="C672" s="443"/>
      <c r="D672" s="443"/>
      <c r="E672" s="443"/>
      <c r="F672" s="443"/>
      <c r="G672" s="443"/>
      <c r="H672" s="443"/>
      <c r="I672" s="443"/>
      <c r="J672" s="443"/>
      <c r="K672" s="443"/>
      <c r="L672" s="443"/>
      <c r="M672" s="443"/>
      <c r="N672" s="443"/>
      <c r="O672" s="443"/>
      <c r="P672" s="443"/>
      <c r="Q672" s="443"/>
      <c r="R672" s="443"/>
      <c r="S672" s="443"/>
      <c r="T672" s="443"/>
      <c r="U672" s="443"/>
      <c r="V672" s="443"/>
      <c r="W672" s="443"/>
      <c r="X672" s="443"/>
      <c r="Y672" s="443"/>
      <c r="Z672" s="443"/>
    </row>
    <row r="673" spans="1:26" ht="15.6">
      <c r="A673" s="443"/>
      <c r="B673" s="443"/>
      <c r="C673" s="443"/>
      <c r="D673" s="443"/>
      <c r="E673" s="443"/>
      <c r="F673" s="443"/>
      <c r="G673" s="443"/>
      <c r="H673" s="443"/>
      <c r="I673" s="443"/>
      <c r="J673" s="443"/>
      <c r="K673" s="443"/>
      <c r="L673" s="443"/>
      <c r="M673" s="443"/>
      <c r="N673" s="443"/>
      <c r="O673" s="443"/>
      <c r="P673" s="443"/>
      <c r="Q673" s="443"/>
      <c r="R673" s="443"/>
      <c r="S673" s="443"/>
      <c r="T673" s="443"/>
      <c r="U673" s="443"/>
      <c r="V673" s="443"/>
      <c r="W673" s="443"/>
      <c r="X673" s="443"/>
      <c r="Y673" s="443"/>
      <c r="Z673" s="443"/>
    </row>
    <row r="674" spans="1:26" ht="15.6">
      <c r="A674" s="443"/>
      <c r="B674" s="443"/>
      <c r="C674" s="443"/>
      <c r="D674" s="443"/>
      <c r="E674" s="443"/>
      <c r="F674" s="443"/>
      <c r="G674" s="443"/>
      <c r="H674" s="443"/>
      <c r="I674" s="443"/>
      <c r="J674" s="443"/>
      <c r="K674" s="443"/>
      <c r="L674" s="443"/>
      <c r="M674" s="443"/>
      <c r="N674" s="443"/>
      <c r="O674" s="443"/>
      <c r="P674" s="443"/>
      <c r="Q674" s="443"/>
      <c r="R674" s="443"/>
      <c r="S674" s="443"/>
      <c r="T674" s="443"/>
      <c r="U674" s="443"/>
      <c r="V674" s="443"/>
      <c r="W674" s="443"/>
      <c r="X674" s="443"/>
      <c r="Y674" s="443"/>
      <c r="Z674" s="443"/>
    </row>
    <row r="675" spans="1:26" ht="15.6">
      <c r="A675" s="443"/>
      <c r="B675" s="443"/>
      <c r="C675" s="443"/>
      <c r="D675" s="443"/>
      <c r="E675" s="443"/>
      <c r="F675" s="443"/>
      <c r="G675" s="443"/>
      <c r="H675" s="443"/>
      <c r="I675" s="443"/>
      <c r="J675" s="443"/>
      <c r="K675" s="443"/>
      <c r="L675" s="443"/>
      <c r="M675" s="443"/>
      <c r="N675" s="443"/>
      <c r="O675" s="443"/>
      <c r="P675" s="443"/>
      <c r="Q675" s="443"/>
      <c r="R675" s="443"/>
      <c r="S675" s="443"/>
      <c r="T675" s="443"/>
      <c r="U675" s="443"/>
      <c r="V675" s="443"/>
      <c r="W675" s="443"/>
      <c r="X675" s="443"/>
      <c r="Y675" s="443"/>
      <c r="Z675" s="443"/>
    </row>
    <row r="676" spans="1:26" ht="15.6">
      <c r="A676" s="443"/>
      <c r="B676" s="443"/>
      <c r="C676" s="443"/>
      <c r="D676" s="443"/>
      <c r="E676" s="443"/>
      <c r="F676" s="443"/>
      <c r="G676" s="443"/>
      <c r="H676" s="443"/>
      <c r="I676" s="443"/>
      <c r="J676" s="443"/>
      <c r="K676" s="443"/>
      <c r="L676" s="443"/>
      <c r="M676" s="443"/>
      <c r="N676" s="443"/>
      <c r="O676" s="443"/>
      <c r="P676" s="443"/>
      <c r="Q676" s="443"/>
      <c r="R676" s="443"/>
      <c r="S676" s="443"/>
      <c r="T676" s="443"/>
      <c r="U676" s="443"/>
      <c r="V676" s="443"/>
      <c r="W676" s="443"/>
      <c r="X676" s="443"/>
      <c r="Y676" s="443"/>
      <c r="Z676" s="443"/>
    </row>
    <row r="677" spans="1:26" ht="15.6">
      <c r="A677" s="443"/>
      <c r="B677" s="443"/>
      <c r="C677" s="443"/>
      <c r="D677" s="443"/>
      <c r="E677" s="443"/>
      <c r="F677" s="443"/>
      <c r="G677" s="443"/>
      <c r="H677" s="443"/>
      <c r="I677" s="443"/>
      <c r="J677" s="443"/>
      <c r="K677" s="443"/>
      <c r="L677" s="443"/>
      <c r="M677" s="443"/>
      <c r="N677" s="443"/>
      <c r="O677" s="443"/>
      <c r="P677" s="443"/>
      <c r="Q677" s="443"/>
      <c r="R677" s="443"/>
      <c r="S677" s="443"/>
      <c r="T677" s="443"/>
      <c r="U677" s="443"/>
      <c r="V677" s="443"/>
      <c r="W677" s="443"/>
      <c r="X677" s="443"/>
      <c r="Y677" s="443"/>
      <c r="Z677" s="443"/>
    </row>
    <row r="678" spans="1:26" ht="15.6">
      <c r="A678" s="443"/>
      <c r="B678" s="443"/>
      <c r="C678" s="443"/>
      <c r="D678" s="443"/>
      <c r="E678" s="443"/>
      <c r="F678" s="443"/>
      <c r="G678" s="443"/>
      <c r="H678" s="443"/>
      <c r="I678" s="443"/>
      <c r="J678" s="443"/>
      <c r="K678" s="443"/>
      <c r="L678" s="443"/>
      <c r="M678" s="443"/>
      <c r="N678" s="443"/>
      <c r="O678" s="443"/>
      <c r="P678" s="443"/>
      <c r="Q678" s="443"/>
      <c r="R678" s="443"/>
      <c r="S678" s="443"/>
      <c r="T678" s="443"/>
      <c r="U678" s="443"/>
      <c r="V678" s="443"/>
      <c r="W678" s="443"/>
      <c r="X678" s="443"/>
      <c r="Y678" s="443"/>
      <c r="Z678" s="443"/>
    </row>
    <row r="679" spans="1:26" ht="15.6">
      <c r="A679" s="443"/>
      <c r="B679" s="443"/>
      <c r="C679" s="443"/>
      <c r="D679" s="443"/>
      <c r="E679" s="443"/>
      <c r="F679" s="443"/>
      <c r="G679" s="443"/>
      <c r="H679" s="443"/>
      <c r="I679" s="443"/>
      <c r="J679" s="443"/>
      <c r="K679" s="443"/>
      <c r="L679" s="443"/>
      <c r="M679" s="443"/>
      <c r="N679" s="443"/>
      <c r="O679" s="443"/>
      <c r="P679" s="443"/>
      <c r="Q679" s="443"/>
      <c r="R679" s="443"/>
      <c r="S679" s="443"/>
      <c r="T679" s="443"/>
      <c r="U679" s="443"/>
      <c r="V679" s="443"/>
      <c r="W679" s="443"/>
      <c r="X679" s="443"/>
      <c r="Y679" s="443"/>
      <c r="Z679" s="443"/>
    </row>
    <row r="680" spans="1:26" ht="15.6">
      <c r="A680" s="443"/>
      <c r="B680" s="443"/>
      <c r="C680" s="443"/>
      <c r="D680" s="443"/>
      <c r="E680" s="443"/>
      <c r="F680" s="443"/>
      <c r="G680" s="443"/>
      <c r="H680" s="443"/>
      <c r="I680" s="443"/>
      <c r="J680" s="443"/>
      <c r="K680" s="443"/>
      <c r="L680" s="443"/>
      <c r="M680" s="443"/>
      <c r="N680" s="443"/>
      <c r="O680" s="443"/>
      <c r="P680" s="443"/>
      <c r="Q680" s="443"/>
      <c r="R680" s="443"/>
      <c r="S680" s="443"/>
      <c r="T680" s="443"/>
      <c r="U680" s="443"/>
      <c r="V680" s="443"/>
      <c r="W680" s="443"/>
      <c r="X680" s="443"/>
      <c r="Y680" s="443"/>
      <c r="Z680" s="443"/>
    </row>
    <row r="681" spans="1:26" ht="15.6">
      <c r="A681" s="443"/>
      <c r="B681" s="443"/>
      <c r="C681" s="443"/>
      <c r="D681" s="443"/>
      <c r="E681" s="443"/>
      <c r="F681" s="443"/>
      <c r="G681" s="443"/>
      <c r="H681" s="443"/>
      <c r="I681" s="443"/>
      <c r="J681" s="443"/>
      <c r="K681" s="443"/>
      <c r="L681" s="443"/>
      <c r="M681" s="443"/>
      <c r="N681" s="443"/>
      <c r="O681" s="443"/>
      <c r="P681" s="443"/>
      <c r="Q681" s="443"/>
      <c r="R681" s="443"/>
      <c r="S681" s="443"/>
      <c r="T681" s="443"/>
      <c r="U681" s="443"/>
      <c r="V681" s="443"/>
      <c r="W681" s="443"/>
      <c r="X681" s="443"/>
      <c r="Y681" s="443"/>
      <c r="Z681" s="443"/>
    </row>
    <row r="682" spans="1:26" ht="15.6">
      <c r="A682" s="443"/>
      <c r="B682" s="443"/>
      <c r="C682" s="443"/>
      <c r="D682" s="443"/>
      <c r="E682" s="443"/>
      <c r="F682" s="443"/>
      <c r="G682" s="443"/>
      <c r="H682" s="443"/>
      <c r="I682" s="443"/>
      <c r="J682" s="443"/>
      <c r="K682" s="443"/>
      <c r="L682" s="443"/>
      <c r="M682" s="443"/>
      <c r="N682" s="443"/>
      <c r="O682" s="443"/>
      <c r="P682" s="443"/>
      <c r="Q682" s="443"/>
      <c r="R682" s="443"/>
      <c r="S682" s="443"/>
      <c r="T682" s="443"/>
      <c r="U682" s="443"/>
      <c r="V682" s="443"/>
      <c r="W682" s="443"/>
      <c r="X682" s="443"/>
      <c r="Y682" s="443"/>
      <c r="Z682" s="443"/>
    </row>
    <row r="683" spans="1:26" ht="15.6">
      <c r="A683" s="443"/>
      <c r="B683" s="443"/>
      <c r="C683" s="443"/>
      <c r="D683" s="443"/>
      <c r="E683" s="443"/>
      <c r="F683" s="443"/>
      <c r="G683" s="443"/>
      <c r="H683" s="443"/>
      <c r="I683" s="443"/>
      <c r="J683" s="443"/>
      <c r="K683" s="443"/>
      <c r="L683" s="443"/>
      <c r="M683" s="443"/>
      <c r="N683" s="443"/>
      <c r="O683" s="443"/>
      <c r="P683" s="443"/>
      <c r="Q683" s="443"/>
      <c r="R683" s="443"/>
      <c r="S683" s="443"/>
      <c r="T683" s="443"/>
      <c r="U683" s="443"/>
      <c r="V683" s="443"/>
      <c r="W683" s="443"/>
      <c r="X683" s="443"/>
      <c r="Y683" s="443"/>
      <c r="Z683" s="443"/>
    </row>
    <row r="684" spans="1:26" ht="15.6">
      <c r="A684" s="443"/>
      <c r="B684" s="443"/>
      <c r="C684" s="443"/>
      <c r="D684" s="443"/>
      <c r="E684" s="443"/>
      <c r="F684" s="443"/>
      <c r="G684" s="443"/>
      <c r="H684" s="443"/>
      <c r="I684" s="443"/>
      <c r="J684" s="443"/>
      <c r="K684" s="443"/>
      <c r="L684" s="443"/>
      <c r="M684" s="443"/>
      <c r="N684" s="443"/>
      <c r="O684" s="443"/>
      <c r="P684" s="443"/>
      <c r="Q684" s="443"/>
      <c r="R684" s="443"/>
      <c r="S684" s="443"/>
      <c r="T684" s="443"/>
      <c r="U684" s="443"/>
      <c r="V684" s="443"/>
      <c r="W684" s="443"/>
      <c r="X684" s="443"/>
      <c r="Y684" s="443"/>
      <c r="Z684" s="443"/>
    </row>
    <row r="685" spans="1:26" ht="15.6">
      <c r="A685" s="443"/>
      <c r="B685" s="443"/>
      <c r="C685" s="443"/>
      <c r="D685" s="443"/>
      <c r="E685" s="443"/>
      <c r="F685" s="443"/>
      <c r="G685" s="443"/>
      <c r="H685" s="443"/>
      <c r="I685" s="443"/>
      <c r="J685" s="443"/>
      <c r="K685" s="443"/>
      <c r="L685" s="443"/>
      <c r="M685" s="443"/>
      <c r="N685" s="443"/>
      <c r="O685" s="443"/>
      <c r="P685" s="443"/>
      <c r="Q685" s="443"/>
      <c r="R685" s="443"/>
      <c r="S685" s="443"/>
      <c r="T685" s="443"/>
      <c r="U685" s="443"/>
      <c r="V685" s="443"/>
      <c r="W685" s="443"/>
      <c r="X685" s="443"/>
      <c r="Y685" s="443"/>
      <c r="Z685" s="443"/>
    </row>
    <row r="686" spans="1:26" ht="15.6">
      <c r="A686" s="443"/>
      <c r="B686" s="443"/>
      <c r="C686" s="443"/>
      <c r="D686" s="443"/>
      <c r="E686" s="443"/>
      <c r="F686" s="443"/>
      <c r="G686" s="443"/>
      <c r="H686" s="443"/>
      <c r="I686" s="443"/>
      <c r="J686" s="443"/>
      <c r="K686" s="443"/>
      <c r="L686" s="443"/>
      <c r="M686" s="443"/>
      <c r="N686" s="443"/>
      <c r="O686" s="443"/>
      <c r="P686" s="443"/>
      <c r="Q686" s="443"/>
      <c r="R686" s="443"/>
      <c r="S686" s="443"/>
      <c r="T686" s="443"/>
      <c r="U686" s="443"/>
      <c r="V686" s="443"/>
      <c r="W686" s="443"/>
      <c r="X686" s="443"/>
      <c r="Y686" s="443"/>
      <c r="Z686" s="443"/>
    </row>
    <row r="687" spans="1:26" ht="15.6">
      <c r="A687" s="443"/>
      <c r="B687" s="443"/>
      <c r="C687" s="443"/>
      <c r="D687" s="443"/>
      <c r="E687" s="443"/>
      <c r="F687" s="443"/>
      <c r="G687" s="443"/>
      <c r="H687" s="443"/>
      <c r="I687" s="443"/>
      <c r="J687" s="443"/>
      <c r="K687" s="443"/>
      <c r="L687" s="443"/>
      <c r="M687" s="443"/>
      <c r="N687" s="443"/>
      <c r="O687" s="443"/>
      <c r="P687" s="443"/>
      <c r="Q687" s="443"/>
      <c r="R687" s="443"/>
      <c r="S687" s="443"/>
      <c r="T687" s="443"/>
      <c r="U687" s="443"/>
      <c r="V687" s="443"/>
      <c r="W687" s="443"/>
      <c r="X687" s="443"/>
      <c r="Y687" s="443"/>
      <c r="Z687" s="443"/>
    </row>
    <row r="688" spans="1:26" ht="15.6">
      <c r="A688" s="443"/>
      <c r="B688" s="443"/>
      <c r="C688" s="443"/>
      <c r="D688" s="443"/>
      <c r="E688" s="443"/>
      <c r="F688" s="443"/>
      <c r="G688" s="443"/>
      <c r="H688" s="443"/>
      <c r="I688" s="443"/>
      <c r="J688" s="443"/>
      <c r="K688" s="443"/>
      <c r="L688" s="443"/>
      <c r="M688" s="443"/>
      <c r="N688" s="443"/>
      <c r="O688" s="443"/>
      <c r="P688" s="443"/>
      <c r="Q688" s="443"/>
      <c r="R688" s="443"/>
      <c r="S688" s="443"/>
      <c r="T688" s="443"/>
      <c r="U688" s="443"/>
      <c r="V688" s="443"/>
      <c r="W688" s="443"/>
      <c r="X688" s="443"/>
      <c r="Y688" s="443"/>
      <c r="Z688" s="443"/>
    </row>
    <row r="689" spans="1:26" ht="15.6">
      <c r="A689" s="443"/>
      <c r="B689" s="443"/>
      <c r="C689" s="443"/>
      <c r="D689" s="443"/>
      <c r="E689" s="443"/>
      <c r="F689" s="443"/>
      <c r="G689" s="443"/>
      <c r="H689" s="443"/>
      <c r="I689" s="443"/>
      <c r="J689" s="443"/>
      <c r="K689" s="443"/>
      <c r="L689" s="443"/>
      <c r="M689" s="443"/>
      <c r="N689" s="443"/>
      <c r="O689" s="443"/>
      <c r="P689" s="443"/>
      <c r="Q689" s="443"/>
      <c r="R689" s="443"/>
      <c r="S689" s="443"/>
      <c r="T689" s="443"/>
      <c r="U689" s="443"/>
      <c r="V689" s="443"/>
      <c r="W689" s="443"/>
      <c r="X689" s="443"/>
      <c r="Y689" s="443"/>
      <c r="Z689" s="443"/>
    </row>
    <row r="690" spans="1:26" ht="15.6">
      <c r="A690" s="443"/>
      <c r="B690" s="443"/>
      <c r="C690" s="443"/>
      <c r="D690" s="443"/>
      <c r="E690" s="443"/>
      <c r="F690" s="443"/>
      <c r="G690" s="443"/>
      <c r="H690" s="443"/>
      <c r="I690" s="443"/>
      <c r="J690" s="443"/>
      <c r="K690" s="443"/>
      <c r="L690" s="443"/>
      <c r="M690" s="443"/>
      <c r="N690" s="443"/>
      <c r="O690" s="443"/>
      <c r="P690" s="443"/>
      <c r="Q690" s="443"/>
      <c r="R690" s="443"/>
      <c r="S690" s="443"/>
      <c r="T690" s="443"/>
      <c r="U690" s="443"/>
      <c r="V690" s="443"/>
      <c r="W690" s="443"/>
      <c r="X690" s="443"/>
      <c r="Y690" s="443"/>
      <c r="Z690" s="443"/>
    </row>
    <row r="691" spans="1:26" ht="15.6">
      <c r="A691" s="443"/>
      <c r="B691" s="443"/>
      <c r="C691" s="443"/>
      <c r="D691" s="443"/>
      <c r="E691" s="443"/>
      <c r="F691" s="443"/>
      <c r="G691" s="443"/>
      <c r="H691" s="443"/>
      <c r="I691" s="443"/>
      <c r="J691" s="443"/>
      <c r="K691" s="443"/>
      <c r="L691" s="443"/>
      <c r="M691" s="443"/>
      <c r="N691" s="443"/>
      <c r="O691" s="443"/>
      <c r="P691" s="443"/>
      <c r="Q691" s="443"/>
      <c r="R691" s="443"/>
      <c r="S691" s="443"/>
      <c r="T691" s="443"/>
      <c r="U691" s="443"/>
      <c r="V691" s="443"/>
      <c r="W691" s="443"/>
      <c r="X691" s="443"/>
      <c r="Y691" s="443"/>
      <c r="Z691" s="443"/>
    </row>
    <row r="692" spans="1:26" ht="15.6">
      <c r="A692" s="443"/>
      <c r="B692" s="443"/>
      <c r="C692" s="443"/>
      <c r="D692" s="443"/>
      <c r="E692" s="443"/>
      <c r="F692" s="443"/>
      <c r="G692" s="443"/>
      <c r="H692" s="443"/>
      <c r="I692" s="443"/>
      <c r="J692" s="443"/>
      <c r="K692" s="443"/>
      <c r="L692" s="443"/>
      <c r="M692" s="443"/>
      <c r="N692" s="443"/>
      <c r="O692" s="443"/>
      <c r="P692" s="443"/>
      <c r="Q692" s="443"/>
      <c r="R692" s="443"/>
      <c r="S692" s="443"/>
      <c r="T692" s="443"/>
      <c r="U692" s="443"/>
      <c r="V692" s="443"/>
      <c r="W692" s="443"/>
      <c r="X692" s="443"/>
      <c r="Y692" s="443"/>
      <c r="Z692" s="443"/>
    </row>
    <row r="693" spans="1:26" ht="15.6">
      <c r="A693" s="443"/>
      <c r="B693" s="443"/>
      <c r="C693" s="443"/>
      <c r="D693" s="443"/>
      <c r="E693" s="443"/>
      <c r="F693" s="443"/>
      <c r="G693" s="443"/>
      <c r="H693" s="443"/>
      <c r="I693" s="443"/>
      <c r="J693" s="443"/>
      <c r="K693" s="443"/>
      <c r="L693" s="443"/>
      <c r="M693" s="443"/>
      <c r="N693" s="443"/>
      <c r="O693" s="443"/>
      <c r="P693" s="443"/>
      <c r="Q693" s="443"/>
      <c r="R693" s="443"/>
      <c r="S693" s="443"/>
      <c r="T693" s="443"/>
      <c r="U693" s="443"/>
      <c r="V693" s="443"/>
      <c r="W693" s="443"/>
      <c r="X693" s="443"/>
      <c r="Y693" s="443"/>
      <c r="Z693" s="443"/>
    </row>
    <row r="694" spans="1:26" ht="15.6">
      <c r="A694" s="443"/>
      <c r="B694" s="443"/>
      <c r="C694" s="443"/>
      <c r="D694" s="443"/>
      <c r="E694" s="443"/>
      <c r="F694" s="443"/>
      <c r="G694" s="443"/>
      <c r="H694" s="443"/>
      <c r="I694" s="443"/>
      <c r="J694" s="443"/>
      <c r="K694" s="443"/>
      <c r="L694" s="443"/>
      <c r="M694" s="443"/>
      <c r="N694" s="443"/>
      <c r="O694" s="443"/>
      <c r="P694" s="443"/>
      <c r="Q694" s="443"/>
      <c r="R694" s="443"/>
      <c r="S694" s="443"/>
      <c r="T694" s="443"/>
      <c r="U694" s="443"/>
      <c r="V694" s="443"/>
      <c r="W694" s="443"/>
      <c r="X694" s="443"/>
      <c r="Y694" s="443"/>
      <c r="Z694" s="443"/>
    </row>
    <row r="695" spans="1:26" ht="15.6">
      <c r="A695" s="443"/>
      <c r="B695" s="443"/>
      <c r="C695" s="443"/>
      <c r="D695" s="443"/>
      <c r="E695" s="443"/>
      <c r="F695" s="443"/>
      <c r="G695" s="443"/>
      <c r="H695" s="443"/>
      <c r="I695" s="443"/>
      <c r="J695" s="443"/>
      <c r="K695" s="443"/>
      <c r="L695" s="443"/>
      <c r="M695" s="443"/>
      <c r="N695" s="443"/>
      <c r="O695" s="443"/>
      <c r="P695" s="443"/>
      <c r="Q695" s="443"/>
      <c r="R695" s="443"/>
      <c r="S695" s="443"/>
      <c r="T695" s="443"/>
      <c r="U695" s="443"/>
      <c r="V695" s="443"/>
      <c r="W695" s="443"/>
      <c r="X695" s="443"/>
      <c r="Y695" s="443"/>
      <c r="Z695" s="443"/>
    </row>
    <row r="696" spans="1:26" ht="15.6">
      <c r="A696" s="443"/>
      <c r="B696" s="443"/>
      <c r="C696" s="443"/>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row>
    <row r="697" spans="1:26" ht="15.6">
      <c r="A697" s="443"/>
      <c r="B697" s="443"/>
      <c r="C697" s="443"/>
      <c r="D697" s="443"/>
      <c r="E697" s="443"/>
      <c r="F697" s="443"/>
      <c r="G697" s="443"/>
      <c r="H697" s="443"/>
      <c r="I697" s="443"/>
      <c r="J697" s="443"/>
      <c r="K697" s="443"/>
      <c r="L697" s="443"/>
      <c r="M697" s="443"/>
      <c r="N697" s="443"/>
      <c r="O697" s="443"/>
      <c r="P697" s="443"/>
      <c r="Q697" s="443"/>
      <c r="R697" s="443"/>
      <c r="S697" s="443"/>
      <c r="T697" s="443"/>
      <c r="U697" s="443"/>
      <c r="V697" s="443"/>
      <c r="W697" s="443"/>
      <c r="X697" s="443"/>
      <c r="Y697" s="443"/>
      <c r="Z697" s="443"/>
    </row>
    <row r="698" spans="1:26" ht="15.6">
      <c r="A698" s="443"/>
      <c r="B698" s="443"/>
      <c r="C698" s="443"/>
      <c r="D698" s="443"/>
      <c r="E698" s="443"/>
      <c r="F698" s="443"/>
      <c r="G698" s="443"/>
      <c r="H698" s="443"/>
      <c r="I698" s="443"/>
      <c r="J698" s="443"/>
      <c r="K698" s="443"/>
      <c r="L698" s="443"/>
      <c r="M698" s="443"/>
      <c r="N698" s="443"/>
      <c r="O698" s="443"/>
      <c r="P698" s="443"/>
      <c r="Q698" s="443"/>
      <c r="R698" s="443"/>
      <c r="S698" s="443"/>
      <c r="T698" s="443"/>
      <c r="U698" s="443"/>
      <c r="V698" s="443"/>
      <c r="W698" s="443"/>
      <c r="X698" s="443"/>
      <c r="Y698" s="443"/>
      <c r="Z698" s="443"/>
    </row>
    <row r="699" spans="1:26" ht="15.6">
      <c r="A699" s="443"/>
      <c r="B699" s="443"/>
      <c r="C699" s="443"/>
      <c r="D699" s="443"/>
      <c r="E699" s="443"/>
      <c r="F699" s="443"/>
      <c r="G699" s="443"/>
      <c r="H699" s="443"/>
      <c r="I699" s="443"/>
      <c r="J699" s="443"/>
      <c r="K699" s="443"/>
      <c r="L699" s="443"/>
      <c r="M699" s="443"/>
      <c r="N699" s="443"/>
      <c r="O699" s="443"/>
      <c r="P699" s="443"/>
      <c r="Q699" s="443"/>
      <c r="R699" s="443"/>
      <c r="S699" s="443"/>
      <c r="T699" s="443"/>
      <c r="U699" s="443"/>
      <c r="V699" s="443"/>
      <c r="W699" s="443"/>
      <c r="X699" s="443"/>
      <c r="Y699" s="443"/>
      <c r="Z699" s="443"/>
    </row>
    <row r="700" spans="1:26" ht="15.6">
      <c r="A700" s="443"/>
      <c r="B700" s="443"/>
      <c r="C700" s="443"/>
      <c r="D700" s="443"/>
      <c r="E700" s="443"/>
      <c r="F700" s="443"/>
      <c r="G700" s="443"/>
      <c r="H700" s="443"/>
      <c r="I700" s="443"/>
      <c r="J700" s="443"/>
      <c r="K700" s="443"/>
      <c r="L700" s="443"/>
      <c r="M700" s="443"/>
      <c r="N700" s="443"/>
      <c r="O700" s="443"/>
      <c r="P700" s="443"/>
      <c r="Q700" s="443"/>
      <c r="R700" s="443"/>
      <c r="S700" s="443"/>
      <c r="T700" s="443"/>
      <c r="U700" s="443"/>
      <c r="V700" s="443"/>
      <c r="W700" s="443"/>
      <c r="X700" s="443"/>
      <c r="Y700" s="443"/>
      <c r="Z700" s="443"/>
    </row>
    <row r="701" spans="1:26" ht="15.6">
      <c r="A701" s="443"/>
      <c r="B701" s="443"/>
      <c r="C701" s="443"/>
      <c r="D701" s="443"/>
      <c r="E701" s="443"/>
      <c r="F701" s="443"/>
      <c r="G701" s="443"/>
      <c r="H701" s="443"/>
      <c r="I701" s="443"/>
      <c r="J701" s="443"/>
      <c r="K701" s="443"/>
      <c r="L701" s="443"/>
      <c r="M701" s="443"/>
      <c r="N701" s="443"/>
      <c r="O701" s="443"/>
      <c r="P701" s="443"/>
      <c r="Q701" s="443"/>
      <c r="R701" s="443"/>
      <c r="S701" s="443"/>
      <c r="T701" s="443"/>
      <c r="U701" s="443"/>
      <c r="V701" s="443"/>
      <c r="W701" s="443"/>
      <c r="X701" s="443"/>
      <c r="Y701" s="443"/>
      <c r="Z701" s="443"/>
    </row>
    <row r="702" spans="1:26" ht="15.6">
      <c r="A702" s="443"/>
      <c r="B702" s="443"/>
      <c r="C702" s="443"/>
      <c r="D702" s="443"/>
      <c r="E702" s="443"/>
      <c r="F702" s="443"/>
      <c r="G702" s="443"/>
      <c r="H702" s="443"/>
      <c r="I702" s="443"/>
      <c r="J702" s="443"/>
      <c r="K702" s="443"/>
      <c r="L702" s="443"/>
      <c r="M702" s="443"/>
      <c r="N702" s="443"/>
      <c r="O702" s="443"/>
      <c r="P702" s="443"/>
      <c r="Q702" s="443"/>
      <c r="R702" s="443"/>
      <c r="S702" s="443"/>
      <c r="T702" s="443"/>
      <c r="U702" s="443"/>
      <c r="V702" s="443"/>
      <c r="W702" s="443"/>
      <c r="X702" s="443"/>
      <c r="Y702" s="443"/>
      <c r="Z702" s="443"/>
    </row>
    <row r="703" spans="1:26" ht="15.6">
      <c r="A703" s="443"/>
      <c r="B703" s="443"/>
      <c r="C703" s="443"/>
      <c r="D703" s="443"/>
      <c r="E703" s="443"/>
      <c r="F703" s="443"/>
      <c r="G703" s="443"/>
      <c r="H703" s="443"/>
      <c r="I703" s="443"/>
      <c r="J703" s="443"/>
      <c r="K703" s="443"/>
      <c r="L703" s="443"/>
      <c r="M703" s="443"/>
      <c r="N703" s="443"/>
      <c r="O703" s="443"/>
      <c r="P703" s="443"/>
      <c r="Q703" s="443"/>
      <c r="R703" s="443"/>
      <c r="S703" s="443"/>
      <c r="T703" s="443"/>
      <c r="U703" s="443"/>
      <c r="V703" s="443"/>
      <c r="W703" s="443"/>
      <c r="X703" s="443"/>
      <c r="Y703" s="443"/>
      <c r="Z703" s="443"/>
    </row>
    <row r="704" spans="1:26" ht="15.6">
      <c r="A704" s="443"/>
      <c r="B704" s="443"/>
      <c r="C704" s="443"/>
      <c r="D704" s="443"/>
      <c r="E704" s="443"/>
      <c r="F704" s="443"/>
      <c r="G704" s="443"/>
      <c r="H704" s="443"/>
      <c r="I704" s="443"/>
      <c r="J704" s="443"/>
      <c r="K704" s="443"/>
      <c r="L704" s="443"/>
      <c r="M704" s="443"/>
      <c r="N704" s="443"/>
      <c r="O704" s="443"/>
      <c r="P704" s="443"/>
      <c r="Q704" s="443"/>
      <c r="R704" s="443"/>
      <c r="S704" s="443"/>
      <c r="T704" s="443"/>
      <c r="U704" s="443"/>
      <c r="V704" s="443"/>
      <c r="W704" s="443"/>
      <c r="X704" s="443"/>
      <c r="Y704" s="443"/>
      <c r="Z704" s="443"/>
    </row>
    <row r="705" spans="1:26" ht="15.6">
      <c r="A705" s="443"/>
      <c r="B705" s="443"/>
      <c r="C705" s="443"/>
      <c r="D705" s="443"/>
      <c r="E705" s="443"/>
      <c r="F705" s="443"/>
      <c r="G705" s="443"/>
      <c r="H705" s="443"/>
      <c r="I705" s="443"/>
      <c r="J705" s="443"/>
      <c r="K705" s="443"/>
      <c r="L705" s="443"/>
      <c r="M705" s="443"/>
      <c r="N705" s="443"/>
      <c r="O705" s="443"/>
      <c r="P705" s="443"/>
      <c r="Q705" s="443"/>
      <c r="R705" s="443"/>
      <c r="S705" s="443"/>
      <c r="T705" s="443"/>
      <c r="U705" s="443"/>
      <c r="V705" s="443"/>
      <c r="W705" s="443"/>
      <c r="X705" s="443"/>
      <c r="Y705" s="443"/>
      <c r="Z705" s="443"/>
    </row>
    <row r="706" spans="1:26" ht="15.6">
      <c r="A706" s="443"/>
      <c r="B706" s="443"/>
      <c r="C706" s="443"/>
      <c r="D706" s="443"/>
      <c r="E706" s="443"/>
      <c r="F706" s="443"/>
      <c r="G706" s="443"/>
      <c r="H706" s="443"/>
      <c r="I706" s="443"/>
      <c r="J706" s="443"/>
      <c r="K706" s="443"/>
      <c r="L706" s="443"/>
      <c r="M706" s="443"/>
      <c r="N706" s="443"/>
      <c r="O706" s="443"/>
      <c r="P706" s="443"/>
      <c r="Q706" s="443"/>
      <c r="R706" s="443"/>
      <c r="S706" s="443"/>
      <c r="T706" s="443"/>
      <c r="U706" s="443"/>
      <c r="V706" s="443"/>
      <c r="W706" s="443"/>
      <c r="X706" s="443"/>
      <c r="Y706" s="443"/>
      <c r="Z706" s="443"/>
    </row>
    <row r="707" spans="1:26" ht="15.6">
      <c r="A707" s="443"/>
      <c r="B707" s="443"/>
      <c r="C707" s="443"/>
      <c r="D707" s="443"/>
      <c r="E707" s="443"/>
      <c r="F707" s="443"/>
      <c r="G707" s="443"/>
      <c r="H707" s="443"/>
      <c r="I707" s="443"/>
      <c r="J707" s="443"/>
      <c r="K707" s="443"/>
      <c r="L707" s="443"/>
      <c r="M707" s="443"/>
      <c r="N707" s="443"/>
      <c r="O707" s="443"/>
      <c r="P707" s="443"/>
      <c r="Q707" s="443"/>
      <c r="R707" s="443"/>
      <c r="S707" s="443"/>
      <c r="T707" s="443"/>
      <c r="U707" s="443"/>
      <c r="V707" s="443"/>
      <c r="W707" s="443"/>
      <c r="X707" s="443"/>
      <c r="Y707" s="443"/>
      <c r="Z707" s="443"/>
    </row>
    <row r="708" spans="1:26" ht="15.6">
      <c r="A708" s="443"/>
      <c r="B708" s="443"/>
      <c r="C708" s="443"/>
      <c r="D708" s="443"/>
      <c r="E708" s="443"/>
      <c r="F708" s="443"/>
      <c r="G708" s="443"/>
      <c r="H708" s="443"/>
      <c r="I708" s="443"/>
      <c r="J708" s="443"/>
      <c r="K708" s="443"/>
      <c r="L708" s="443"/>
      <c r="M708" s="443"/>
      <c r="N708" s="443"/>
      <c r="O708" s="443"/>
      <c r="P708" s="443"/>
      <c r="Q708" s="443"/>
      <c r="R708" s="443"/>
      <c r="S708" s="443"/>
      <c r="T708" s="443"/>
      <c r="U708" s="443"/>
      <c r="V708" s="443"/>
      <c r="W708" s="443"/>
      <c r="X708" s="443"/>
      <c r="Y708" s="443"/>
      <c r="Z708" s="443"/>
    </row>
    <row r="709" spans="1:26" ht="15.6">
      <c r="A709" s="443"/>
      <c r="B709" s="443"/>
      <c r="C709" s="443"/>
      <c r="D709" s="443"/>
      <c r="E709" s="443"/>
      <c r="F709" s="443"/>
      <c r="G709" s="443"/>
      <c r="H709" s="443"/>
      <c r="I709" s="443"/>
      <c r="J709" s="443"/>
      <c r="K709" s="443"/>
      <c r="L709" s="443"/>
      <c r="M709" s="443"/>
      <c r="N709" s="443"/>
      <c r="O709" s="443"/>
      <c r="P709" s="443"/>
      <c r="Q709" s="443"/>
      <c r="R709" s="443"/>
      <c r="S709" s="443"/>
      <c r="T709" s="443"/>
      <c r="U709" s="443"/>
      <c r="V709" s="443"/>
      <c r="W709" s="443"/>
      <c r="X709" s="443"/>
      <c r="Y709" s="443"/>
      <c r="Z709" s="443"/>
    </row>
    <row r="710" spans="1:26" ht="15.6">
      <c r="A710" s="443"/>
      <c r="B710" s="443"/>
      <c r="C710" s="443"/>
      <c r="D710" s="443"/>
      <c r="E710" s="443"/>
      <c r="F710" s="443"/>
      <c r="G710" s="443"/>
      <c r="H710" s="443"/>
      <c r="I710" s="443"/>
      <c r="J710" s="443"/>
      <c r="K710" s="443"/>
      <c r="L710" s="443"/>
      <c r="M710" s="443"/>
      <c r="N710" s="443"/>
      <c r="O710" s="443"/>
      <c r="P710" s="443"/>
      <c r="Q710" s="443"/>
      <c r="R710" s="443"/>
      <c r="S710" s="443"/>
      <c r="T710" s="443"/>
      <c r="U710" s="443"/>
      <c r="V710" s="443"/>
      <c r="W710" s="443"/>
      <c r="X710" s="443"/>
      <c r="Y710" s="443"/>
      <c r="Z710" s="443"/>
    </row>
    <row r="711" spans="1:26" ht="15.6">
      <c r="A711" s="443"/>
      <c r="B711" s="443"/>
      <c r="C711" s="443"/>
      <c r="D711" s="443"/>
      <c r="E711" s="443"/>
      <c r="F711" s="443"/>
      <c r="G711" s="443"/>
      <c r="H711" s="443"/>
      <c r="I711" s="443"/>
      <c r="J711" s="443"/>
      <c r="K711" s="443"/>
      <c r="L711" s="443"/>
      <c r="M711" s="443"/>
      <c r="N711" s="443"/>
      <c r="O711" s="443"/>
      <c r="P711" s="443"/>
      <c r="Q711" s="443"/>
      <c r="R711" s="443"/>
      <c r="S711" s="443"/>
      <c r="T711" s="443"/>
      <c r="U711" s="443"/>
      <c r="V711" s="443"/>
      <c r="W711" s="443"/>
      <c r="X711" s="443"/>
      <c r="Y711" s="443"/>
      <c r="Z711" s="443"/>
    </row>
    <row r="712" spans="1:26" ht="15.6">
      <c r="A712" s="443"/>
      <c r="B712" s="443"/>
      <c r="C712" s="443"/>
      <c r="D712" s="443"/>
      <c r="E712" s="443"/>
      <c r="F712" s="443"/>
      <c r="G712" s="443"/>
      <c r="H712" s="443"/>
      <c r="I712" s="443"/>
      <c r="J712" s="443"/>
      <c r="K712" s="443"/>
      <c r="L712" s="443"/>
      <c r="M712" s="443"/>
      <c r="N712" s="443"/>
      <c r="O712" s="443"/>
      <c r="P712" s="443"/>
      <c r="Q712" s="443"/>
      <c r="R712" s="443"/>
      <c r="S712" s="443"/>
      <c r="T712" s="443"/>
      <c r="U712" s="443"/>
      <c r="V712" s="443"/>
      <c r="W712" s="443"/>
      <c r="X712" s="443"/>
      <c r="Y712" s="443"/>
      <c r="Z712" s="443"/>
    </row>
    <row r="713" spans="1:26" ht="15.6">
      <c r="A713" s="443"/>
      <c r="B713" s="443"/>
      <c r="C713" s="443"/>
      <c r="D713" s="443"/>
      <c r="E713" s="443"/>
      <c r="F713" s="443"/>
      <c r="G713" s="443"/>
      <c r="H713" s="443"/>
      <c r="I713" s="443"/>
      <c r="J713" s="443"/>
      <c r="K713" s="443"/>
      <c r="L713" s="443"/>
      <c r="M713" s="443"/>
      <c r="N713" s="443"/>
      <c r="O713" s="443"/>
      <c r="P713" s="443"/>
      <c r="Q713" s="443"/>
      <c r="R713" s="443"/>
      <c r="S713" s="443"/>
      <c r="T713" s="443"/>
      <c r="U713" s="443"/>
      <c r="V713" s="443"/>
      <c r="W713" s="443"/>
      <c r="X713" s="443"/>
      <c r="Y713" s="443"/>
      <c r="Z713" s="443"/>
    </row>
    <row r="714" spans="1:26" ht="15.6">
      <c r="A714" s="443"/>
      <c r="B714" s="443"/>
      <c r="C714" s="443"/>
      <c r="D714" s="443"/>
      <c r="E714" s="443"/>
      <c r="F714" s="443"/>
      <c r="G714" s="443"/>
      <c r="H714" s="443"/>
      <c r="I714" s="443"/>
      <c r="J714" s="443"/>
      <c r="K714" s="443"/>
      <c r="L714" s="443"/>
      <c r="M714" s="443"/>
      <c r="N714" s="443"/>
      <c r="O714" s="443"/>
      <c r="P714" s="443"/>
      <c r="Q714" s="443"/>
      <c r="R714" s="443"/>
      <c r="S714" s="443"/>
      <c r="T714" s="443"/>
      <c r="U714" s="443"/>
      <c r="V714" s="443"/>
      <c r="W714" s="443"/>
      <c r="X714" s="443"/>
      <c r="Y714" s="443"/>
      <c r="Z714" s="443"/>
    </row>
    <row r="715" spans="1:26" ht="15.6">
      <c r="A715" s="443"/>
      <c r="B715" s="443"/>
      <c r="C715" s="443"/>
      <c r="D715" s="443"/>
      <c r="E715" s="443"/>
      <c r="F715" s="443"/>
      <c r="G715" s="443"/>
      <c r="H715" s="443"/>
      <c r="I715" s="443"/>
      <c r="J715" s="443"/>
      <c r="K715" s="443"/>
      <c r="L715" s="443"/>
      <c r="M715" s="443"/>
      <c r="N715" s="443"/>
      <c r="O715" s="443"/>
      <c r="P715" s="443"/>
      <c r="Q715" s="443"/>
      <c r="R715" s="443"/>
      <c r="S715" s="443"/>
      <c r="T715" s="443"/>
      <c r="U715" s="443"/>
      <c r="V715" s="443"/>
      <c r="W715" s="443"/>
      <c r="X715" s="443"/>
      <c r="Y715" s="443"/>
      <c r="Z715" s="443"/>
    </row>
    <row r="716" spans="1:26" ht="15.6">
      <c r="A716" s="443"/>
      <c r="B716" s="443"/>
      <c r="C716" s="443"/>
      <c r="D716" s="443"/>
      <c r="E716" s="443"/>
      <c r="F716" s="443"/>
      <c r="G716" s="443"/>
      <c r="H716" s="443"/>
      <c r="I716" s="443"/>
      <c r="J716" s="443"/>
      <c r="K716" s="443"/>
      <c r="L716" s="443"/>
      <c r="M716" s="443"/>
      <c r="N716" s="443"/>
      <c r="O716" s="443"/>
      <c r="P716" s="443"/>
      <c r="Q716" s="443"/>
      <c r="R716" s="443"/>
      <c r="S716" s="443"/>
      <c r="T716" s="443"/>
      <c r="U716" s="443"/>
      <c r="V716" s="443"/>
      <c r="W716" s="443"/>
      <c r="X716" s="443"/>
      <c r="Y716" s="443"/>
      <c r="Z716" s="443"/>
    </row>
    <row r="717" spans="1:26" ht="15.6">
      <c r="A717" s="443"/>
      <c r="B717" s="443"/>
      <c r="C717" s="443"/>
      <c r="D717" s="443"/>
      <c r="E717" s="443"/>
      <c r="F717" s="443"/>
      <c r="G717" s="443"/>
      <c r="H717" s="443"/>
      <c r="I717" s="443"/>
      <c r="J717" s="443"/>
      <c r="K717" s="443"/>
      <c r="L717" s="443"/>
      <c r="M717" s="443"/>
      <c r="N717" s="443"/>
      <c r="O717" s="443"/>
      <c r="P717" s="443"/>
      <c r="Q717" s="443"/>
      <c r="R717" s="443"/>
      <c r="S717" s="443"/>
      <c r="T717" s="443"/>
      <c r="U717" s="443"/>
      <c r="V717" s="443"/>
      <c r="W717" s="443"/>
      <c r="X717" s="443"/>
      <c r="Y717" s="443"/>
      <c r="Z717" s="443"/>
    </row>
    <row r="718" spans="1:26" ht="15.6">
      <c r="A718" s="443"/>
      <c r="B718" s="443"/>
      <c r="C718" s="443"/>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row>
    <row r="719" spans="1:26" ht="15.6">
      <c r="A719" s="443"/>
      <c r="B719" s="443"/>
      <c r="C719" s="443"/>
      <c r="D719" s="443"/>
      <c r="E719" s="443"/>
      <c r="F719" s="443"/>
      <c r="G719" s="443"/>
      <c r="H719" s="443"/>
      <c r="I719" s="443"/>
      <c r="J719" s="443"/>
      <c r="K719" s="443"/>
      <c r="L719" s="443"/>
      <c r="M719" s="443"/>
      <c r="N719" s="443"/>
      <c r="O719" s="443"/>
      <c r="P719" s="443"/>
      <c r="Q719" s="443"/>
      <c r="R719" s="443"/>
      <c r="S719" s="443"/>
      <c r="T719" s="443"/>
      <c r="U719" s="443"/>
      <c r="V719" s="443"/>
      <c r="W719" s="443"/>
      <c r="X719" s="443"/>
      <c r="Y719" s="443"/>
      <c r="Z719" s="443"/>
    </row>
    <row r="720" spans="1:26" ht="15.6">
      <c r="A720" s="443"/>
      <c r="B720" s="443"/>
      <c r="C720" s="443"/>
      <c r="D720" s="443"/>
      <c r="E720" s="443"/>
      <c r="F720" s="443"/>
      <c r="G720" s="443"/>
      <c r="H720" s="443"/>
      <c r="I720" s="443"/>
      <c r="J720" s="443"/>
      <c r="K720" s="443"/>
      <c r="L720" s="443"/>
      <c r="M720" s="443"/>
      <c r="N720" s="443"/>
      <c r="O720" s="443"/>
      <c r="P720" s="443"/>
      <c r="Q720" s="443"/>
      <c r="R720" s="443"/>
      <c r="S720" s="443"/>
      <c r="T720" s="443"/>
      <c r="U720" s="443"/>
      <c r="V720" s="443"/>
      <c r="W720" s="443"/>
      <c r="X720" s="443"/>
      <c r="Y720" s="443"/>
      <c r="Z720" s="443"/>
    </row>
    <row r="721" spans="1:26" ht="15.6">
      <c r="A721" s="443"/>
      <c r="B721" s="443"/>
      <c r="C721" s="443"/>
      <c r="D721" s="443"/>
      <c r="E721" s="443"/>
      <c r="F721" s="443"/>
      <c r="G721" s="443"/>
      <c r="H721" s="443"/>
      <c r="I721" s="443"/>
      <c r="J721" s="443"/>
      <c r="K721" s="443"/>
      <c r="L721" s="443"/>
      <c r="M721" s="443"/>
      <c r="N721" s="443"/>
      <c r="O721" s="443"/>
      <c r="P721" s="443"/>
      <c r="Q721" s="443"/>
      <c r="R721" s="443"/>
      <c r="S721" s="443"/>
      <c r="T721" s="443"/>
      <c r="U721" s="443"/>
      <c r="V721" s="443"/>
      <c r="W721" s="443"/>
      <c r="X721" s="443"/>
      <c r="Y721" s="443"/>
      <c r="Z721" s="443"/>
    </row>
    <row r="722" spans="1:26" ht="15.6">
      <c r="A722" s="443"/>
      <c r="B722" s="443"/>
      <c r="C722" s="443"/>
      <c r="D722" s="443"/>
      <c r="E722" s="443"/>
      <c r="F722" s="443"/>
      <c r="G722" s="443"/>
      <c r="H722" s="443"/>
      <c r="I722" s="443"/>
      <c r="J722" s="443"/>
      <c r="K722" s="443"/>
      <c r="L722" s="443"/>
      <c r="M722" s="443"/>
      <c r="N722" s="443"/>
      <c r="O722" s="443"/>
      <c r="P722" s="443"/>
      <c r="Q722" s="443"/>
      <c r="R722" s="443"/>
      <c r="S722" s="443"/>
      <c r="T722" s="443"/>
      <c r="U722" s="443"/>
      <c r="V722" s="443"/>
      <c r="W722" s="443"/>
      <c r="X722" s="443"/>
      <c r="Y722" s="443"/>
      <c r="Z722" s="443"/>
    </row>
    <row r="723" spans="1:26" ht="15.6">
      <c r="A723" s="443"/>
      <c r="B723" s="443"/>
      <c r="C723" s="443"/>
      <c r="D723" s="443"/>
      <c r="E723" s="443"/>
      <c r="F723" s="443"/>
      <c r="G723" s="443"/>
      <c r="H723" s="443"/>
      <c r="I723" s="443"/>
      <c r="J723" s="443"/>
      <c r="K723" s="443"/>
      <c r="L723" s="443"/>
      <c r="M723" s="443"/>
      <c r="N723" s="443"/>
      <c r="O723" s="443"/>
      <c r="P723" s="443"/>
      <c r="Q723" s="443"/>
      <c r="R723" s="443"/>
      <c r="S723" s="443"/>
      <c r="T723" s="443"/>
      <c r="U723" s="443"/>
      <c r="V723" s="443"/>
      <c r="W723" s="443"/>
      <c r="X723" s="443"/>
      <c r="Y723" s="443"/>
      <c r="Z723" s="443"/>
    </row>
    <row r="724" spans="1:26" ht="15.6">
      <c r="A724" s="443"/>
      <c r="B724" s="443"/>
      <c r="C724" s="443"/>
      <c r="D724" s="443"/>
      <c r="E724" s="443"/>
      <c r="F724" s="443"/>
      <c r="G724" s="443"/>
      <c r="H724" s="443"/>
      <c r="I724" s="443"/>
      <c r="J724" s="443"/>
      <c r="K724" s="443"/>
      <c r="L724" s="443"/>
      <c r="M724" s="443"/>
      <c r="N724" s="443"/>
      <c r="O724" s="443"/>
      <c r="P724" s="443"/>
      <c r="Q724" s="443"/>
      <c r="R724" s="443"/>
      <c r="S724" s="443"/>
      <c r="T724" s="443"/>
      <c r="U724" s="443"/>
      <c r="V724" s="443"/>
      <c r="W724" s="443"/>
      <c r="X724" s="443"/>
      <c r="Y724" s="443"/>
      <c r="Z724" s="443"/>
    </row>
    <row r="725" spans="1:26" ht="15.6">
      <c r="A725" s="443"/>
      <c r="B725" s="443"/>
      <c r="C725" s="443"/>
      <c r="D725" s="443"/>
      <c r="E725" s="443"/>
      <c r="F725" s="443"/>
      <c r="G725" s="443"/>
      <c r="H725" s="443"/>
      <c r="I725" s="443"/>
      <c r="J725" s="443"/>
      <c r="K725" s="443"/>
      <c r="L725" s="443"/>
      <c r="M725" s="443"/>
      <c r="N725" s="443"/>
      <c r="O725" s="443"/>
      <c r="P725" s="443"/>
      <c r="Q725" s="443"/>
      <c r="R725" s="443"/>
      <c r="S725" s="443"/>
      <c r="T725" s="443"/>
      <c r="U725" s="443"/>
      <c r="V725" s="443"/>
      <c r="W725" s="443"/>
      <c r="X725" s="443"/>
      <c r="Y725" s="443"/>
      <c r="Z725" s="443"/>
    </row>
    <row r="726" spans="1:26" ht="15.6">
      <c r="A726" s="443"/>
      <c r="B726" s="443"/>
      <c r="C726" s="443"/>
      <c r="D726" s="443"/>
      <c r="E726" s="443"/>
      <c r="F726" s="443"/>
      <c r="G726" s="443"/>
      <c r="H726" s="443"/>
      <c r="I726" s="443"/>
      <c r="J726" s="443"/>
      <c r="K726" s="443"/>
      <c r="L726" s="443"/>
      <c r="M726" s="443"/>
      <c r="N726" s="443"/>
      <c r="O726" s="443"/>
      <c r="P726" s="443"/>
      <c r="Q726" s="443"/>
      <c r="R726" s="443"/>
      <c r="S726" s="443"/>
      <c r="T726" s="443"/>
      <c r="U726" s="443"/>
      <c r="V726" s="443"/>
      <c r="W726" s="443"/>
      <c r="X726" s="443"/>
      <c r="Y726" s="443"/>
      <c r="Z726" s="443"/>
    </row>
    <row r="727" spans="1:26" ht="15.6">
      <c r="A727" s="443"/>
      <c r="B727" s="443"/>
      <c r="C727" s="443"/>
      <c r="D727" s="443"/>
      <c r="E727" s="443"/>
      <c r="F727" s="443"/>
      <c r="G727" s="443"/>
      <c r="H727" s="443"/>
      <c r="I727" s="443"/>
      <c r="J727" s="443"/>
      <c r="K727" s="443"/>
      <c r="L727" s="443"/>
      <c r="M727" s="443"/>
      <c r="N727" s="443"/>
      <c r="O727" s="443"/>
      <c r="P727" s="443"/>
      <c r="Q727" s="443"/>
      <c r="R727" s="443"/>
      <c r="S727" s="443"/>
      <c r="T727" s="443"/>
      <c r="U727" s="443"/>
      <c r="V727" s="443"/>
      <c r="W727" s="443"/>
      <c r="X727" s="443"/>
      <c r="Y727" s="443"/>
      <c r="Z727" s="443"/>
    </row>
    <row r="728" spans="1:26" ht="15.6">
      <c r="A728" s="443"/>
      <c r="B728" s="443"/>
      <c r="C728" s="443"/>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row>
    <row r="729" spans="1:26" ht="15.6">
      <c r="A729" s="443"/>
      <c r="B729" s="443"/>
      <c r="C729" s="443"/>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row>
    <row r="730" spans="1:26" ht="15.6">
      <c r="A730" s="443"/>
      <c r="B730" s="443"/>
      <c r="C730" s="443"/>
      <c r="D730" s="443"/>
      <c r="E730" s="443"/>
      <c r="F730" s="443"/>
      <c r="G730" s="443"/>
      <c r="H730" s="443"/>
      <c r="I730" s="443"/>
      <c r="J730" s="443"/>
      <c r="K730" s="443"/>
      <c r="L730" s="443"/>
      <c r="M730" s="443"/>
      <c r="N730" s="443"/>
      <c r="O730" s="443"/>
      <c r="P730" s="443"/>
      <c r="Q730" s="443"/>
      <c r="R730" s="443"/>
      <c r="S730" s="443"/>
      <c r="T730" s="443"/>
      <c r="U730" s="443"/>
      <c r="V730" s="443"/>
      <c r="W730" s="443"/>
      <c r="X730" s="443"/>
      <c r="Y730" s="443"/>
      <c r="Z730" s="443"/>
    </row>
    <row r="731" spans="1:26" ht="15.6">
      <c r="A731" s="443"/>
      <c r="B731" s="443"/>
      <c r="C731" s="443"/>
      <c r="D731" s="443"/>
      <c r="E731" s="443"/>
      <c r="F731" s="443"/>
      <c r="G731" s="443"/>
      <c r="H731" s="443"/>
      <c r="I731" s="443"/>
      <c r="J731" s="443"/>
      <c r="K731" s="443"/>
      <c r="L731" s="443"/>
      <c r="M731" s="443"/>
      <c r="N731" s="443"/>
      <c r="O731" s="443"/>
      <c r="P731" s="443"/>
      <c r="Q731" s="443"/>
      <c r="R731" s="443"/>
      <c r="S731" s="443"/>
      <c r="T731" s="443"/>
      <c r="U731" s="443"/>
      <c r="V731" s="443"/>
      <c r="W731" s="443"/>
      <c r="X731" s="443"/>
      <c r="Y731" s="443"/>
      <c r="Z731" s="443"/>
    </row>
    <row r="732" spans="1:26" ht="15.6">
      <c r="A732" s="443"/>
      <c r="B732" s="443"/>
      <c r="C732" s="443"/>
      <c r="D732" s="443"/>
      <c r="E732" s="443"/>
      <c r="F732" s="443"/>
      <c r="G732" s="443"/>
      <c r="H732" s="443"/>
      <c r="I732" s="443"/>
      <c r="J732" s="443"/>
      <c r="K732" s="443"/>
      <c r="L732" s="443"/>
      <c r="M732" s="443"/>
      <c r="N732" s="443"/>
      <c r="O732" s="443"/>
      <c r="P732" s="443"/>
      <c r="Q732" s="443"/>
      <c r="R732" s="443"/>
      <c r="S732" s="443"/>
      <c r="T732" s="443"/>
      <c r="U732" s="443"/>
      <c r="V732" s="443"/>
      <c r="W732" s="443"/>
      <c r="X732" s="443"/>
      <c r="Y732" s="443"/>
      <c r="Z732" s="443"/>
    </row>
    <row r="733" spans="1:26" ht="15.6">
      <c r="A733" s="443"/>
      <c r="B733" s="443"/>
      <c r="C733" s="443"/>
      <c r="D733" s="443"/>
      <c r="E733" s="443"/>
      <c r="F733" s="443"/>
      <c r="G733" s="443"/>
      <c r="H733" s="443"/>
      <c r="I733" s="443"/>
      <c r="J733" s="443"/>
      <c r="K733" s="443"/>
      <c r="L733" s="443"/>
      <c r="M733" s="443"/>
      <c r="N733" s="443"/>
      <c r="O733" s="443"/>
      <c r="P733" s="443"/>
      <c r="Q733" s="443"/>
      <c r="R733" s="443"/>
      <c r="S733" s="443"/>
      <c r="T733" s="443"/>
      <c r="U733" s="443"/>
      <c r="V733" s="443"/>
      <c r="W733" s="443"/>
      <c r="X733" s="443"/>
      <c r="Y733" s="443"/>
      <c r="Z733" s="443"/>
    </row>
    <row r="734" spans="1:26" ht="15.6">
      <c r="A734" s="443"/>
      <c r="B734" s="443"/>
      <c r="C734" s="443"/>
      <c r="D734" s="443"/>
      <c r="E734" s="443"/>
      <c r="F734" s="443"/>
      <c r="G734" s="443"/>
      <c r="H734" s="443"/>
      <c r="I734" s="443"/>
      <c r="J734" s="443"/>
      <c r="K734" s="443"/>
      <c r="L734" s="443"/>
      <c r="M734" s="443"/>
      <c r="N734" s="443"/>
      <c r="O734" s="443"/>
      <c r="P734" s="443"/>
      <c r="Q734" s="443"/>
      <c r="R734" s="443"/>
      <c r="S734" s="443"/>
      <c r="T734" s="443"/>
      <c r="U734" s="443"/>
      <c r="V734" s="443"/>
      <c r="W734" s="443"/>
      <c r="X734" s="443"/>
      <c r="Y734" s="443"/>
      <c r="Z734" s="443"/>
    </row>
    <row r="735" spans="1:26" ht="15.6">
      <c r="A735" s="443"/>
      <c r="B735" s="443"/>
      <c r="C735" s="443"/>
      <c r="D735" s="443"/>
      <c r="E735" s="443"/>
      <c r="F735" s="443"/>
      <c r="G735" s="443"/>
      <c r="H735" s="443"/>
      <c r="I735" s="443"/>
      <c r="J735" s="443"/>
      <c r="K735" s="443"/>
      <c r="L735" s="443"/>
      <c r="M735" s="443"/>
      <c r="N735" s="443"/>
      <c r="O735" s="443"/>
      <c r="P735" s="443"/>
      <c r="Q735" s="443"/>
      <c r="R735" s="443"/>
      <c r="S735" s="443"/>
      <c r="T735" s="443"/>
      <c r="U735" s="443"/>
      <c r="V735" s="443"/>
      <c r="W735" s="443"/>
      <c r="X735" s="443"/>
      <c r="Y735" s="443"/>
      <c r="Z735" s="443"/>
    </row>
    <row r="736" spans="1:26" ht="15.6">
      <c r="A736" s="443"/>
      <c r="B736" s="443"/>
      <c r="C736" s="443"/>
      <c r="D736" s="443"/>
      <c r="E736" s="443"/>
      <c r="F736" s="443"/>
      <c r="G736" s="443"/>
      <c r="H736" s="443"/>
      <c r="I736" s="443"/>
      <c r="J736" s="443"/>
      <c r="K736" s="443"/>
      <c r="L736" s="443"/>
      <c r="M736" s="443"/>
      <c r="N736" s="443"/>
      <c r="O736" s="443"/>
      <c r="P736" s="443"/>
      <c r="Q736" s="443"/>
      <c r="R736" s="443"/>
      <c r="S736" s="443"/>
      <c r="T736" s="443"/>
      <c r="U736" s="443"/>
      <c r="V736" s="443"/>
      <c r="W736" s="443"/>
      <c r="X736" s="443"/>
      <c r="Y736" s="443"/>
      <c r="Z736" s="443"/>
    </row>
    <row r="737" spans="1:26" ht="15.6">
      <c r="A737" s="443"/>
      <c r="B737" s="443"/>
      <c r="C737" s="443"/>
      <c r="D737" s="443"/>
      <c r="E737" s="443"/>
      <c r="F737" s="443"/>
      <c r="G737" s="443"/>
      <c r="H737" s="443"/>
      <c r="I737" s="443"/>
      <c r="J737" s="443"/>
      <c r="K737" s="443"/>
      <c r="L737" s="443"/>
      <c r="M737" s="443"/>
      <c r="N737" s="443"/>
      <c r="O737" s="443"/>
      <c r="P737" s="443"/>
      <c r="Q737" s="443"/>
      <c r="R737" s="443"/>
      <c r="S737" s="443"/>
      <c r="T737" s="443"/>
      <c r="U737" s="443"/>
      <c r="V737" s="443"/>
      <c r="W737" s="443"/>
      <c r="X737" s="443"/>
      <c r="Y737" s="443"/>
      <c r="Z737" s="443"/>
    </row>
    <row r="738" spans="1:26" ht="15.6">
      <c r="A738" s="443"/>
      <c r="B738" s="443"/>
      <c r="C738" s="443"/>
      <c r="D738" s="443"/>
      <c r="E738" s="443"/>
      <c r="F738" s="443"/>
      <c r="G738" s="443"/>
      <c r="H738" s="443"/>
      <c r="I738" s="443"/>
      <c r="J738" s="443"/>
      <c r="K738" s="443"/>
      <c r="L738" s="443"/>
      <c r="M738" s="443"/>
      <c r="N738" s="443"/>
      <c r="O738" s="443"/>
      <c r="P738" s="443"/>
      <c r="Q738" s="443"/>
      <c r="R738" s="443"/>
      <c r="S738" s="443"/>
      <c r="T738" s="443"/>
      <c r="U738" s="443"/>
      <c r="V738" s="443"/>
      <c r="W738" s="443"/>
      <c r="X738" s="443"/>
      <c r="Y738" s="443"/>
      <c r="Z738" s="443"/>
    </row>
    <row r="739" spans="1:26" ht="15.6">
      <c r="A739" s="443"/>
      <c r="B739" s="443"/>
      <c r="C739" s="443"/>
      <c r="D739" s="443"/>
      <c r="E739" s="443"/>
      <c r="F739" s="443"/>
      <c r="G739" s="443"/>
      <c r="H739" s="443"/>
      <c r="I739" s="443"/>
      <c r="J739" s="443"/>
      <c r="K739" s="443"/>
      <c r="L739" s="443"/>
      <c r="M739" s="443"/>
      <c r="N739" s="443"/>
      <c r="O739" s="443"/>
      <c r="P739" s="443"/>
      <c r="Q739" s="443"/>
      <c r="R739" s="443"/>
      <c r="S739" s="443"/>
      <c r="T739" s="443"/>
      <c r="U739" s="443"/>
      <c r="V739" s="443"/>
      <c r="W739" s="443"/>
      <c r="X739" s="443"/>
      <c r="Y739" s="443"/>
      <c r="Z739" s="443"/>
    </row>
    <row r="740" spans="1:26" ht="15.6">
      <c r="A740" s="443"/>
      <c r="B740" s="443"/>
      <c r="C740" s="443"/>
      <c r="D740" s="443"/>
      <c r="E740" s="443"/>
      <c r="F740" s="443"/>
      <c r="G740" s="443"/>
      <c r="H740" s="443"/>
      <c r="I740" s="443"/>
      <c r="J740" s="443"/>
      <c r="K740" s="443"/>
      <c r="L740" s="443"/>
      <c r="M740" s="443"/>
      <c r="N740" s="443"/>
      <c r="O740" s="443"/>
      <c r="P740" s="443"/>
      <c r="Q740" s="443"/>
      <c r="R740" s="443"/>
      <c r="S740" s="443"/>
      <c r="T740" s="443"/>
      <c r="U740" s="443"/>
      <c r="V740" s="443"/>
      <c r="W740" s="443"/>
      <c r="X740" s="443"/>
      <c r="Y740" s="443"/>
      <c r="Z740" s="443"/>
    </row>
    <row r="741" spans="1:26" ht="15.6">
      <c r="A741" s="443"/>
      <c r="B741" s="443"/>
      <c r="C741" s="443"/>
      <c r="D741" s="443"/>
      <c r="E741" s="443"/>
      <c r="F741" s="443"/>
      <c r="G741" s="443"/>
      <c r="H741" s="443"/>
      <c r="I741" s="443"/>
      <c r="J741" s="443"/>
      <c r="K741" s="443"/>
      <c r="L741" s="443"/>
      <c r="M741" s="443"/>
      <c r="N741" s="443"/>
      <c r="O741" s="443"/>
      <c r="P741" s="443"/>
      <c r="Q741" s="443"/>
      <c r="R741" s="443"/>
      <c r="S741" s="443"/>
      <c r="T741" s="443"/>
      <c r="U741" s="443"/>
      <c r="V741" s="443"/>
      <c r="W741" s="443"/>
      <c r="X741" s="443"/>
      <c r="Y741" s="443"/>
      <c r="Z741" s="443"/>
    </row>
    <row r="742" spans="1:26" ht="15.6">
      <c r="A742" s="443"/>
      <c r="B742" s="443"/>
      <c r="C742" s="443"/>
      <c r="D742" s="443"/>
      <c r="E742" s="443"/>
      <c r="F742" s="443"/>
      <c r="G742" s="443"/>
      <c r="H742" s="443"/>
      <c r="I742" s="443"/>
      <c r="J742" s="443"/>
      <c r="K742" s="443"/>
      <c r="L742" s="443"/>
      <c r="M742" s="443"/>
      <c r="N742" s="443"/>
      <c r="O742" s="443"/>
      <c r="P742" s="443"/>
      <c r="Q742" s="443"/>
      <c r="R742" s="443"/>
      <c r="S742" s="443"/>
      <c r="T742" s="443"/>
      <c r="U742" s="443"/>
      <c r="V742" s="443"/>
      <c r="W742" s="443"/>
      <c r="X742" s="443"/>
      <c r="Y742" s="443"/>
      <c r="Z742" s="443"/>
    </row>
    <row r="743" spans="1:26" ht="15.6">
      <c r="A743" s="443"/>
      <c r="B743" s="443"/>
      <c r="C743" s="443"/>
      <c r="D743" s="443"/>
      <c r="E743" s="443"/>
      <c r="F743" s="443"/>
      <c r="G743" s="443"/>
      <c r="H743" s="443"/>
      <c r="I743" s="443"/>
      <c r="J743" s="443"/>
      <c r="K743" s="443"/>
      <c r="L743" s="443"/>
      <c r="M743" s="443"/>
      <c r="N743" s="443"/>
      <c r="O743" s="443"/>
      <c r="P743" s="443"/>
      <c r="Q743" s="443"/>
      <c r="R743" s="443"/>
      <c r="S743" s="443"/>
      <c r="T743" s="443"/>
      <c r="U743" s="443"/>
      <c r="V743" s="443"/>
      <c r="W743" s="443"/>
      <c r="X743" s="443"/>
      <c r="Y743" s="443"/>
      <c r="Z743" s="443"/>
    </row>
    <row r="744" spans="1:26" ht="15.6">
      <c r="A744" s="443"/>
      <c r="B744" s="443"/>
      <c r="C744" s="443"/>
      <c r="D744" s="443"/>
      <c r="E744" s="443"/>
      <c r="F744" s="443"/>
      <c r="G744" s="443"/>
      <c r="H744" s="443"/>
      <c r="I744" s="443"/>
      <c r="J744" s="443"/>
      <c r="K744" s="443"/>
      <c r="L744" s="443"/>
      <c r="M744" s="443"/>
      <c r="N744" s="443"/>
      <c r="O744" s="443"/>
      <c r="P744" s="443"/>
      <c r="Q744" s="443"/>
      <c r="R744" s="443"/>
      <c r="S744" s="443"/>
      <c r="T744" s="443"/>
      <c r="U744" s="443"/>
      <c r="V744" s="443"/>
      <c r="W744" s="443"/>
      <c r="X744" s="443"/>
      <c r="Y744" s="443"/>
      <c r="Z744" s="443"/>
    </row>
    <row r="745" spans="1:26" ht="15.6">
      <c r="A745" s="443"/>
      <c r="B745" s="443"/>
      <c r="C745" s="443"/>
      <c r="D745" s="443"/>
      <c r="E745" s="443"/>
      <c r="F745" s="443"/>
      <c r="G745" s="443"/>
      <c r="H745" s="443"/>
      <c r="I745" s="443"/>
      <c r="J745" s="443"/>
      <c r="K745" s="443"/>
      <c r="L745" s="443"/>
      <c r="M745" s="443"/>
      <c r="N745" s="443"/>
      <c r="O745" s="443"/>
      <c r="P745" s="443"/>
      <c r="Q745" s="443"/>
      <c r="R745" s="443"/>
      <c r="S745" s="443"/>
      <c r="T745" s="443"/>
      <c r="U745" s="443"/>
      <c r="V745" s="443"/>
      <c r="W745" s="443"/>
      <c r="X745" s="443"/>
      <c r="Y745" s="443"/>
      <c r="Z745" s="443"/>
    </row>
    <row r="746" spans="1:26" ht="15.6">
      <c r="A746" s="443"/>
      <c r="B746" s="443"/>
      <c r="C746" s="443"/>
      <c r="D746" s="443"/>
      <c r="E746" s="443"/>
      <c r="F746" s="443"/>
      <c r="G746" s="443"/>
      <c r="H746" s="443"/>
      <c r="I746" s="443"/>
      <c r="J746" s="443"/>
      <c r="K746" s="443"/>
      <c r="L746" s="443"/>
      <c r="M746" s="443"/>
      <c r="N746" s="443"/>
      <c r="O746" s="443"/>
      <c r="P746" s="443"/>
      <c r="Q746" s="443"/>
      <c r="R746" s="443"/>
      <c r="S746" s="443"/>
      <c r="T746" s="443"/>
      <c r="U746" s="443"/>
      <c r="V746" s="443"/>
      <c r="W746" s="443"/>
      <c r="X746" s="443"/>
      <c r="Y746" s="443"/>
      <c r="Z746" s="443"/>
    </row>
    <row r="747" spans="1:26" ht="15.6">
      <c r="A747" s="443"/>
      <c r="B747" s="443"/>
      <c r="C747" s="443"/>
      <c r="D747" s="443"/>
      <c r="E747" s="443"/>
      <c r="F747" s="443"/>
      <c r="G747" s="443"/>
      <c r="H747" s="443"/>
      <c r="I747" s="443"/>
      <c r="J747" s="443"/>
      <c r="K747" s="443"/>
      <c r="L747" s="443"/>
      <c r="M747" s="443"/>
      <c r="N747" s="443"/>
      <c r="O747" s="443"/>
      <c r="P747" s="443"/>
      <c r="Q747" s="443"/>
      <c r="R747" s="443"/>
      <c r="S747" s="443"/>
      <c r="T747" s="443"/>
      <c r="U747" s="443"/>
      <c r="V747" s="443"/>
      <c r="W747" s="443"/>
      <c r="X747" s="443"/>
      <c r="Y747" s="443"/>
      <c r="Z747" s="443"/>
    </row>
    <row r="748" spans="1:26" ht="15.6">
      <c r="A748" s="443"/>
      <c r="B748" s="443"/>
      <c r="C748" s="443"/>
      <c r="D748" s="443"/>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row>
    <row r="749" spans="1:26" ht="15.6">
      <c r="A749" s="443"/>
      <c r="B749" s="443"/>
      <c r="C749" s="443"/>
      <c r="D749" s="443"/>
      <c r="E749" s="443"/>
      <c r="F749" s="443"/>
      <c r="G749" s="443"/>
      <c r="H749" s="443"/>
      <c r="I749" s="443"/>
      <c r="J749" s="443"/>
      <c r="K749" s="443"/>
      <c r="L749" s="443"/>
      <c r="M749" s="443"/>
      <c r="N749" s="443"/>
      <c r="O749" s="443"/>
      <c r="P749" s="443"/>
      <c r="Q749" s="443"/>
      <c r="R749" s="443"/>
      <c r="S749" s="443"/>
      <c r="T749" s="443"/>
      <c r="U749" s="443"/>
      <c r="V749" s="443"/>
      <c r="W749" s="443"/>
      <c r="X749" s="443"/>
      <c r="Y749" s="443"/>
      <c r="Z749" s="443"/>
    </row>
    <row r="750" spans="1:26" ht="15.6">
      <c r="A750" s="443"/>
      <c r="B750" s="443"/>
      <c r="C750" s="443"/>
      <c r="D750" s="443"/>
      <c r="E750" s="443"/>
      <c r="F750" s="443"/>
      <c r="G750" s="443"/>
      <c r="H750" s="443"/>
      <c r="I750" s="443"/>
      <c r="J750" s="443"/>
      <c r="K750" s="443"/>
      <c r="L750" s="443"/>
      <c r="M750" s="443"/>
      <c r="N750" s="443"/>
      <c r="O750" s="443"/>
      <c r="P750" s="443"/>
      <c r="Q750" s="443"/>
      <c r="R750" s="443"/>
      <c r="S750" s="443"/>
      <c r="T750" s="443"/>
      <c r="U750" s="443"/>
      <c r="V750" s="443"/>
      <c r="W750" s="443"/>
      <c r="X750" s="443"/>
      <c r="Y750" s="443"/>
      <c r="Z750" s="443"/>
    </row>
    <row r="751" spans="1:26" ht="15.6">
      <c r="A751" s="443"/>
      <c r="B751" s="443"/>
      <c r="C751" s="443"/>
      <c r="D751" s="443"/>
      <c r="E751" s="443"/>
      <c r="F751" s="443"/>
      <c r="G751" s="443"/>
      <c r="H751" s="443"/>
      <c r="I751" s="443"/>
      <c r="J751" s="443"/>
      <c r="K751" s="443"/>
      <c r="L751" s="443"/>
      <c r="M751" s="443"/>
      <c r="N751" s="443"/>
      <c r="O751" s="443"/>
      <c r="P751" s="443"/>
      <c r="Q751" s="443"/>
      <c r="R751" s="443"/>
      <c r="S751" s="443"/>
      <c r="T751" s="443"/>
      <c r="U751" s="443"/>
      <c r="V751" s="443"/>
      <c r="W751" s="443"/>
      <c r="X751" s="443"/>
      <c r="Y751" s="443"/>
      <c r="Z751" s="443"/>
    </row>
    <row r="752" spans="1:26" ht="15.6">
      <c r="A752" s="443"/>
      <c r="B752" s="443"/>
      <c r="C752" s="443"/>
      <c r="D752" s="443"/>
      <c r="E752" s="443"/>
      <c r="F752" s="443"/>
      <c r="G752" s="443"/>
      <c r="H752" s="443"/>
      <c r="I752" s="443"/>
      <c r="J752" s="443"/>
      <c r="K752" s="443"/>
      <c r="L752" s="443"/>
      <c r="M752" s="443"/>
      <c r="N752" s="443"/>
      <c r="O752" s="443"/>
      <c r="P752" s="443"/>
      <c r="Q752" s="443"/>
      <c r="R752" s="443"/>
      <c r="S752" s="443"/>
      <c r="T752" s="443"/>
      <c r="U752" s="443"/>
      <c r="V752" s="443"/>
      <c r="W752" s="443"/>
      <c r="X752" s="443"/>
      <c r="Y752" s="443"/>
      <c r="Z752" s="443"/>
    </row>
    <row r="753" spans="1:26" ht="15.6">
      <c r="A753" s="443"/>
      <c r="B753" s="443"/>
      <c r="C753" s="443"/>
      <c r="D753" s="443"/>
      <c r="E753" s="443"/>
      <c r="F753" s="443"/>
      <c r="G753" s="443"/>
      <c r="H753" s="443"/>
      <c r="I753" s="443"/>
      <c r="J753" s="443"/>
      <c r="K753" s="443"/>
      <c r="L753" s="443"/>
      <c r="M753" s="443"/>
      <c r="N753" s="443"/>
      <c r="O753" s="443"/>
      <c r="P753" s="443"/>
      <c r="Q753" s="443"/>
      <c r="R753" s="443"/>
      <c r="S753" s="443"/>
      <c r="T753" s="443"/>
      <c r="U753" s="443"/>
      <c r="V753" s="443"/>
      <c r="W753" s="443"/>
      <c r="X753" s="443"/>
      <c r="Y753" s="443"/>
      <c r="Z753" s="443"/>
    </row>
    <row r="754" spans="1:26" ht="15.6">
      <c r="A754" s="443"/>
      <c r="B754" s="443"/>
      <c r="C754" s="443"/>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row>
    <row r="755" spans="1:26" ht="15.6">
      <c r="A755" s="443"/>
      <c r="B755" s="443"/>
      <c r="C755" s="443"/>
      <c r="D755" s="443"/>
      <c r="E755" s="443"/>
      <c r="F755" s="443"/>
      <c r="G755" s="443"/>
      <c r="H755" s="443"/>
      <c r="I755" s="443"/>
      <c r="J755" s="443"/>
      <c r="K755" s="443"/>
      <c r="L755" s="443"/>
      <c r="M755" s="443"/>
      <c r="N755" s="443"/>
      <c r="O755" s="443"/>
      <c r="P755" s="443"/>
      <c r="Q755" s="443"/>
      <c r="R755" s="443"/>
      <c r="S755" s="443"/>
      <c r="T755" s="443"/>
      <c r="U755" s="443"/>
      <c r="V755" s="443"/>
      <c r="W755" s="443"/>
      <c r="X755" s="443"/>
      <c r="Y755" s="443"/>
      <c r="Z755" s="443"/>
    </row>
    <row r="756" spans="1:26" ht="15.6">
      <c r="A756" s="443"/>
      <c r="B756" s="443"/>
      <c r="C756" s="443"/>
      <c r="D756" s="443"/>
      <c r="E756" s="443"/>
      <c r="F756" s="443"/>
      <c r="G756" s="443"/>
      <c r="H756" s="443"/>
      <c r="I756" s="443"/>
      <c r="J756" s="443"/>
      <c r="K756" s="443"/>
      <c r="L756" s="443"/>
      <c r="M756" s="443"/>
      <c r="N756" s="443"/>
      <c r="O756" s="443"/>
      <c r="P756" s="443"/>
      <c r="Q756" s="443"/>
      <c r="R756" s="443"/>
      <c r="S756" s="443"/>
      <c r="T756" s="443"/>
      <c r="U756" s="443"/>
      <c r="V756" s="443"/>
      <c r="W756" s="443"/>
      <c r="X756" s="443"/>
      <c r="Y756" s="443"/>
      <c r="Z756" s="443"/>
    </row>
    <row r="757" spans="1:26" ht="15.6">
      <c r="A757" s="443"/>
      <c r="B757" s="443"/>
      <c r="C757" s="443"/>
      <c r="D757" s="443"/>
      <c r="E757" s="443"/>
      <c r="F757" s="443"/>
      <c r="G757" s="443"/>
      <c r="H757" s="443"/>
      <c r="I757" s="443"/>
      <c r="J757" s="443"/>
      <c r="K757" s="443"/>
      <c r="L757" s="443"/>
      <c r="M757" s="443"/>
      <c r="N757" s="443"/>
      <c r="O757" s="443"/>
      <c r="P757" s="443"/>
      <c r="Q757" s="443"/>
      <c r="R757" s="443"/>
      <c r="S757" s="443"/>
      <c r="T757" s="443"/>
      <c r="U757" s="443"/>
      <c r="V757" s="443"/>
      <c r="W757" s="443"/>
      <c r="X757" s="443"/>
      <c r="Y757" s="443"/>
      <c r="Z757" s="443"/>
    </row>
    <row r="758" spans="1:26" ht="15.6">
      <c r="A758" s="443"/>
      <c r="B758" s="443"/>
      <c r="C758" s="443"/>
      <c r="D758" s="443"/>
      <c r="E758" s="443"/>
      <c r="F758" s="443"/>
      <c r="G758" s="443"/>
      <c r="H758" s="443"/>
      <c r="I758" s="443"/>
      <c r="J758" s="443"/>
      <c r="K758" s="443"/>
      <c r="L758" s="443"/>
      <c r="M758" s="443"/>
      <c r="N758" s="443"/>
      <c r="O758" s="443"/>
      <c r="P758" s="443"/>
      <c r="Q758" s="443"/>
      <c r="R758" s="443"/>
      <c r="S758" s="443"/>
      <c r="T758" s="443"/>
      <c r="U758" s="443"/>
      <c r="V758" s="443"/>
      <c r="W758" s="443"/>
      <c r="X758" s="443"/>
      <c r="Y758" s="443"/>
      <c r="Z758" s="443"/>
    </row>
    <row r="759" spans="1:26" ht="15.6">
      <c r="A759" s="443"/>
      <c r="B759" s="443"/>
      <c r="C759" s="443"/>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row>
    <row r="760" spans="1:26" ht="15.6">
      <c r="A760" s="443"/>
      <c r="B760" s="443"/>
      <c r="C760" s="443"/>
      <c r="D760" s="443"/>
      <c r="E760" s="443"/>
      <c r="F760" s="443"/>
      <c r="G760" s="443"/>
      <c r="H760" s="443"/>
      <c r="I760" s="443"/>
      <c r="J760" s="443"/>
      <c r="K760" s="443"/>
      <c r="L760" s="443"/>
      <c r="M760" s="443"/>
      <c r="N760" s="443"/>
      <c r="O760" s="443"/>
      <c r="P760" s="443"/>
      <c r="Q760" s="443"/>
      <c r="R760" s="443"/>
      <c r="S760" s="443"/>
      <c r="T760" s="443"/>
      <c r="U760" s="443"/>
      <c r="V760" s="443"/>
      <c r="W760" s="443"/>
      <c r="X760" s="443"/>
      <c r="Y760" s="443"/>
      <c r="Z760" s="443"/>
    </row>
    <row r="761" spans="1:26" ht="15.6">
      <c r="A761" s="443"/>
      <c r="B761" s="443"/>
      <c r="C761" s="443"/>
      <c r="D761" s="443"/>
      <c r="E761" s="443"/>
      <c r="F761" s="443"/>
      <c r="G761" s="443"/>
      <c r="H761" s="443"/>
      <c r="I761" s="443"/>
      <c r="J761" s="443"/>
      <c r="K761" s="443"/>
      <c r="L761" s="443"/>
      <c r="M761" s="443"/>
      <c r="N761" s="443"/>
      <c r="O761" s="443"/>
      <c r="P761" s="443"/>
      <c r="Q761" s="443"/>
      <c r="R761" s="443"/>
      <c r="S761" s="443"/>
      <c r="T761" s="443"/>
      <c r="U761" s="443"/>
      <c r="V761" s="443"/>
      <c r="W761" s="443"/>
      <c r="X761" s="443"/>
      <c r="Y761" s="443"/>
      <c r="Z761" s="443"/>
    </row>
    <row r="762" spans="1:26" ht="15.6">
      <c r="A762" s="443"/>
      <c r="B762" s="443"/>
      <c r="C762" s="443"/>
      <c r="D762" s="443"/>
      <c r="E762" s="443"/>
      <c r="F762" s="443"/>
      <c r="G762" s="443"/>
      <c r="H762" s="443"/>
      <c r="I762" s="443"/>
      <c r="J762" s="443"/>
      <c r="K762" s="443"/>
      <c r="L762" s="443"/>
      <c r="M762" s="443"/>
      <c r="N762" s="443"/>
      <c r="O762" s="443"/>
      <c r="P762" s="443"/>
      <c r="Q762" s="443"/>
      <c r="R762" s="443"/>
      <c r="S762" s="443"/>
      <c r="T762" s="443"/>
      <c r="U762" s="443"/>
      <c r="V762" s="443"/>
      <c r="W762" s="443"/>
      <c r="X762" s="443"/>
      <c r="Y762" s="443"/>
      <c r="Z762" s="443"/>
    </row>
    <row r="763" spans="1:26" ht="15.6">
      <c r="A763" s="443"/>
      <c r="B763" s="443"/>
      <c r="C763" s="443"/>
      <c r="D763" s="443"/>
      <c r="E763" s="443"/>
      <c r="F763" s="443"/>
      <c r="G763" s="443"/>
      <c r="H763" s="443"/>
      <c r="I763" s="443"/>
      <c r="J763" s="443"/>
      <c r="K763" s="443"/>
      <c r="L763" s="443"/>
      <c r="M763" s="443"/>
      <c r="N763" s="443"/>
      <c r="O763" s="443"/>
      <c r="P763" s="443"/>
      <c r="Q763" s="443"/>
      <c r="R763" s="443"/>
      <c r="S763" s="443"/>
      <c r="T763" s="443"/>
      <c r="U763" s="443"/>
      <c r="V763" s="443"/>
      <c r="W763" s="443"/>
      <c r="X763" s="443"/>
      <c r="Y763" s="443"/>
      <c r="Z763" s="443"/>
    </row>
    <row r="764" spans="1:26" ht="15.6">
      <c r="A764" s="443"/>
      <c r="B764" s="443"/>
      <c r="C764" s="443"/>
      <c r="D764" s="443"/>
      <c r="E764" s="443"/>
      <c r="F764" s="443"/>
      <c r="G764" s="443"/>
      <c r="H764" s="443"/>
      <c r="I764" s="443"/>
      <c r="J764" s="443"/>
      <c r="K764" s="443"/>
      <c r="L764" s="443"/>
      <c r="M764" s="443"/>
      <c r="N764" s="443"/>
      <c r="O764" s="443"/>
      <c r="P764" s="443"/>
      <c r="Q764" s="443"/>
      <c r="R764" s="443"/>
      <c r="S764" s="443"/>
      <c r="T764" s="443"/>
      <c r="U764" s="443"/>
      <c r="V764" s="443"/>
      <c r="W764" s="443"/>
      <c r="X764" s="443"/>
      <c r="Y764" s="443"/>
      <c r="Z764" s="443"/>
    </row>
    <row r="765" spans="1:26" ht="15.6">
      <c r="A765" s="443"/>
      <c r="B765" s="443"/>
      <c r="C765" s="443"/>
      <c r="D765" s="443"/>
      <c r="E765" s="443"/>
      <c r="F765" s="443"/>
      <c r="G765" s="443"/>
      <c r="H765" s="443"/>
      <c r="I765" s="443"/>
      <c r="J765" s="443"/>
      <c r="K765" s="443"/>
      <c r="L765" s="443"/>
      <c r="M765" s="443"/>
      <c r="N765" s="443"/>
      <c r="O765" s="443"/>
      <c r="P765" s="443"/>
      <c r="Q765" s="443"/>
      <c r="R765" s="443"/>
      <c r="S765" s="443"/>
      <c r="T765" s="443"/>
      <c r="U765" s="443"/>
      <c r="V765" s="443"/>
      <c r="W765" s="443"/>
      <c r="X765" s="443"/>
      <c r="Y765" s="443"/>
      <c r="Z765" s="443"/>
    </row>
    <row r="766" spans="1:26" ht="15.6">
      <c r="A766" s="443"/>
      <c r="B766" s="443"/>
      <c r="C766" s="443"/>
      <c r="D766" s="443"/>
      <c r="E766" s="443"/>
      <c r="F766" s="443"/>
      <c r="G766" s="443"/>
      <c r="H766" s="443"/>
      <c r="I766" s="443"/>
      <c r="J766" s="443"/>
      <c r="K766" s="443"/>
      <c r="L766" s="443"/>
      <c r="M766" s="443"/>
      <c r="N766" s="443"/>
      <c r="O766" s="443"/>
      <c r="P766" s="443"/>
      <c r="Q766" s="443"/>
      <c r="R766" s="443"/>
      <c r="S766" s="443"/>
      <c r="T766" s="443"/>
      <c r="U766" s="443"/>
      <c r="V766" s="443"/>
      <c r="W766" s="443"/>
      <c r="X766" s="443"/>
      <c r="Y766" s="443"/>
      <c r="Z766" s="443"/>
    </row>
    <row r="767" spans="1:26" ht="15.6">
      <c r="A767" s="443"/>
      <c r="B767" s="443"/>
      <c r="C767" s="443"/>
      <c r="D767" s="443"/>
      <c r="E767" s="443"/>
      <c r="F767" s="443"/>
      <c r="G767" s="443"/>
      <c r="H767" s="443"/>
      <c r="I767" s="443"/>
      <c r="J767" s="443"/>
      <c r="K767" s="443"/>
      <c r="L767" s="443"/>
      <c r="M767" s="443"/>
      <c r="N767" s="443"/>
      <c r="O767" s="443"/>
      <c r="P767" s="443"/>
      <c r="Q767" s="443"/>
      <c r="R767" s="443"/>
      <c r="S767" s="443"/>
      <c r="T767" s="443"/>
      <c r="U767" s="443"/>
      <c r="V767" s="443"/>
      <c r="W767" s="443"/>
      <c r="X767" s="443"/>
      <c r="Y767" s="443"/>
      <c r="Z767" s="443"/>
    </row>
    <row r="768" spans="1:26" ht="15.6">
      <c r="A768" s="443"/>
      <c r="B768" s="443"/>
      <c r="C768" s="443"/>
      <c r="D768" s="443"/>
      <c r="E768" s="443"/>
      <c r="F768" s="443"/>
      <c r="G768" s="443"/>
      <c r="H768" s="443"/>
      <c r="I768" s="443"/>
      <c r="J768" s="443"/>
      <c r="K768" s="443"/>
      <c r="L768" s="443"/>
      <c r="M768" s="443"/>
      <c r="N768" s="443"/>
      <c r="O768" s="443"/>
      <c r="P768" s="443"/>
      <c r="Q768" s="443"/>
      <c r="R768" s="443"/>
      <c r="S768" s="443"/>
      <c r="T768" s="443"/>
      <c r="U768" s="443"/>
      <c r="V768" s="443"/>
      <c r="W768" s="443"/>
      <c r="X768" s="443"/>
      <c r="Y768" s="443"/>
      <c r="Z768" s="443"/>
    </row>
    <row r="769" spans="1:26" ht="15.6">
      <c r="A769" s="443"/>
      <c r="B769" s="443"/>
      <c r="C769" s="443"/>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row>
    <row r="770" spans="1:26" ht="15.6">
      <c r="A770" s="443"/>
      <c r="B770" s="443"/>
      <c r="C770" s="443"/>
      <c r="D770" s="443"/>
      <c r="E770" s="443"/>
      <c r="F770" s="443"/>
      <c r="G770" s="443"/>
      <c r="H770" s="443"/>
      <c r="I770" s="443"/>
      <c r="J770" s="443"/>
      <c r="K770" s="443"/>
      <c r="L770" s="443"/>
      <c r="M770" s="443"/>
      <c r="N770" s="443"/>
      <c r="O770" s="443"/>
      <c r="P770" s="443"/>
      <c r="Q770" s="443"/>
      <c r="R770" s="443"/>
      <c r="S770" s="443"/>
      <c r="T770" s="443"/>
      <c r="U770" s="443"/>
      <c r="V770" s="443"/>
      <c r="W770" s="443"/>
      <c r="X770" s="443"/>
      <c r="Y770" s="443"/>
      <c r="Z770" s="443"/>
    </row>
    <row r="771" spans="1:26" ht="15.6">
      <c r="A771" s="443"/>
      <c r="B771" s="443"/>
      <c r="C771" s="443"/>
      <c r="D771" s="443"/>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row>
    <row r="772" spans="1:26" ht="15.6">
      <c r="A772" s="443"/>
      <c r="B772" s="443"/>
      <c r="C772" s="443"/>
      <c r="D772" s="443"/>
      <c r="E772" s="443"/>
      <c r="F772" s="443"/>
      <c r="G772" s="443"/>
      <c r="H772" s="443"/>
      <c r="I772" s="443"/>
      <c r="J772" s="443"/>
      <c r="K772" s="443"/>
      <c r="L772" s="443"/>
      <c r="M772" s="443"/>
      <c r="N772" s="443"/>
      <c r="O772" s="443"/>
      <c r="P772" s="443"/>
      <c r="Q772" s="443"/>
      <c r="R772" s="443"/>
      <c r="S772" s="443"/>
      <c r="T772" s="443"/>
      <c r="U772" s="443"/>
      <c r="V772" s="443"/>
      <c r="W772" s="443"/>
      <c r="X772" s="443"/>
      <c r="Y772" s="443"/>
      <c r="Z772" s="443"/>
    </row>
    <row r="773" spans="1:26" ht="15.6">
      <c r="A773" s="443"/>
      <c r="B773" s="443"/>
      <c r="C773" s="443"/>
      <c r="D773" s="443"/>
      <c r="E773" s="443"/>
      <c r="F773" s="443"/>
      <c r="G773" s="443"/>
      <c r="H773" s="443"/>
      <c r="I773" s="443"/>
      <c r="J773" s="443"/>
      <c r="K773" s="443"/>
      <c r="L773" s="443"/>
      <c r="M773" s="443"/>
      <c r="N773" s="443"/>
      <c r="O773" s="443"/>
      <c r="P773" s="443"/>
      <c r="Q773" s="443"/>
      <c r="R773" s="443"/>
      <c r="S773" s="443"/>
      <c r="T773" s="443"/>
      <c r="U773" s="443"/>
      <c r="V773" s="443"/>
      <c r="W773" s="443"/>
      <c r="X773" s="443"/>
      <c r="Y773" s="443"/>
      <c r="Z773" s="443"/>
    </row>
    <row r="774" spans="1:26" ht="15.6">
      <c r="A774" s="443"/>
      <c r="B774" s="443"/>
      <c r="C774" s="443"/>
      <c r="D774" s="443"/>
      <c r="E774" s="443"/>
      <c r="F774" s="443"/>
      <c r="G774" s="443"/>
      <c r="H774" s="443"/>
      <c r="I774" s="443"/>
      <c r="J774" s="443"/>
      <c r="K774" s="443"/>
      <c r="L774" s="443"/>
      <c r="M774" s="443"/>
      <c r="N774" s="443"/>
      <c r="O774" s="443"/>
      <c r="P774" s="443"/>
      <c r="Q774" s="443"/>
      <c r="R774" s="443"/>
      <c r="S774" s="443"/>
      <c r="T774" s="443"/>
      <c r="U774" s="443"/>
      <c r="V774" s="443"/>
      <c r="W774" s="443"/>
      <c r="X774" s="443"/>
      <c r="Y774" s="443"/>
      <c r="Z774" s="443"/>
    </row>
    <row r="775" spans="1:26" ht="15.6">
      <c r="A775" s="443"/>
      <c r="B775" s="443"/>
      <c r="C775" s="443"/>
      <c r="D775" s="443"/>
      <c r="E775" s="443"/>
      <c r="F775" s="443"/>
      <c r="G775" s="443"/>
      <c r="H775" s="443"/>
      <c r="I775" s="443"/>
      <c r="J775" s="443"/>
      <c r="K775" s="443"/>
      <c r="L775" s="443"/>
      <c r="M775" s="443"/>
      <c r="N775" s="443"/>
      <c r="O775" s="443"/>
      <c r="P775" s="443"/>
      <c r="Q775" s="443"/>
      <c r="R775" s="443"/>
      <c r="S775" s="443"/>
      <c r="T775" s="443"/>
      <c r="U775" s="443"/>
      <c r="V775" s="443"/>
      <c r="W775" s="443"/>
      <c r="X775" s="443"/>
      <c r="Y775" s="443"/>
      <c r="Z775" s="443"/>
    </row>
    <row r="776" spans="1:26" ht="15.6">
      <c r="A776" s="443"/>
      <c r="B776" s="443"/>
      <c r="C776" s="443"/>
      <c r="D776" s="443"/>
      <c r="E776" s="443"/>
      <c r="F776" s="443"/>
      <c r="G776" s="443"/>
      <c r="H776" s="443"/>
      <c r="I776" s="443"/>
      <c r="J776" s="443"/>
      <c r="K776" s="443"/>
      <c r="L776" s="443"/>
      <c r="M776" s="443"/>
      <c r="N776" s="443"/>
      <c r="O776" s="443"/>
      <c r="P776" s="443"/>
      <c r="Q776" s="443"/>
      <c r="R776" s="443"/>
      <c r="S776" s="443"/>
      <c r="T776" s="443"/>
      <c r="U776" s="443"/>
      <c r="V776" s="443"/>
      <c r="W776" s="443"/>
      <c r="X776" s="443"/>
      <c r="Y776" s="443"/>
      <c r="Z776" s="443"/>
    </row>
    <row r="777" spans="1:26" ht="15.6">
      <c r="A777" s="443"/>
      <c r="B777" s="443"/>
      <c r="C777" s="443"/>
      <c r="D777" s="443"/>
      <c r="E777" s="443"/>
      <c r="F777" s="443"/>
      <c r="G777" s="443"/>
      <c r="H777" s="443"/>
      <c r="I777" s="443"/>
      <c r="J777" s="443"/>
      <c r="K777" s="443"/>
      <c r="L777" s="443"/>
      <c r="M777" s="443"/>
      <c r="N777" s="443"/>
      <c r="O777" s="443"/>
      <c r="P777" s="443"/>
      <c r="Q777" s="443"/>
      <c r="R777" s="443"/>
      <c r="S777" s="443"/>
      <c r="T777" s="443"/>
      <c r="U777" s="443"/>
      <c r="V777" s="443"/>
      <c r="W777" s="443"/>
      <c r="X777" s="443"/>
      <c r="Y777" s="443"/>
      <c r="Z777" s="443"/>
    </row>
    <row r="778" spans="1:26" ht="15.6">
      <c r="A778" s="443"/>
      <c r="B778" s="443"/>
      <c r="C778" s="443"/>
      <c r="D778" s="443"/>
      <c r="E778" s="443"/>
      <c r="F778" s="443"/>
      <c r="G778" s="443"/>
      <c r="H778" s="443"/>
      <c r="I778" s="443"/>
      <c r="J778" s="443"/>
      <c r="K778" s="443"/>
      <c r="L778" s="443"/>
      <c r="M778" s="443"/>
      <c r="N778" s="443"/>
      <c r="O778" s="443"/>
      <c r="P778" s="443"/>
      <c r="Q778" s="443"/>
      <c r="R778" s="443"/>
      <c r="S778" s="443"/>
      <c r="T778" s="443"/>
      <c r="U778" s="443"/>
      <c r="V778" s="443"/>
      <c r="W778" s="443"/>
      <c r="X778" s="443"/>
      <c r="Y778" s="443"/>
      <c r="Z778" s="443"/>
    </row>
    <row r="779" spans="1:26" ht="15.6">
      <c r="A779" s="443"/>
      <c r="B779" s="443"/>
      <c r="C779" s="443"/>
      <c r="D779" s="443"/>
      <c r="E779" s="443"/>
      <c r="F779" s="443"/>
      <c r="G779" s="443"/>
      <c r="H779" s="443"/>
      <c r="I779" s="443"/>
      <c r="J779" s="443"/>
      <c r="K779" s="443"/>
      <c r="L779" s="443"/>
      <c r="M779" s="443"/>
      <c r="N779" s="443"/>
      <c r="O779" s="443"/>
      <c r="P779" s="443"/>
      <c r="Q779" s="443"/>
      <c r="R779" s="443"/>
      <c r="S779" s="443"/>
      <c r="T779" s="443"/>
      <c r="U779" s="443"/>
      <c r="V779" s="443"/>
      <c r="W779" s="443"/>
      <c r="X779" s="443"/>
      <c r="Y779" s="443"/>
      <c r="Z779" s="443"/>
    </row>
    <row r="780" spans="1:26" ht="15.6">
      <c r="A780" s="443"/>
      <c r="B780" s="443"/>
      <c r="C780" s="443"/>
      <c r="D780" s="443"/>
      <c r="E780" s="443"/>
      <c r="F780" s="443"/>
      <c r="G780" s="443"/>
      <c r="H780" s="443"/>
      <c r="I780" s="443"/>
      <c r="J780" s="443"/>
      <c r="K780" s="443"/>
      <c r="L780" s="443"/>
      <c r="M780" s="443"/>
      <c r="N780" s="443"/>
      <c r="O780" s="443"/>
      <c r="P780" s="443"/>
      <c r="Q780" s="443"/>
      <c r="R780" s="443"/>
      <c r="S780" s="443"/>
      <c r="T780" s="443"/>
      <c r="U780" s="443"/>
      <c r="V780" s="443"/>
      <c r="W780" s="443"/>
      <c r="X780" s="443"/>
      <c r="Y780" s="443"/>
      <c r="Z780" s="443"/>
    </row>
    <row r="781" spans="1:26" ht="15.6">
      <c r="A781" s="443"/>
      <c r="B781" s="443"/>
      <c r="C781" s="443"/>
      <c r="D781" s="443"/>
      <c r="E781" s="443"/>
      <c r="F781" s="443"/>
      <c r="G781" s="443"/>
      <c r="H781" s="443"/>
      <c r="I781" s="443"/>
      <c r="J781" s="443"/>
      <c r="K781" s="443"/>
      <c r="L781" s="443"/>
      <c r="M781" s="443"/>
      <c r="N781" s="443"/>
      <c r="O781" s="443"/>
      <c r="P781" s="443"/>
      <c r="Q781" s="443"/>
      <c r="R781" s="443"/>
      <c r="S781" s="443"/>
      <c r="T781" s="443"/>
      <c r="U781" s="443"/>
      <c r="V781" s="443"/>
      <c r="W781" s="443"/>
      <c r="X781" s="443"/>
      <c r="Y781" s="443"/>
      <c r="Z781" s="443"/>
    </row>
    <row r="782" spans="1:26" ht="15.6">
      <c r="A782" s="443"/>
      <c r="B782" s="443"/>
      <c r="C782" s="443"/>
      <c r="D782" s="443"/>
      <c r="E782" s="443"/>
      <c r="F782" s="443"/>
      <c r="G782" s="443"/>
      <c r="H782" s="443"/>
      <c r="I782" s="443"/>
      <c r="J782" s="443"/>
      <c r="K782" s="443"/>
      <c r="L782" s="443"/>
      <c r="M782" s="443"/>
      <c r="N782" s="443"/>
      <c r="O782" s="443"/>
      <c r="P782" s="443"/>
      <c r="Q782" s="443"/>
      <c r="R782" s="443"/>
      <c r="S782" s="443"/>
      <c r="T782" s="443"/>
      <c r="U782" s="443"/>
      <c r="V782" s="443"/>
      <c r="W782" s="443"/>
      <c r="X782" s="443"/>
      <c r="Y782" s="443"/>
      <c r="Z782" s="443"/>
    </row>
    <row r="783" spans="1:26" ht="15.6">
      <c r="A783" s="443"/>
      <c r="B783" s="443"/>
      <c r="C783" s="443"/>
      <c r="D783" s="443"/>
      <c r="E783" s="443"/>
      <c r="F783" s="443"/>
      <c r="G783" s="443"/>
      <c r="H783" s="443"/>
      <c r="I783" s="443"/>
      <c r="J783" s="443"/>
      <c r="K783" s="443"/>
      <c r="L783" s="443"/>
      <c r="M783" s="443"/>
      <c r="N783" s="443"/>
      <c r="O783" s="443"/>
      <c r="P783" s="443"/>
      <c r="Q783" s="443"/>
      <c r="R783" s="443"/>
      <c r="S783" s="443"/>
      <c r="T783" s="443"/>
      <c r="U783" s="443"/>
      <c r="V783" s="443"/>
      <c r="W783" s="443"/>
      <c r="X783" s="443"/>
      <c r="Y783" s="443"/>
      <c r="Z783" s="443"/>
    </row>
    <row r="784" spans="1:26" ht="15.6">
      <c r="A784" s="443"/>
      <c r="B784" s="443"/>
      <c r="C784" s="443"/>
      <c r="D784" s="443"/>
      <c r="E784" s="443"/>
      <c r="F784" s="443"/>
      <c r="G784" s="443"/>
      <c r="H784" s="443"/>
      <c r="I784" s="443"/>
      <c r="J784" s="443"/>
      <c r="K784" s="443"/>
      <c r="L784" s="443"/>
      <c r="M784" s="443"/>
      <c r="N784" s="443"/>
      <c r="O784" s="443"/>
      <c r="P784" s="443"/>
      <c r="Q784" s="443"/>
      <c r="R784" s="443"/>
      <c r="S784" s="443"/>
      <c r="T784" s="443"/>
      <c r="U784" s="443"/>
      <c r="V784" s="443"/>
      <c r="W784" s="443"/>
      <c r="X784" s="443"/>
      <c r="Y784" s="443"/>
      <c r="Z784" s="443"/>
    </row>
    <row r="785" spans="1:26" ht="15.6">
      <c r="A785" s="443"/>
      <c r="B785" s="443"/>
      <c r="C785" s="443"/>
      <c r="D785" s="443"/>
      <c r="E785" s="443"/>
      <c r="F785" s="443"/>
      <c r="G785" s="443"/>
      <c r="H785" s="443"/>
      <c r="I785" s="443"/>
      <c r="J785" s="443"/>
      <c r="K785" s="443"/>
      <c r="L785" s="443"/>
      <c r="M785" s="443"/>
      <c r="N785" s="443"/>
      <c r="O785" s="443"/>
      <c r="P785" s="443"/>
      <c r="Q785" s="443"/>
      <c r="R785" s="443"/>
      <c r="S785" s="443"/>
      <c r="T785" s="443"/>
      <c r="U785" s="443"/>
      <c r="V785" s="443"/>
      <c r="W785" s="443"/>
      <c r="X785" s="443"/>
      <c r="Y785" s="443"/>
      <c r="Z785" s="443"/>
    </row>
    <row r="786" spans="1:26" ht="15.6">
      <c r="A786" s="443"/>
      <c r="B786" s="443"/>
      <c r="C786" s="443"/>
      <c r="D786" s="443"/>
      <c r="E786" s="443"/>
      <c r="F786" s="443"/>
      <c r="G786" s="443"/>
      <c r="H786" s="443"/>
      <c r="I786" s="443"/>
      <c r="J786" s="443"/>
      <c r="K786" s="443"/>
      <c r="L786" s="443"/>
      <c r="M786" s="443"/>
      <c r="N786" s="443"/>
      <c r="O786" s="443"/>
      <c r="P786" s="443"/>
      <c r="Q786" s="443"/>
      <c r="R786" s="443"/>
      <c r="S786" s="443"/>
      <c r="T786" s="443"/>
      <c r="U786" s="443"/>
      <c r="V786" s="443"/>
      <c r="W786" s="443"/>
      <c r="X786" s="443"/>
      <c r="Y786" s="443"/>
      <c r="Z786" s="443"/>
    </row>
    <row r="787" spans="1:26" ht="15.6">
      <c r="A787" s="443"/>
      <c r="B787" s="443"/>
      <c r="C787" s="443"/>
      <c r="D787" s="443"/>
      <c r="E787" s="443"/>
      <c r="F787" s="443"/>
      <c r="G787" s="443"/>
      <c r="H787" s="443"/>
      <c r="I787" s="443"/>
      <c r="J787" s="443"/>
      <c r="K787" s="443"/>
      <c r="L787" s="443"/>
      <c r="M787" s="443"/>
      <c r="N787" s="443"/>
      <c r="O787" s="443"/>
      <c r="P787" s="443"/>
      <c r="Q787" s="443"/>
      <c r="R787" s="443"/>
      <c r="S787" s="443"/>
      <c r="T787" s="443"/>
      <c r="U787" s="443"/>
      <c r="V787" s="443"/>
      <c r="W787" s="443"/>
      <c r="X787" s="443"/>
      <c r="Y787" s="443"/>
      <c r="Z787" s="443"/>
    </row>
    <row r="788" spans="1:26" ht="15.6">
      <c r="A788" s="443"/>
      <c r="B788" s="443"/>
      <c r="C788" s="443"/>
      <c r="D788" s="443"/>
      <c r="E788" s="443"/>
      <c r="F788" s="443"/>
      <c r="G788" s="443"/>
      <c r="H788" s="443"/>
      <c r="I788" s="443"/>
      <c r="J788" s="443"/>
      <c r="K788" s="443"/>
      <c r="L788" s="443"/>
      <c r="M788" s="443"/>
      <c r="N788" s="443"/>
      <c r="O788" s="443"/>
      <c r="P788" s="443"/>
      <c r="Q788" s="443"/>
      <c r="R788" s="443"/>
      <c r="S788" s="443"/>
      <c r="T788" s="443"/>
      <c r="U788" s="443"/>
      <c r="V788" s="443"/>
      <c r="W788" s="443"/>
      <c r="X788" s="443"/>
      <c r="Y788" s="443"/>
      <c r="Z788" s="443"/>
    </row>
    <row r="789" spans="1:26" ht="15.6">
      <c r="A789" s="443"/>
      <c r="B789" s="443"/>
      <c r="C789" s="443"/>
      <c r="D789" s="443"/>
      <c r="E789" s="443"/>
      <c r="F789" s="443"/>
      <c r="G789" s="443"/>
      <c r="H789" s="443"/>
      <c r="I789" s="443"/>
      <c r="J789" s="443"/>
      <c r="K789" s="443"/>
      <c r="L789" s="443"/>
      <c r="M789" s="443"/>
      <c r="N789" s="443"/>
      <c r="O789" s="443"/>
      <c r="P789" s="443"/>
      <c r="Q789" s="443"/>
      <c r="R789" s="443"/>
      <c r="S789" s="443"/>
      <c r="T789" s="443"/>
      <c r="U789" s="443"/>
      <c r="V789" s="443"/>
      <c r="W789" s="443"/>
      <c r="X789" s="443"/>
      <c r="Y789" s="443"/>
      <c r="Z789" s="443"/>
    </row>
    <row r="790" spans="1:26" ht="15.6">
      <c r="A790" s="443"/>
      <c r="B790" s="443"/>
      <c r="C790" s="443"/>
      <c r="D790" s="443"/>
      <c r="E790" s="443"/>
      <c r="F790" s="443"/>
      <c r="G790" s="443"/>
      <c r="H790" s="443"/>
      <c r="I790" s="443"/>
      <c r="J790" s="443"/>
      <c r="K790" s="443"/>
      <c r="L790" s="443"/>
      <c r="M790" s="443"/>
      <c r="N790" s="443"/>
      <c r="O790" s="443"/>
      <c r="P790" s="443"/>
      <c r="Q790" s="443"/>
      <c r="R790" s="443"/>
      <c r="S790" s="443"/>
      <c r="T790" s="443"/>
      <c r="U790" s="443"/>
      <c r="V790" s="443"/>
      <c r="W790" s="443"/>
      <c r="X790" s="443"/>
      <c r="Y790" s="443"/>
      <c r="Z790" s="443"/>
    </row>
    <row r="791" spans="1:26" ht="15.6">
      <c r="A791" s="443"/>
      <c r="B791" s="443"/>
      <c r="C791" s="443"/>
      <c r="D791" s="443"/>
      <c r="E791" s="443"/>
      <c r="F791" s="443"/>
      <c r="G791" s="443"/>
      <c r="H791" s="443"/>
      <c r="I791" s="443"/>
      <c r="J791" s="443"/>
      <c r="K791" s="443"/>
      <c r="L791" s="443"/>
      <c r="M791" s="443"/>
      <c r="N791" s="443"/>
      <c r="O791" s="443"/>
      <c r="P791" s="443"/>
      <c r="Q791" s="443"/>
      <c r="R791" s="443"/>
      <c r="S791" s="443"/>
      <c r="T791" s="443"/>
      <c r="U791" s="443"/>
      <c r="V791" s="443"/>
      <c r="W791" s="443"/>
      <c r="X791" s="443"/>
      <c r="Y791" s="443"/>
      <c r="Z791" s="443"/>
    </row>
    <row r="792" spans="1:26" ht="15.6">
      <c r="A792" s="443"/>
      <c r="B792" s="443"/>
      <c r="C792" s="443"/>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row>
    <row r="793" spans="1:26" ht="15.6">
      <c r="A793" s="443"/>
      <c r="B793" s="443"/>
      <c r="C793" s="443"/>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row>
    <row r="794" spans="1:26" ht="15.6">
      <c r="A794" s="443"/>
      <c r="B794" s="443"/>
      <c r="C794" s="443"/>
      <c r="D794" s="443"/>
      <c r="E794" s="443"/>
      <c r="F794" s="443"/>
      <c r="G794" s="443"/>
      <c r="H794" s="443"/>
      <c r="I794" s="443"/>
      <c r="J794" s="443"/>
      <c r="K794" s="443"/>
      <c r="L794" s="443"/>
      <c r="M794" s="443"/>
      <c r="N794" s="443"/>
      <c r="O794" s="443"/>
      <c r="P794" s="443"/>
      <c r="Q794" s="443"/>
      <c r="R794" s="443"/>
      <c r="S794" s="443"/>
      <c r="T794" s="443"/>
      <c r="U794" s="443"/>
      <c r="V794" s="443"/>
      <c r="W794" s="443"/>
      <c r="X794" s="443"/>
      <c r="Y794" s="443"/>
      <c r="Z794" s="443"/>
    </row>
    <row r="795" spans="1:26" ht="15.6">
      <c r="A795" s="443"/>
      <c r="B795" s="443"/>
      <c r="C795" s="443"/>
      <c r="D795" s="443"/>
      <c r="E795" s="443"/>
      <c r="F795" s="443"/>
      <c r="G795" s="443"/>
      <c r="H795" s="443"/>
      <c r="I795" s="443"/>
      <c r="J795" s="443"/>
      <c r="K795" s="443"/>
      <c r="L795" s="443"/>
      <c r="M795" s="443"/>
      <c r="N795" s="443"/>
      <c r="O795" s="443"/>
      <c r="P795" s="443"/>
      <c r="Q795" s="443"/>
      <c r="R795" s="443"/>
      <c r="S795" s="443"/>
      <c r="T795" s="443"/>
      <c r="U795" s="443"/>
      <c r="V795" s="443"/>
      <c r="W795" s="443"/>
      <c r="X795" s="443"/>
      <c r="Y795" s="443"/>
      <c r="Z795" s="443"/>
    </row>
    <row r="796" spans="1:26" ht="15.6">
      <c r="A796" s="443"/>
      <c r="B796" s="443"/>
      <c r="C796" s="443"/>
      <c r="D796" s="443"/>
      <c r="E796" s="443"/>
      <c r="F796" s="443"/>
      <c r="G796" s="443"/>
      <c r="H796" s="443"/>
      <c r="I796" s="443"/>
      <c r="J796" s="443"/>
      <c r="K796" s="443"/>
      <c r="L796" s="443"/>
      <c r="M796" s="443"/>
      <c r="N796" s="443"/>
      <c r="O796" s="443"/>
      <c r="P796" s="443"/>
      <c r="Q796" s="443"/>
      <c r="R796" s="443"/>
      <c r="S796" s="443"/>
      <c r="T796" s="443"/>
      <c r="U796" s="443"/>
      <c r="V796" s="443"/>
      <c r="W796" s="443"/>
      <c r="X796" s="443"/>
      <c r="Y796" s="443"/>
      <c r="Z796" s="443"/>
    </row>
    <row r="797" spans="1:26" ht="15.6">
      <c r="A797" s="443"/>
      <c r="B797" s="443"/>
      <c r="C797" s="443"/>
      <c r="D797" s="443"/>
      <c r="E797" s="443"/>
      <c r="F797" s="443"/>
      <c r="G797" s="443"/>
      <c r="H797" s="443"/>
      <c r="I797" s="443"/>
      <c r="J797" s="443"/>
      <c r="K797" s="443"/>
      <c r="L797" s="443"/>
      <c r="M797" s="443"/>
      <c r="N797" s="443"/>
      <c r="O797" s="443"/>
      <c r="P797" s="443"/>
      <c r="Q797" s="443"/>
      <c r="R797" s="443"/>
      <c r="S797" s="443"/>
      <c r="T797" s="443"/>
      <c r="U797" s="443"/>
      <c r="V797" s="443"/>
      <c r="W797" s="443"/>
      <c r="X797" s="443"/>
      <c r="Y797" s="443"/>
      <c r="Z797" s="443"/>
    </row>
    <row r="798" spans="1:26" ht="15.6">
      <c r="A798" s="443"/>
      <c r="B798" s="443"/>
      <c r="C798" s="443"/>
      <c r="D798" s="443"/>
      <c r="E798" s="443"/>
      <c r="F798" s="443"/>
      <c r="G798" s="443"/>
      <c r="H798" s="443"/>
      <c r="I798" s="443"/>
      <c r="J798" s="443"/>
      <c r="K798" s="443"/>
      <c r="L798" s="443"/>
      <c r="M798" s="443"/>
      <c r="N798" s="443"/>
      <c r="O798" s="443"/>
      <c r="P798" s="443"/>
      <c r="Q798" s="443"/>
      <c r="R798" s="443"/>
      <c r="S798" s="443"/>
      <c r="T798" s="443"/>
      <c r="U798" s="443"/>
      <c r="V798" s="443"/>
      <c r="W798" s="443"/>
      <c r="X798" s="443"/>
      <c r="Y798" s="443"/>
      <c r="Z798" s="443"/>
    </row>
    <row r="799" spans="1:26" ht="15.6">
      <c r="A799" s="443"/>
      <c r="B799" s="443"/>
      <c r="C799" s="443"/>
      <c r="D799" s="443"/>
      <c r="E799" s="443"/>
      <c r="F799" s="443"/>
      <c r="G799" s="443"/>
      <c r="H799" s="443"/>
      <c r="I799" s="443"/>
      <c r="J799" s="443"/>
      <c r="K799" s="443"/>
      <c r="L799" s="443"/>
      <c r="M799" s="443"/>
      <c r="N799" s="443"/>
      <c r="O799" s="443"/>
      <c r="P799" s="443"/>
      <c r="Q799" s="443"/>
      <c r="R799" s="443"/>
      <c r="S799" s="443"/>
      <c r="T799" s="443"/>
      <c r="U799" s="443"/>
      <c r="V799" s="443"/>
      <c r="W799" s="443"/>
      <c r="X799" s="443"/>
      <c r="Y799" s="443"/>
      <c r="Z799" s="443"/>
    </row>
    <row r="800" spans="1:26" ht="15.6">
      <c r="A800" s="443"/>
      <c r="B800" s="443"/>
      <c r="C800" s="443"/>
      <c r="D800" s="443"/>
      <c r="E800" s="443"/>
      <c r="F800" s="443"/>
      <c r="G800" s="443"/>
      <c r="H800" s="443"/>
      <c r="I800" s="443"/>
      <c r="J800" s="443"/>
      <c r="K800" s="443"/>
      <c r="L800" s="443"/>
      <c r="M800" s="443"/>
      <c r="N800" s="443"/>
      <c r="O800" s="443"/>
      <c r="P800" s="443"/>
      <c r="Q800" s="443"/>
      <c r="R800" s="443"/>
      <c r="S800" s="443"/>
      <c r="T800" s="443"/>
      <c r="U800" s="443"/>
      <c r="V800" s="443"/>
      <c r="W800" s="443"/>
      <c r="X800" s="443"/>
      <c r="Y800" s="443"/>
      <c r="Z800" s="443"/>
    </row>
    <row r="801" spans="1:26" ht="15.6">
      <c r="A801" s="443"/>
      <c r="B801" s="443"/>
      <c r="C801" s="443"/>
      <c r="D801" s="443"/>
      <c r="E801" s="443"/>
      <c r="F801" s="443"/>
      <c r="G801" s="443"/>
      <c r="H801" s="443"/>
      <c r="I801" s="443"/>
      <c r="J801" s="443"/>
      <c r="K801" s="443"/>
      <c r="L801" s="443"/>
      <c r="M801" s="443"/>
      <c r="N801" s="443"/>
      <c r="O801" s="443"/>
      <c r="P801" s="443"/>
      <c r="Q801" s="443"/>
      <c r="R801" s="443"/>
      <c r="S801" s="443"/>
      <c r="T801" s="443"/>
      <c r="U801" s="443"/>
      <c r="V801" s="443"/>
      <c r="W801" s="443"/>
      <c r="X801" s="443"/>
      <c r="Y801" s="443"/>
      <c r="Z801" s="443"/>
    </row>
    <row r="802" spans="1:26" ht="15.6">
      <c r="A802" s="443"/>
      <c r="B802" s="443"/>
      <c r="C802" s="443"/>
      <c r="D802" s="443"/>
      <c r="E802" s="443"/>
      <c r="F802" s="443"/>
      <c r="G802" s="443"/>
      <c r="H802" s="443"/>
      <c r="I802" s="443"/>
      <c r="J802" s="443"/>
      <c r="K802" s="443"/>
      <c r="L802" s="443"/>
      <c r="M802" s="443"/>
      <c r="N802" s="443"/>
      <c r="O802" s="443"/>
      <c r="P802" s="443"/>
      <c r="Q802" s="443"/>
      <c r="R802" s="443"/>
      <c r="S802" s="443"/>
      <c r="T802" s="443"/>
      <c r="U802" s="443"/>
      <c r="V802" s="443"/>
      <c r="W802" s="443"/>
      <c r="X802" s="443"/>
      <c r="Y802" s="443"/>
      <c r="Z802" s="443"/>
    </row>
    <row r="803" spans="1:26" ht="15.6">
      <c r="A803" s="443"/>
      <c r="B803" s="443"/>
      <c r="C803" s="443"/>
      <c r="D803" s="443"/>
      <c r="E803" s="443"/>
      <c r="F803" s="443"/>
      <c r="G803" s="443"/>
      <c r="H803" s="443"/>
      <c r="I803" s="443"/>
      <c r="J803" s="443"/>
      <c r="K803" s="443"/>
      <c r="L803" s="443"/>
      <c r="M803" s="443"/>
      <c r="N803" s="443"/>
      <c r="O803" s="443"/>
      <c r="P803" s="443"/>
      <c r="Q803" s="443"/>
      <c r="R803" s="443"/>
      <c r="S803" s="443"/>
      <c r="T803" s="443"/>
      <c r="U803" s="443"/>
      <c r="V803" s="443"/>
      <c r="W803" s="443"/>
      <c r="X803" s="443"/>
      <c r="Y803" s="443"/>
      <c r="Z803" s="443"/>
    </row>
    <row r="804" spans="1:26" ht="15.6">
      <c r="A804" s="443"/>
      <c r="B804" s="443"/>
      <c r="C804" s="443"/>
      <c r="D804" s="443"/>
      <c r="E804" s="443"/>
      <c r="F804" s="443"/>
      <c r="G804" s="443"/>
      <c r="H804" s="443"/>
      <c r="I804" s="443"/>
      <c r="J804" s="443"/>
      <c r="K804" s="443"/>
      <c r="L804" s="443"/>
      <c r="M804" s="443"/>
      <c r="N804" s="443"/>
      <c r="O804" s="443"/>
      <c r="P804" s="443"/>
      <c r="Q804" s="443"/>
      <c r="R804" s="443"/>
      <c r="S804" s="443"/>
      <c r="T804" s="443"/>
      <c r="U804" s="443"/>
      <c r="V804" s="443"/>
      <c r="W804" s="443"/>
      <c r="X804" s="443"/>
      <c r="Y804" s="443"/>
      <c r="Z804" s="443"/>
    </row>
    <row r="805" spans="1:26" ht="15.6">
      <c r="A805" s="443"/>
      <c r="B805" s="443"/>
      <c r="C805" s="443"/>
      <c r="D805" s="443"/>
      <c r="E805" s="443"/>
      <c r="F805" s="443"/>
      <c r="G805" s="443"/>
      <c r="H805" s="443"/>
      <c r="I805" s="443"/>
      <c r="J805" s="443"/>
      <c r="K805" s="443"/>
      <c r="L805" s="443"/>
      <c r="M805" s="443"/>
      <c r="N805" s="443"/>
      <c r="O805" s="443"/>
      <c r="P805" s="443"/>
      <c r="Q805" s="443"/>
      <c r="R805" s="443"/>
      <c r="S805" s="443"/>
      <c r="T805" s="443"/>
      <c r="U805" s="443"/>
      <c r="V805" s="443"/>
      <c r="W805" s="443"/>
      <c r="X805" s="443"/>
      <c r="Y805" s="443"/>
      <c r="Z805" s="443"/>
    </row>
    <row r="806" spans="1:26" ht="15.6">
      <c r="A806" s="443"/>
      <c r="B806" s="443"/>
      <c r="C806" s="443"/>
      <c r="D806" s="443"/>
      <c r="E806" s="443"/>
      <c r="F806" s="443"/>
      <c r="G806" s="443"/>
      <c r="H806" s="443"/>
      <c r="I806" s="443"/>
      <c r="J806" s="443"/>
      <c r="K806" s="443"/>
      <c r="L806" s="443"/>
      <c r="M806" s="443"/>
      <c r="N806" s="443"/>
      <c r="O806" s="443"/>
      <c r="P806" s="443"/>
      <c r="Q806" s="443"/>
      <c r="R806" s="443"/>
      <c r="S806" s="443"/>
      <c r="T806" s="443"/>
      <c r="U806" s="443"/>
      <c r="V806" s="443"/>
      <c r="W806" s="443"/>
      <c r="X806" s="443"/>
      <c r="Y806" s="443"/>
      <c r="Z806" s="443"/>
    </row>
    <row r="807" spans="1:26" ht="15.6">
      <c r="A807" s="443"/>
      <c r="B807" s="443"/>
      <c r="C807" s="443"/>
      <c r="D807" s="443"/>
      <c r="E807" s="443"/>
      <c r="F807" s="443"/>
      <c r="G807" s="443"/>
      <c r="H807" s="443"/>
      <c r="I807" s="443"/>
      <c r="J807" s="443"/>
      <c r="K807" s="443"/>
      <c r="L807" s="443"/>
      <c r="M807" s="443"/>
      <c r="N807" s="443"/>
      <c r="O807" s="443"/>
      <c r="P807" s="443"/>
      <c r="Q807" s="443"/>
      <c r="R807" s="443"/>
      <c r="S807" s="443"/>
      <c r="T807" s="443"/>
      <c r="U807" s="443"/>
      <c r="V807" s="443"/>
      <c r="W807" s="443"/>
      <c r="X807" s="443"/>
      <c r="Y807" s="443"/>
      <c r="Z807" s="443"/>
    </row>
    <row r="808" spans="1:26" ht="15.6">
      <c r="A808" s="443"/>
      <c r="B808" s="443"/>
      <c r="C808" s="443"/>
      <c r="D808" s="443"/>
      <c r="E808" s="443"/>
      <c r="F808" s="443"/>
      <c r="G808" s="443"/>
      <c r="H808" s="443"/>
      <c r="I808" s="443"/>
      <c r="J808" s="443"/>
      <c r="K808" s="443"/>
      <c r="L808" s="443"/>
      <c r="M808" s="443"/>
      <c r="N808" s="443"/>
      <c r="O808" s="443"/>
      <c r="P808" s="443"/>
      <c r="Q808" s="443"/>
      <c r="R808" s="443"/>
      <c r="S808" s="443"/>
      <c r="T808" s="443"/>
      <c r="U808" s="443"/>
      <c r="V808" s="443"/>
      <c r="W808" s="443"/>
      <c r="X808" s="443"/>
      <c r="Y808" s="443"/>
      <c r="Z808" s="443"/>
    </row>
    <row r="809" spans="1:26" ht="15.6">
      <c r="A809" s="443"/>
      <c r="B809" s="443"/>
      <c r="C809" s="443"/>
      <c r="D809" s="443"/>
      <c r="E809" s="443"/>
      <c r="F809" s="443"/>
      <c r="G809" s="443"/>
      <c r="H809" s="443"/>
      <c r="I809" s="443"/>
      <c r="J809" s="443"/>
      <c r="K809" s="443"/>
      <c r="L809" s="443"/>
      <c r="M809" s="443"/>
      <c r="N809" s="443"/>
      <c r="O809" s="443"/>
      <c r="P809" s="443"/>
      <c r="Q809" s="443"/>
      <c r="R809" s="443"/>
      <c r="S809" s="443"/>
      <c r="T809" s="443"/>
      <c r="U809" s="443"/>
      <c r="V809" s="443"/>
      <c r="W809" s="443"/>
      <c r="X809" s="443"/>
      <c r="Y809" s="443"/>
      <c r="Z809" s="443"/>
    </row>
    <row r="810" spans="1:26" ht="15.6">
      <c r="A810" s="443"/>
      <c r="B810" s="443"/>
      <c r="C810" s="443"/>
      <c r="D810" s="443"/>
      <c r="E810" s="443"/>
      <c r="F810" s="443"/>
      <c r="G810" s="443"/>
      <c r="H810" s="443"/>
      <c r="I810" s="443"/>
      <c r="J810" s="443"/>
      <c r="K810" s="443"/>
      <c r="L810" s="443"/>
      <c r="M810" s="443"/>
      <c r="N810" s="443"/>
      <c r="O810" s="443"/>
      <c r="P810" s="443"/>
      <c r="Q810" s="443"/>
      <c r="R810" s="443"/>
      <c r="S810" s="443"/>
      <c r="T810" s="443"/>
      <c r="U810" s="443"/>
      <c r="V810" s="443"/>
      <c r="W810" s="443"/>
      <c r="X810" s="443"/>
      <c r="Y810" s="443"/>
      <c r="Z810" s="443"/>
    </row>
    <row r="811" spans="1:26" ht="15.6">
      <c r="A811" s="443"/>
      <c r="B811" s="443"/>
      <c r="C811" s="443"/>
      <c r="D811" s="443"/>
      <c r="E811" s="443"/>
      <c r="F811" s="443"/>
      <c r="G811" s="443"/>
      <c r="H811" s="443"/>
      <c r="I811" s="443"/>
      <c r="J811" s="443"/>
      <c r="K811" s="443"/>
      <c r="L811" s="443"/>
      <c r="M811" s="443"/>
      <c r="N811" s="443"/>
      <c r="O811" s="443"/>
      <c r="P811" s="443"/>
      <c r="Q811" s="443"/>
      <c r="R811" s="443"/>
      <c r="S811" s="443"/>
      <c r="T811" s="443"/>
      <c r="U811" s="443"/>
      <c r="V811" s="443"/>
      <c r="W811" s="443"/>
      <c r="X811" s="443"/>
      <c r="Y811" s="443"/>
      <c r="Z811" s="443"/>
    </row>
    <row r="812" spans="1:26" ht="15.6">
      <c r="A812" s="443"/>
      <c r="B812" s="443"/>
      <c r="C812" s="443"/>
      <c r="D812" s="443"/>
      <c r="E812" s="443"/>
      <c r="F812" s="443"/>
      <c r="G812" s="443"/>
      <c r="H812" s="443"/>
      <c r="I812" s="443"/>
      <c r="J812" s="443"/>
      <c r="K812" s="443"/>
      <c r="L812" s="443"/>
      <c r="M812" s="443"/>
      <c r="N812" s="443"/>
      <c r="O812" s="443"/>
      <c r="P812" s="443"/>
      <c r="Q812" s="443"/>
      <c r="R812" s="443"/>
      <c r="S812" s="443"/>
      <c r="T812" s="443"/>
      <c r="U812" s="443"/>
      <c r="V812" s="443"/>
      <c r="W812" s="443"/>
      <c r="X812" s="443"/>
      <c r="Y812" s="443"/>
      <c r="Z812" s="443"/>
    </row>
    <row r="813" spans="1:26" ht="15.6">
      <c r="A813" s="443"/>
      <c r="B813" s="443"/>
      <c r="C813" s="443"/>
      <c r="D813" s="443"/>
      <c r="E813" s="443"/>
      <c r="F813" s="443"/>
      <c r="G813" s="443"/>
      <c r="H813" s="443"/>
      <c r="I813" s="443"/>
      <c r="J813" s="443"/>
      <c r="K813" s="443"/>
      <c r="L813" s="443"/>
      <c r="M813" s="443"/>
      <c r="N813" s="443"/>
      <c r="O813" s="443"/>
      <c r="P813" s="443"/>
      <c r="Q813" s="443"/>
      <c r="R813" s="443"/>
      <c r="S813" s="443"/>
      <c r="T813" s="443"/>
      <c r="U813" s="443"/>
      <c r="V813" s="443"/>
      <c r="W813" s="443"/>
      <c r="X813" s="443"/>
      <c r="Y813" s="443"/>
      <c r="Z813" s="443"/>
    </row>
    <row r="814" spans="1:26" ht="15.6">
      <c r="A814" s="443"/>
      <c r="B814" s="443"/>
      <c r="C814" s="443"/>
      <c r="D814" s="443"/>
      <c r="E814" s="443"/>
      <c r="F814" s="443"/>
      <c r="G814" s="443"/>
      <c r="H814" s="443"/>
      <c r="I814" s="443"/>
      <c r="J814" s="443"/>
      <c r="K814" s="443"/>
      <c r="L814" s="443"/>
      <c r="M814" s="443"/>
      <c r="N814" s="443"/>
      <c r="O814" s="443"/>
      <c r="P814" s="443"/>
      <c r="Q814" s="443"/>
      <c r="R814" s="443"/>
      <c r="S814" s="443"/>
      <c r="T814" s="443"/>
      <c r="U814" s="443"/>
      <c r="V814" s="443"/>
      <c r="W814" s="443"/>
      <c r="X814" s="443"/>
      <c r="Y814" s="443"/>
      <c r="Z814" s="443"/>
    </row>
    <row r="815" spans="1:26" ht="15.6">
      <c r="A815" s="443"/>
      <c r="B815" s="443"/>
      <c r="C815" s="443"/>
      <c r="D815" s="443"/>
      <c r="E815" s="443"/>
      <c r="F815" s="443"/>
      <c r="G815" s="443"/>
      <c r="H815" s="443"/>
      <c r="I815" s="443"/>
      <c r="J815" s="443"/>
      <c r="K815" s="443"/>
      <c r="L815" s="443"/>
      <c r="M815" s="443"/>
      <c r="N815" s="443"/>
      <c r="O815" s="443"/>
      <c r="P815" s="443"/>
      <c r="Q815" s="443"/>
      <c r="R815" s="443"/>
      <c r="S815" s="443"/>
      <c r="T815" s="443"/>
      <c r="U815" s="443"/>
      <c r="V815" s="443"/>
      <c r="W815" s="443"/>
      <c r="X815" s="443"/>
      <c r="Y815" s="443"/>
      <c r="Z815" s="443"/>
    </row>
    <row r="816" spans="1:26" ht="15.6">
      <c r="A816" s="443"/>
      <c r="B816" s="443"/>
      <c r="C816" s="443"/>
      <c r="D816" s="443"/>
      <c r="E816" s="443"/>
      <c r="F816" s="443"/>
      <c r="G816" s="443"/>
      <c r="H816" s="443"/>
      <c r="I816" s="443"/>
      <c r="J816" s="443"/>
      <c r="K816" s="443"/>
      <c r="L816" s="443"/>
      <c r="M816" s="443"/>
      <c r="N816" s="443"/>
      <c r="O816" s="443"/>
      <c r="P816" s="443"/>
      <c r="Q816" s="443"/>
      <c r="R816" s="443"/>
      <c r="S816" s="443"/>
      <c r="T816" s="443"/>
      <c r="U816" s="443"/>
      <c r="V816" s="443"/>
      <c r="W816" s="443"/>
      <c r="X816" s="443"/>
      <c r="Y816" s="443"/>
      <c r="Z816" s="443"/>
    </row>
    <row r="817" spans="1:26" ht="15.6">
      <c r="A817" s="443"/>
      <c r="B817" s="443"/>
      <c r="C817" s="443"/>
      <c r="D817" s="443"/>
      <c r="E817" s="443"/>
      <c r="F817" s="443"/>
      <c r="G817" s="443"/>
      <c r="H817" s="443"/>
      <c r="I817" s="443"/>
      <c r="J817" s="443"/>
      <c r="K817" s="443"/>
      <c r="L817" s="443"/>
      <c r="M817" s="443"/>
      <c r="N817" s="443"/>
      <c r="O817" s="443"/>
      <c r="P817" s="443"/>
      <c r="Q817" s="443"/>
      <c r="R817" s="443"/>
      <c r="S817" s="443"/>
      <c r="T817" s="443"/>
      <c r="U817" s="443"/>
      <c r="V817" s="443"/>
      <c r="W817" s="443"/>
      <c r="X817" s="443"/>
      <c r="Y817" s="443"/>
      <c r="Z817" s="443"/>
    </row>
    <row r="818" spans="1:26" ht="15.6">
      <c r="A818" s="443"/>
      <c r="B818" s="443"/>
      <c r="C818" s="443"/>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row>
    <row r="819" spans="1:26" ht="15.6">
      <c r="A819" s="443"/>
      <c r="B819" s="443"/>
      <c r="C819" s="443"/>
      <c r="D819" s="443"/>
      <c r="E819" s="443"/>
      <c r="F819" s="443"/>
      <c r="G819" s="443"/>
      <c r="H819" s="443"/>
      <c r="I819" s="443"/>
      <c r="J819" s="443"/>
      <c r="K819" s="443"/>
      <c r="L819" s="443"/>
      <c r="M819" s="443"/>
      <c r="N819" s="443"/>
      <c r="O819" s="443"/>
      <c r="P819" s="443"/>
      <c r="Q819" s="443"/>
      <c r="R819" s="443"/>
      <c r="S819" s="443"/>
      <c r="T819" s="443"/>
      <c r="U819" s="443"/>
      <c r="V819" s="443"/>
      <c r="W819" s="443"/>
      <c r="X819" s="443"/>
      <c r="Y819" s="443"/>
      <c r="Z819" s="443"/>
    </row>
    <row r="820" spans="1:26" ht="15.6">
      <c r="A820" s="443"/>
      <c r="B820" s="443"/>
      <c r="C820" s="443"/>
      <c r="D820" s="443"/>
      <c r="E820" s="443"/>
      <c r="F820" s="443"/>
      <c r="G820" s="443"/>
      <c r="H820" s="443"/>
      <c r="I820" s="443"/>
      <c r="J820" s="443"/>
      <c r="K820" s="443"/>
      <c r="L820" s="443"/>
      <c r="M820" s="443"/>
      <c r="N820" s="443"/>
      <c r="O820" s="443"/>
      <c r="P820" s="443"/>
      <c r="Q820" s="443"/>
      <c r="R820" s="443"/>
      <c r="S820" s="443"/>
      <c r="T820" s="443"/>
      <c r="U820" s="443"/>
      <c r="V820" s="443"/>
      <c r="W820" s="443"/>
      <c r="X820" s="443"/>
      <c r="Y820" s="443"/>
      <c r="Z820" s="443"/>
    </row>
    <row r="821" spans="1:26" ht="15.6">
      <c r="A821" s="443"/>
      <c r="B821" s="443"/>
      <c r="C821" s="443"/>
      <c r="D821" s="443"/>
      <c r="E821" s="443"/>
      <c r="F821" s="443"/>
      <c r="G821" s="443"/>
      <c r="H821" s="443"/>
      <c r="I821" s="443"/>
      <c r="J821" s="443"/>
      <c r="K821" s="443"/>
      <c r="L821" s="443"/>
      <c r="M821" s="443"/>
      <c r="N821" s="443"/>
      <c r="O821" s="443"/>
      <c r="P821" s="443"/>
      <c r="Q821" s="443"/>
      <c r="R821" s="443"/>
      <c r="S821" s="443"/>
      <c r="T821" s="443"/>
      <c r="U821" s="443"/>
      <c r="V821" s="443"/>
      <c r="W821" s="443"/>
      <c r="X821" s="443"/>
      <c r="Y821" s="443"/>
      <c r="Z821" s="443"/>
    </row>
    <row r="822" spans="1:26" ht="15.6">
      <c r="A822" s="443"/>
      <c r="B822" s="443"/>
      <c r="C822" s="443"/>
      <c r="D822" s="443"/>
      <c r="E822" s="443"/>
      <c r="F822" s="443"/>
      <c r="G822" s="443"/>
      <c r="H822" s="443"/>
      <c r="I822" s="443"/>
      <c r="J822" s="443"/>
      <c r="K822" s="443"/>
      <c r="L822" s="443"/>
      <c r="M822" s="443"/>
      <c r="N822" s="443"/>
      <c r="O822" s="443"/>
      <c r="P822" s="443"/>
      <c r="Q822" s="443"/>
      <c r="R822" s="443"/>
      <c r="S822" s="443"/>
      <c r="T822" s="443"/>
      <c r="U822" s="443"/>
      <c r="V822" s="443"/>
      <c r="W822" s="443"/>
      <c r="X822" s="443"/>
      <c r="Y822" s="443"/>
      <c r="Z822" s="443"/>
    </row>
    <row r="823" spans="1:26" ht="15.6">
      <c r="A823" s="443"/>
      <c r="B823" s="443"/>
      <c r="C823" s="443"/>
      <c r="D823" s="443"/>
      <c r="E823" s="443"/>
      <c r="F823" s="443"/>
      <c r="G823" s="443"/>
      <c r="H823" s="443"/>
      <c r="I823" s="443"/>
      <c r="J823" s="443"/>
      <c r="K823" s="443"/>
      <c r="L823" s="443"/>
      <c r="M823" s="443"/>
      <c r="N823" s="443"/>
      <c r="O823" s="443"/>
      <c r="P823" s="443"/>
      <c r="Q823" s="443"/>
      <c r="R823" s="443"/>
      <c r="S823" s="443"/>
      <c r="T823" s="443"/>
      <c r="U823" s="443"/>
      <c r="V823" s="443"/>
      <c r="W823" s="443"/>
      <c r="X823" s="443"/>
      <c r="Y823" s="443"/>
      <c r="Z823" s="443"/>
    </row>
    <row r="824" spans="1:26" ht="15.6">
      <c r="A824" s="443"/>
      <c r="B824" s="443"/>
      <c r="C824" s="443"/>
      <c r="D824" s="443"/>
      <c r="E824" s="443"/>
      <c r="F824" s="443"/>
      <c r="G824" s="443"/>
      <c r="H824" s="443"/>
      <c r="I824" s="443"/>
      <c r="J824" s="443"/>
      <c r="K824" s="443"/>
      <c r="L824" s="443"/>
      <c r="M824" s="443"/>
      <c r="N824" s="443"/>
      <c r="O824" s="443"/>
      <c r="P824" s="443"/>
      <c r="Q824" s="443"/>
      <c r="R824" s="443"/>
      <c r="S824" s="443"/>
      <c r="T824" s="443"/>
      <c r="U824" s="443"/>
      <c r="V824" s="443"/>
      <c r="W824" s="443"/>
      <c r="X824" s="443"/>
      <c r="Y824" s="443"/>
      <c r="Z824" s="443"/>
    </row>
    <row r="825" spans="1:26" ht="15.6">
      <c r="A825" s="443"/>
      <c r="B825" s="443"/>
      <c r="C825" s="443"/>
      <c r="D825" s="443"/>
      <c r="E825" s="443"/>
      <c r="F825" s="443"/>
      <c r="G825" s="443"/>
      <c r="H825" s="443"/>
      <c r="I825" s="443"/>
      <c r="J825" s="443"/>
      <c r="K825" s="443"/>
      <c r="L825" s="443"/>
      <c r="M825" s="443"/>
      <c r="N825" s="443"/>
      <c r="O825" s="443"/>
      <c r="P825" s="443"/>
      <c r="Q825" s="443"/>
      <c r="R825" s="443"/>
      <c r="S825" s="443"/>
      <c r="T825" s="443"/>
      <c r="U825" s="443"/>
      <c r="V825" s="443"/>
      <c r="W825" s="443"/>
      <c r="X825" s="443"/>
      <c r="Y825" s="443"/>
      <c r="Z825" s="443"/>
    </row>
    <row r="826" spans="1:26" ht="15.6">
      <c r="A826" s="443"/>
      <c r="B826" s="443"/>
      <c r="C826" s="443"/>
      <c r="D826" s="443"/>
      <c r="E826" s="443"/>
      <c r="F826" s="443"/>
      <c r="G826" s="443"/>
      <c r="H826" s="443"/>
      <c r="I826" s="443"/>
      <c r="J826" s="443"/>
      <c r="K826" s="443"/>
      <c r="L826" s="443"/>
      <c r="M826" s="443"/>
      <c r="N826" s="443"/>
      <c r="O826" s="443"/>
      <c r="P826" s="443"/>
      <c r="Q826" s="443"/>
      <c r="R826" s="443"/>
      <c r="S826" s="443"/>
      <c r="T826" s="443"/>
      <c r="U826" s="443"/>
      <c r="V826" s="443"/>
      <c r="W826" s="443"/>
      <c r="X826" s="443"/>
      <c r="Y826" s="443"/>
      <c r="Z826" s="443"/>
    </row>
    <row r="827" spans="1:26" ht="15.6">
      <c r="A827" s="443"/>
      <c r="B827" s="443"/>
      <c r="C827" s="443"/>
      <c r="D827" s="443"/>
      <c r="E827" s="443"/>
      <c r="F827" s="443"/>
      <c r="G827" s="443"/>
      <c r="H827" s="443"/>
      <c r="I827" s="443"/>
      <c r="J827" s="443"/>
      <c r="K827" s="443"/>
      <c r="L827" s="443"/>
      <c r="M827" s="443"/>
      <c r="N827" s="443"/>
      <c r="O827" s="443"/>
      <c r="P827" s="443"/>
      <c r="Q827" s="443"/>
      <c r="R827" s="443"/>
      <c r="S827" s="443"/>
      <c r="T827" s="443"/>
      <c r="U827" s="443"/>
      <c r="V827" s="443"/>
      <c r="W827" s="443"/>
      <c r="X827" s="443"/>
      <c r="Y827" s="443"/>
      <c r="Z827" s="443"/>
    </row>
    <row r="828" spans="1:26" ht="15.6">
      <c r="A828" s="443"/>
      <c r="B828" s="443"/>
      <c r="C828" s="443"/>
      <c r="D828" s="443"/>
      <c r="E828" s="443"/>
      <c r="F828" s="443"/>
      <c r="G828" s="443"/>
      <c r="H828" s="443"/>
      <c r="I828" s="443"/>
      <c r="J828" s="443"/>
      <c r="K828" s="443"/>
      <c r="L828" s="443"/>
      <c r="M828" s="443"/>
      <c r="N828" s="443"/>
      <c r="O828" s="443"/>
      <c r="P828" s="443"/>
      <c r="Q828" s="443"/>
      <c r="R828" s="443"/>
      <c r="S828" s="443"/>
      <c r="T828" s="443"/>
      <c r="U828" s="443"/>
      <c r="V828" s="443"/>
      <c r="W828" s="443"/>
      <c r="X828" s="443"/>
      <c r="Y828" s="443"/>
      <c r="Z828" s="443"/>
    </row>
    <row r="829" spans="1:26" ht="15.6">
      <c r="A829" s="443"/>
      <c r="B829" s="443"/>
      <c r="C829" s="443"/>
      <c r="D829" s="443"/>
      <c r="E829" s="443"/>
      <c r="F829" s="443"/>
      <c r="G829" s="443"/>
      <c r="H829" s="443"/>
      <c r="I829" s="443"/>
      <c r="J829" s="443"/>
      <c r="K829" s="443"/>
      <c r="L829" s="443"/>
      <c r="M829" s="443"/>
      <c r="N829" s="443"/>
      <c r="O829" s="443"/>
      <c r="P829" s="443"/>
      <c r="Q829" s="443"/>
      <c r="R829" s="443"/>
      <c r="S829" s="443"/>
      <c r="T829" s="443"/>
      <c r="U829" s="443"/>
      <c r="V829" s="443"/>
      <c r="W829" s="443"/>
      <c r="X829" s="443"/>
      <c r="Y829" s="443"/>
      <c r="Z829" s="443"/>
    </row>
    <row r="830" spans="1:26" ht="15.6">
      <c r="A830" s="443"/>
      <c r="B830" s="443"/>
      <c r="C830" s="443"/>
      <c r="D830" s="443"/>
      <c r="E830" s="443"/>
      <c r="F830" s="443"/>
      <c r="G830" s="443"/>
      <c r="H830" s="443"/>
      <c r="I830" s="443"/>
      <c r="J830" s="443"/>
      <c r="K830" s="443"/>
      <c r="L830" s="443"/>
      <c r="M830" s="443"/>
      <c r="N830" s="443"/>
      <c r="O830" s="443"/>
      <c r="P830" s="443"/>
      <c r="Q830" s="443"/>
      <c r="R830" s="443"/>
      <c r="S830" s="443"/>
      <c r="T830" s="443"/>
      <c r="U830" s="443"/>
      <c r="V830" s="443"/>
      <c r="W830" s="443"/>
      <c r="X830" s="443"/>
      <c r="Y830" s="443"/>
      <c r="Z830" s="443"/>
    </row>
    <row r="831" spans="1:26" ht="15.6">
      <c r="A831" s="443"/>
      <c r="B831" s="443"/>
      <c r="C831" s="443"/>
      <c r="D831" s="443"/>
      <c r="E831" s="443"/>
      <c r="F831" s="443"/>
      <c r="G831" s="443"/>
      <c r="H831" s="443"/>
      <c r="I831" s="443"/>
      <c r="J831" s="443"/>
      <c r="K831" s="443"/>
      <c r="L831" s="443"/>
      <c r="M831" s="443"/>
      <c r="N831" s="443"/>
      <c r="O831" s="443"/>
      <c r="P831" s="443"/>
      <c r="Q831" s="443"/>
      <c r="R831" s="443"/>
      <c r="S831" s="443"/>
      <c r="T831" s="443"/>
      <c r="U831" s="443"/>
      <c r="V831" s="443"/>
      <c r="W831" s="443"/>
      <c r="X831" s="443"/>
      <c r="Y831" s="443"/>
      <c r="Z831" s="443"/>
    </row>
    <row r="832" spans="1:26" ht="15.6">
      <c r="A832" s="443"/>
      <c r="B832" s="443"/>
      <c r="C832" s="443"/>
      <c r="D832" s="443"/>
      <c r="E832" s="443"/>
      <c r="F832" s="443"/>
      <c r="G832" s="443"/>
      <c r="H832" s="443"/>
      <c r="I832" s="443"/>
      <c r="J832" s="443"/>
      <c r="K832" s="443"/>
      <c r="L832" s="443"/>
      <c r="M832" s="443"/>
      <c r="N832" s="443"/>
      <c r="O832" s="443"/>
      <c r="P832" s="443"/>
      <c r="Q832" s="443"/>
      <c r="R832" s="443"/>
      <c r="S832" s="443"/>
      <c r="T832" s="443"/>
      <c r="U832" s="443"/>
      <c r="V832" s="443"/>
      <c r="W832" s="443"/>
      <c r="X832" s="443"/>
      <c r="Y832" s="443"/>
      <c r="Z832" s="443"/>
    </row>
    <row r="833" spans="1:26" ht="15.6">
      <c r="A833" s="443"/>
      <c r="B833" s="443"/>
      <c r="C833" s="443"/>
      <c r="D833" s="443"/>
      <c r="E833" s="443"/>
      <c r="F833" s="443"/>
      <c r="G833" s="443"/>
      <c r="H833" s="443"/>
      <c r="I833" s="443"/>
      <c r="J833" s="443"/>
      <c r="K833" s="443"/>
      <c r="L833" s="443"/>
      <c r="M833" s="443"/>
      <c r="N833" s="443"/>
      <c r="O833" s="443"/>
      <c r="P833" s="443"/>
      <c r="Q833" s="443"/>
      <c r="R833" s="443"/>
      <c r="S833" s="443"/>
      <c r="T833" s="443"/>
      <c r="U833" s="443"/>
      <c r="V833" s="443"/>
      <c r="W833" s="443"/>
      <c r="X833" s="443"/>
      <c r="Y833" s="443"/>
      <c r="Z833" s="443"/>
    </row>
    <row r="834" spans="1:26" ht="15.6">
      <c r="A834" s="443"/>
      <c r="B834" s="443"/>
      <c r="C834" s="443"/>
      <c r="D834" s="443"/>
      <c r="E834" s="443"/>
      <c r="F834" s="443"/>
      <c r="G834" s="443"/>
      <c r="H834" s="443"/>
      <c r="I834" s="443"/>
      <c r="J834" s="443"/>
      <c r="K834" s="443"/>
      <c r="L834" s="443"/>
      <c r="M834" s="443"/>
      <c r="N834" s="443"/>
      <c r="O834" s="443"/>
      <c r="P834" s="443"/>
      <c r="Q834" s="443"/>
      <c r="R834" s="443"/>
      <c r="S834" s="443"/>
      <c r="T834" s="443"/>
      <c r="U834" s="443"/>
      <c r="V834" s="443"/>
      <c r="W834" s="443"/>
      <c r="X834" s="443"/>
      <c r="Y834" s="443"/>
      <c r="Z834" s="443"/>
    </row>
    <row r="835" spans="1:26" ht="15.6">
      <c r="A835" s="443"/>
      <c r="B835" s="443"/>
      <c r="C835" s="443"/>
      <c r="D835" s="443"/>
      <c r="E835" s="443"/>
      <c r="F835" s="443"/>
      <c r="G835" s="443"/>
      <c r="H835" s="443"/>
      <c r="I835" s="443"/>
      <c r="J835" s="443"/>
      <c r="K835" s="443"/>
      <c r="L835" s="443"/>
      <c r="M835" s="443"/>
      <c r="N835" s="443"/>
      <c r="O835" s="443"/>
      <c r="P835" s="443"/>
      <c r="Q835" s="443"/>
      <c r="R835" s="443"/>
      <c r="S835" s="443"/>
      <c r="T835" s="443"/>
      <c r="U835" s="443"/>
      <c r="V835" s="443"/>
      <c r="W835" s="443"/>
      <c r="X835" s="443"/>
      <c r="Y835" s="443"/>
      <c r="Z835" s="443"/>
    </row>
    <row r="836" spans="1:26" ht="15.6">
      <c r="A836" s="443"/>
      <c r="B836" s="443"/>
      <c r="C836" s="443"/>
      <c r="D836" s="443"/>
      <c r="E836" s="443"/>
      <c r="F836" s="443"/>
      <c r="G836" s="443"/>
      <c r="H836" s="443"/>
      <c r="I836" s="443"/>
      <c r="J836" s="443"/>
      <c r="K836" s="443"/>
      <c r="L836" s="443"/>
      <c r="M836" s="443"/>
      <c r="N836" s="443"/>
      <c r="O836" s="443"/>
      <c r="P836" s="443"/>
      <c r="Q836" s="443"/>
      <c r="R836" s="443"/>
      <c r="S836" s="443"/>
      <c r="T836" s="443"/>
      <c r="U836" s="443"/>
      <c r="V836" s="443"/>
      <c r="W836" s="443"/>
      <c r="X836" s="443"/>
      <c r="Y836" s="443"/>
      <c r="Z836" s="443"/>
    </row>
    <row r="837" spans="1:26" ht="15.6">
      <c r="A837" s="443"/>
      <c r="B837" s="443"/>
      <c r="C837" s="443"/>
      <c r="D837" s="443"/>
      <c r="E837" s="443"/>
      <c r="F837" s="443"/>
      <c r="G837" s="443"/>
      <c r="H837" s="443"/>
      <c r="I837" s="443"/>
      <c r="J837" s="443"/>
      <c r="K837" s="443"/>
      <c r="L837" s="443"/>
      <c r="M837" s="443"/>
      <c r="N837" s="443"/>
      <c r="O837" s="443"/>
      <c r="P837" s="443"/>
      <c r="Q837" s="443"/>
      <c r="R837" s="443"/>
      <c r="S837" s="443"/>
      <c r="T837" s="443"/>
      <c r="U837" s="443"/>
      <c r="V837" s="443"/>
      <c r="W837" s="443"/>
      <c r="X837" s="443"/>
      <c r="Y837" s="443"/>
      <c r="Z837" s="443"/>
    </row>
    <row r="838" spans="1:26" ht="15.6">
      <c r="A838" s="443"/>
      <c r="B838" s="443"/>
      <c r="C838" s="443"/>
      <c r="D838" s="443"/>
      <c r="E838" s="443"/>
      <c r="F838" s="443"/>
      <c r="G838" s="443"/>
      <c r="H838" s="443"/>
      <c r="I838" s="443"/>
      <c r="J838" s="443"/>
      <c r="K838" s="443"/>
      <c r="L838" s="443"/>
      <c r="M838" s="443"/>
      <c r="N838" s="443"/>
      <c r="O838" s="443"/>
      <c r="P838" s="443"/>
      <c r="Q838" s="443"/>
      <c r="R838" s="443"/>
      <c r="S838" s="443"/>
      <c r="T838" s="443"/>
      <c r="U838" s="443"/>
      <c r="V838" s="443"/>
      <c r="W838" s="443"/>
      <c r="X838" s="443"/>
      <c r="Y838" s="443"/>
      <c r="Z838" s="443"/>
    </row>
    <row r="839" spans="1:26" ht="15.6">
      <c r="A839" s="443"/>
      <c r="B839" s="443"/>
      <c r="C839" s="443"/>
      <c r="D839" s="443"/>
      <c r="E839" s="443"/>
      <c r="F839" s="443"/>
      <c r="G839" s="443"/>
      <c r="H839" s="443"/>
      <c r="I839" s="443"/>
      <c r="J839" s="443"/>
      <c r="K839" s="443"/>
      <c r="L839" s="443"/>
      <c r="M839" s="443"/>
      <c r="N839" s="443"/>
      <c r="O839" s="443"/>
      <c r="P839" s="443"/>
      <c r="Q839" s="443"/>
      <c r="R839" s="443"/>
      <c r="S839" s="443"/>
      <c r="T839" s="443"/>
      <c r="U839" s="443"/>
      <c r="V839" s="443"/>
      <c r="W839" s="443"/>
      <c r="X839" s="443"/>
      <c r="Y839" s="443"/>
      <c r="Z839" s="443"/>
    </row>
    <row r="840" spans="1:26" ht="15.6">
      <c r="A840" s="443"/>
      <c r="B840" s="443"/>
      <c r="C840" s="443"/>
      <c r="D840" s="443"/>
      <c r="E840" s="443"/>
      <c r="F840" s="443"/>
      <c r="G840" s="443"/>
      <c r="H840" s="443"/>
      <c r="I840" s="443"/>
      <c r="J840" s="443"/>
      <c r="K840" s="443"/>
      <c r="L840" s="443"/>
      <c r="M840" s="443"/>
      <c r="N840" s="443"/>
      <c r="O840" s="443"/>
      <c r="P840" s="443"/>
      <c r="Q840" s="443"/>
      <c r="R840" s="443"/>
      <c r="S840" s="443"/>
      <c r="T840" s="443"/>
      <c r="U840" s="443"/>
      <c r="V840" s="443"/>
      <c r="W840" s="443"/>
      <c r="X840" s="443"/>
      <c r="Y840" s="443"/>
      <c r="Z840" s="443"/>
    </row>
    <row r="841" spans="1:26" ht="15.6">
      <c r="A841" s="443"/>
      <c r="B841" s="443"/>
      <c r="C841" s="443"/>
      <c r="D841" s="443"/>
      <c r="E841" s="443"/>
      <c r="F841" s="443"/>
      <c r="G841" s="443"/>
      <c r="H841" s="443"/>
      <c r="I841" s="443"/>
      <c r="J841" s="443"/>
      <c r="K841" s="443"/>
      <c r="L841" s="443"/>
      <c r="M841" s="443"/>
      <c r="N841" s="443"/>
      <c r="O841" s="443"/>
      <c r="P841" s="443"/>
      <c r="Q841" s="443"/>
      <c r="R841" s="443"/>
      <c r="S841" s="443"/>
      <c r="T841" s="443"/>
      <c r="U841" s="443"/>
      <c r="V841" s="443"/>
      <c r="W841" s="443"/>
      <c r="X841" s="443"/>
      <c r="Y841" s="443"/>
      <c r="Z841" s="443"/>
    </row>
    <row r="842" spans="1:26" ht="15.6">
      <c r="A842" s="443"/>
      <c r="B842" s="443"/>
      <c r="C842" s="443"/>
      <c r="D842" s="443"/>
      <c r="E842" s="443"/>
      <c r="F842" s="443"/>
      <c r="G842" s="443"/>
      <c r="H842" s="443"/>
      <c r="I842" s="443"/>
      <c r="J842" s="443"/>
      <c r="K842" s="443"/>
      <c r="L842" s="443"/>
      <c r="M842" s="443"/>
      <c r="N842" s="443"/>
      <c r="O842" s="443"/>
      <c r="P842" s="443"/>
      <c r="Q842" s="443"/>
      <c r="R842" s="443"/>
      <c r="S842" s="443"/>
      <c r="T842" s="443"/>
      <c r="U842" s="443"/>
      <c r="V842" s="443"/>
      <c r="W842" s="443"/>
      <c r="X842" s="443"/>
      <c r="Y842" s="443"/>
      <c r="Z842" s="443"/>
    </row>
    <row r="843" spans="1:26" ht="15.6">
      <c r="A843" s="443"/>
      <c r="B843" s="443"/>
      <c r="C843" s="443"/>
      <c r="D843" s="443"/>
      <c r="E843" s="443"/>
      <c r="F843" s="443"/>
      <c r="G843" s="443"/>
      <c r="H843" s="443"/>
      <c r="I843" s="443"/>
      <c r="J843" s="443"/>
      <c r="K843" s="443"/>
      <c r="L843" s="443"/>
      <c r="M843" s="443"/>
      <c r="N843" s="443"/>
      <c r="O843" s="443"/>
      <c r="P843" s="443"/>
      <c r="Q843" s="443"/>
      <c r="R843" s="443"/>
      <c r="S843" s="443"/>
      <c r="T843" s="443"/>
      <c r="U843" s="443"/>
      <c r="V843" s="443"/>
      <c r="W843" s="443"/>
      <c r="X843" s="443"/>
      <c r="Y843" s="443"/>
      <c r="Z843" s="443"/>
    </row>
    <row r="844" spans="1:26" ht="15.6">
      <c r="A844" s="443"/>
      <c r="B844" s="443"/>
      <c r="C844" s="443"/>
      <c r="D844" s="443"/>
      <c r="E844" s="443"/>
      <c r="F844" s="443"/>
      <c r="G844" s="443"/>
      <c r="H844" s="443"/>
      <c r="I844" s="443"/>
      <c r="J844" s="443"/>
      <c r="K844" s="443"/>
      <c r="L844" s="443"/>
      <c r="M844" s="443"/>
      <c r="N844" s="443"/>
      <c r="O844" s="443"/>
      <c r="P844" s="443"/>
      <c r="Q844" s="443"/>
      <c r="R844" s="443"/>
      <c r="S844" s="443"/>
      <c r="T844" s="443"/>
      <c r="U844" s="443"/>
      <c r="V844" s="443"/>
      <c r="W844" s="443"/>
      <c r="X844" s="443"/>
      <c r="Y844" s="443"/>
      <c r="Z844" s="443"/>
    </row>
    <row r="845" spans="1:26" ht="15.6">
      <c r="A845" s="443"/>
      <c r="B845" s="443"/>
      <c r="C845" s="443"/>
      <c r="D845" s="443"/>
      <c r="E845" s="443"/>
      <c r="F845" s="443"/>
      <c r="G845" s="443"/>
      <c r="H845" s="443"/>
      <c r="I845" s="443"/>
      <c r="J845" s="443"/>
      <c r="K845" s="443"/>
      <c r="L845" s="443"/>
      <c r="M845" s="443"/>
      <c r="N845" s="443"/>
      <c r="O845" s="443"/>
      <c r="P845" s="443"/>
      <c r="Q845" s="443"/>
      <c r="R845" s="443"/>
      <c r="S845" s="443"/>
      <c r="T845" s="443"/>
      <c r="U845" s="443"/>
      <c r="V845" s="443"/>
      <c r="W845" s="443"/>
      <c r="X845" s="443"/>
      <c r="Y845" s="443"/>
      <c r="Z845" s="443"/>
    </row>
    <row r="846" spans="1:26" ht="15.6">
      <c r="A846" s="443"/>
      <c r="B846" s="443"/>
      <c r="C846" s="443"/>
      <c r="D846" s="443"/>
      <c r="E846" s="443"/>
      <c r="F846" s="443"/>
      <c r="G846" s="443"/>
      <c r="H846" s="443"/>
      <c r="I846" s="443"/>
      <c r="J846" s="443"/>
      <c r="K846" s="443"/>
      <c r="L846" s="443"/>
      <c r="M846" s="443"/>
      <c r="N846" s="443"/>
      <c r="O846" s="443"/>
      <c r="P846" s="443"/>
      <c r="Q846" s="443"/>
      <c r="R846" s="443"/>
      <c r="S846" s="443"/>
      <c r="T846" s="443"/>
      <c r="U846" s="443"/>
      <c r="V846" s="443"/>
      <c r="W846" s="443"/>
      <c r="X846" s="443"/>
      <c r="Y846" s="443"/>
      <c r="Z846" s="443"/>
    </row>
    <row r="847" spans="1:26" ht="15.6">
      <c r="A847" s="443"/>
      <c r="B847" s="443"/>
      <c r="C847" s="443"/>
      <c r="D847" s="443"/>
      <c r="E847" s="443"/>
      <c r="F847" s="443"/>
      <c r="G847" s="443"/>
      <c r="H847" s="443"/>
      <c r="I847" s="443"/>
      <c r="J847" s="443"/>
      <c r="K847" s="443"/>
      <c r="L847" s="443"/>
      <c r="M847" s="443"/>
      <c r="N847" s="443"/>
      <c r="O847" s="443"/>
      <c r="P847" s="443"/>
      <c r="Q847" s="443"/>
      <c r="R847" s="443"/>
      <c r="S847" s="443"/>
      <c r="T847" s="443"/>
      <c r="U847" s="443"/>
      <c r="V847" s="443"/>
      <c r="W847" s="443"/>
      <c r="X847" s="443"/>
      <c r="Y847" s="443"/>
      <c r="Z847" s="443"/>
    </row>
    <row r="848" spans="1:26" ht="15.6">
      <c r="A848" s="443"/>
      <c r="B848" s="443"/>
      <c r="C848" s="443"/>
      <c r="D848" s="443"/>
      <c r="E848" s="443"/>
      <c r="F848" s="443"/>
      <c r="G848" s="443"/>
      <c r="H848" s="443"/>
      <c r="I848" s="443"/>
      <c r="J848" s="443"/>
      <c r="K848" s="443"/>
      <c r="L848" s="443"/>
      <c r="M848" s="443"/>
      <c r="N848" s="443"/>
      <c r="O848" s="443"/>
      <c r="P848" s="443"/>
      <c r="Q848" s="443"/>
      <c r="R848" s="443"/>
      <c r="S848" s="443"/>
      <c r="T848" s="443"/>
      <c r="U848" s="443"/>
      <c r="V848" s="443"/>
      <c r="W848" s="443"/>
      <c r="X848" s="443"/>
      <c r="Y848" s="443"/>
      <c r="Z848" s="443"/>
    </row>
    <row r="849" spans="1:26" ht="15.6">
      <c r="A849" s="443"/>
      <c r="B849" s="443"/>
      <c r="C849" s="443"/>
      <c r="D849" s="443"/>
      <c r="E849" s="443"/>
      <c r="F849" s="443"/>
      <c r="G849" s="443"/>
      <c r="H849" s="443"/>
      <c r="I849" s="443"/>
      <c r="J849" s="443"/>
      <c r="K849" s="443"/>
      <c r="L849" s="443"/>
      <c r="M849" s="443"/>
      <c r="N849" s="443"/>
      <c r="O849" s="443"/>
      <c r="P849" s="443"/>
      <c r="Q849" s="443"/>
      <c r="R849" s="443"/>
      <c r="S849" s="443"/>
      <c r="T849" s="443"/>
      <c r="U849" s="443"/>
      <c r="V849" s="443"/>
      <c r="W849" s="443"/>
      <c r="X849" s="443"/>
      <c r="Y849" s="443"/>
      <c r="Z849" s="443"/>
    </row>
    <row r="850" spans="1:26" ht="15.6">
      <c r="A850" s="443"/>
      <c r="B850" s="443"/>
      <c r="C850" s="443"/>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row>
    <row r="851" spans="1:26" ht="15.6">
      <c r="A851" s="443"/>
      <c r="B851" s="443"/>
      <c r="C851" s="443"/>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row>
    <row r="852" spans="1:26" ht="15.6">
      <c r="A852" s="443"/>
      <c r="B852" s="443"/>
      <c r="C852" s="443"/>
      <c r="D852" s="443"/>
      <c r="E852" s="443"/>
      <c r="F852" s="443"/>
      <c r="G852" s="443"/>
      <c r="H852" s="443"/>
      <c r="I852" s="443"/>
      <c r="J852" s="443"/>
      <c r="K852" s="443"/>
      <c r="L852" s="443"/>
      <c r="M852" s="443"/>
      <c r="N852" s="443"/>
      <c r="O852" s="443"/>
      <c r="P852" s="443"/>
      <c r="Q852" s="443"/>
      <c r="R852" s="443"/>
      <c r="S852" s="443"/>
      <c r="T852" s="443"/>
      <c r="U852" s="443"/>
      <c r="V852" s="443"/>
      <c r="W852" s="443"/>
      <c r="X852" s="443"/>
      <c r="Y852" s="443"/>
      <c r="Z852" s="443"/>
    </row>
    <row r="853" spans="1:26" ht="15.6">
      <c r="A853" s="443"/>
      <c r="B853" s="443"/>
      <c r="C853" s="443"/>
      <c r="D853" s="443"/>
      <c r="E853" s="443"/>
      <c r="F853" s="443"/>
      <c r="G853" s="443"/>
      <c r="H853" s="443"/>
      <c r="I853" s="443"/>
      <c r="J853" s="443"/>
      <c r="K853" s="443"/>
      <c r="L853" s="443"/>
      <c r="M853" s="443"/>
      <c r="N853" s="443"/>
      <c r="O853" s="443"/>
      <c r="P853" s="443"/>
      <c r="Q853" s="443"/>
      <c r="R853" s="443"/>
      <c r="S853" s="443"/>
      <c r="T853" s="443"/>
      <c r="U853" s="443"/>
      <c r="V853" s="443"/>
      <c r="W853" s="443"/>
      <c r="X853" s="443"/>
      <c r="Y853" s="443"/>
      <c r="Z853" s="443"/>
    </row>
    <row r="854" spans="1:26" ht="15.6">
      <c r="A854" s="443"/>
      <c r="B854" s="443"/>
      <c r="C854" s="443"/>
      <c r="D854" s="443"/>
      <c r="E854" s="443"/>
      <c r="F854" s="443"/>
      <c r="G854" s="443"/>
      <c r="H854" s="443"/>
      <c r="I854" s="443"/>
      <c r="J854" s="443"/>
      <c r="K854" s="443"/>
      <c r="L854" s="443"/>
      <c r="M854" s="443"/>
      <c r="N854" s="443"/>
      <c r="O854" s="443"/>
      <c r="P854" s="443"/>
      <c r="Q854" s="443"/>
      <c r="R854" s="443"/>
      <c r="S854" s="443"/>
      <c r="T854" s="443"/>
      <c r="U854" s="443"/>
      <c r="V854" s="443"/>
      <c r="W854" s="443"/>
      <c r="X854" s="443"/>
      <c r="Y854" s="443"/>
      <c r="Z854" s="443"/>
    </row>
    <row r="855" spans="1:26" ht="15.6">
      <c r="A855" s="443"/>
      <c r="B855" s="443"/>
      <c r="C855" s="443"/>
      <c r="D855" s="443"/>
      <c r="E855" s="443"/>
      <c r="F855" s="443"/>
      <c r="G855" s="443"/>
      <c r="H855" s="443"/>
      <c r="I855" s="443"/>
      <c r="J855" s="443"/>
      <c r="K855" s="443"/>
      <c r="L855" s="443"/>
      <c r="M855" s="443"/>
      <c r="N855" s="443"/>
      <c r="O855" s="443"/>
      <c r="P855" s="443"/>
      <c r="Q855" s="443"/>
      <c r="R855" s="443"/>
      <c r="S855" s="443"/>
      <c r="T855" s="443"/>
      <c r="U855" s="443"/>
      <c r="V855" s="443"/>
      <c r="W855" s="443"/>
      <c r="X855" s="443"/>
      <c r="Y855" s="443"/>
      <c r="Z855" s="443"/>
    </row>
    <row r="856" spans="1:26" ht="15.6">
      <c r="A856" s="443"/>
      <c r="B856" s="443"/>
      <c r="C856" s="443"/>
      <c r="D856" s="443"/>
      <c r="E856" s="443"/>
      <c r="F856" s="443"/>
      <c r="G856" s="443"/>
      <c r="H856" s="443"/>
      <c r="I856" s="443"/>
      <c r="J856" s="443"/>
      <c r="K856" s="443"/>
      <c r="L856" s="443"/>
      <c r="M856" s="443"/>
      <c r="N856" s="443"/>
      <c r="O856" s="443"/>
      <c r="P856" s="443"/>
      <c r="Q856" s="443"/>
      <c r="R856" s="443"/>
      <c r="S856" s="443"/>
      <c r="T856" s="443"/>
      <c r="U856" s="443"/>
      <c r="V856" s="443"/>
      <c r="W856" s="443"/>
      <c r="X856" s="443"/>
      <c r="Y856" s="443"/>
      <c r="Z856" s="443"/>
    </row>
    <row r="857" spans="1:26" ht="15.6">
      <c r="A857" s="443"/>
      <c r="B857" s="443"/>
      <c r="C857" s="443"/>
      <c r="D857" s="443"/>
      <c r="E857" s="443"/>
      <c r="F857" s="443"/>
      <c r="G857" s="443"/>
      <c r="H857" s="443"/>
      <c r="I857" s="443"/>
      <c r="J857" s="443"/>
      <c r="K857" s="443"/>
      <c r="L857" s="443"/>
      <c r="M857" s="443"/>
      <c r="N857" s="443"/>
      <c r="O857" s="443"/>
      <c r="P857" s="443"/>
      <c r="Q857" s="443"/>
      <c r="R857" s="443"/>
      <c r="S857" s="443"/>
      <c r="T857" s="443"/>
      <c r="U857" s="443"/>
      <c r="V857" s="443"/>
      <c r="W857" s="443"/>
      <c r="X857" s="443"/>
      <c r="Y857" s="443"/>
      <c r="Z857" s="443"/>
    </row>
    <row r="858" spans="1:26" ht="15.6">
      <c r="A858" s="443"/>
      <c r="B858" s="443"/>
      <c r="C858" s="443"/>
      <c r="D858" s="443"/>
      <c r="E858" s="443"/>
      <c r="F858" s="443"/>
      <c r="G858" s="443"/>
      <c r="H858" s="443"/>
      <c r="I858" s="443"/>
      <c r="J858" s="443"/>
      <c r="K858" s="443"/>
      <c r="L858" s="443"/>
      <c r="M858" s="443"/>
      <c r="N858" s="443"/>
      <c r="O858" s="443"/>
      <c r="P858" s="443"/>
      <c r="Q858" s="443"/>
      <c r="R858" s="443"/>
      <c r="S858" s="443"/>
      <c r="T858" s="443"/>
      <c r="U858" s="443"/>
      <c r="V858" s="443"/>
      <c r="W858" s="443"/>
      <c r="X858" s="443"/>
      <c r="Y858" s="443"/>
      <c r="Z858" s="443"/>
    </row>
    <row r="859" spans="1:26" ht="15.6">
      <c r="A859" s="443"/>
      <c r="B859" s="443"/>
      <c r="C859" s="443"/>
      <c r="D859" s="443"/>
      <c r="E859" s="443"/>
      <c r="F859" s="443"/>
      <c r="G859" s="443"/>
      <c r="H859" s="443"/>
      <c r="I859" s="443"/>
      <c r="J859" s="443"/>
      <c r="K859" s="443"/>
      <c r="L859" s="443"/>
      <c r="M859" s="443"/>
      <c r="N859" s="443"/>
      <c r="O859" s="443"/>
      <c r="P859" s="443"/>
      <c r="Q859" s="443"/>
      <c r="R859" s="443"/>
      <c r="S859" s="443"/>
      <c r="T859" s="443"/>
      <c r="U859" s="443"/>
      <c r="V859" s="443"/>
      <c r="W859" s="443"/>
      <c r="X859" s="443"/>
      <c r="Y859" s="443"/>
      <c r="Z859" s="443"/>
    </row>
    <row r="860" spans="1:26" ht="15.6">
      <c r="A860" s="443"/>
      <c r="B860" s="443"/>
      <c r="C860" s="443"/>
      <c r="D860" s="443"/>
      <c r="E860" s="443"/>
      <c r="F860" s="443"/>
      <c r="G860" s="443"/>
      <c r="H860" s="443"/>
      <c r="I860" s="443"/>
      <c r="J860" s="443"/>
      <c r="K860" s="443"/>
      <c r="L860" s="443"/>
      <c r="M860" s="443"/>
      <c r="N860" s="443"/>
      <c r="O860" s="443"/>
      <c r="P860" s="443"/>
      <c r="Q860" s="443"/>
      <c r="R860" s="443"/>
      <c r="S860" s="443"/>
      <c r="T860" s="443"/>
      <c r="U860" s="443"/>
      <c r="V860" s="443"/>
      <c r="W860" s="443"/>
      <c r="X860" s="443"/>
      <c r="Y860" s="443"/>
      <c r="Z860" s="443"/>
    </row>
    <row r="861" spans="1:26" ht="15.6">
      <c r="A861" s="443"/>
      <c r="B861" s="443"/>
      <c r="C861" s="443"/>
      <c r="D861" s="443"/>
      <c r="E861" s="443"/>
      <c r="F861" s="443"/>
      <c r="G861" s="443"/>
      <c r="H861" s="443"/>
      <c r="I861" s="443"/>
      <c r="J861" s="443"/>
      <c r="K861" s="443"/>
      <c r="L861" s="443"/>
      <c r="M861" s="443"/>
      <c r="N861" s="443"/>
      <c r="O861" s="443"/>
      <c r="P861" s="443"/>
      <c r="Q861" s="443"/>
      <c r="R861" s="443"/>
      <c r="S861" s="443"/>
      <c r="T861" s="443"/>
      <c r="U861" s="443"/>
      <c r="V861" s="443"/>
      <c r="W861" s="443"/>
      <c r="X861" s="443"/>
      <c r="Y861" s="443"/>
      <c r="Z861" s="443"/>
    </row>
    <row r="862" spans="1:26" ht="15.6">
      <c r="A862" s="443"/>
      <c r="B862" s="443"/>
      <c r="C862" s="443"/>
      <c r="D862" s="443"/>
      <c r="E862" s="443"/>
      <c r="F862" s="443"/>
      <c r="G862" s="443"/>
      <c r="H862" s="443"/>
      <c r="I862" s="443"/>
      <c r="J862" s="443"/>
      <c r="K862" s="443"/>
      <c r="L862" s="443"/>
      <c r="M862" s="443"/>
      <c r="N862" s="443"/>
      <c r="O862" s="443"/>
      <c r="P862" s="443"/>
      <c r="Q862" s="443"/>
      <c r="R862" s="443"/>
      <c r="S862" s="443"/>
      <c r="T862" s="443"/>
      <c r="U862" s="443"/>
      <c r="V862" s="443"/>
      <c r="W862" s="443"/>
      <c r="X862" s="443"/>
      <c r="Y862" s="443"/>
      <c r="Z862" s="443"/>
    </row>
    <row r="863" spans="1:26" ht="15.6">
      <c r="A863" s="443"/>
      <c r="B863" s="443"/>
      <c r="C863" s="443"/>
      <c r="D863" s="443"/>
      <c r="E863" s="443"/>
      <c r="F863" s="443"/>
      <c r="G863" s="443"/>
      <c r="H863" s="443"/>
      <c r="I863" s="443"/>
      <c r="J863" s="443"/>
      <c r="K863" s="443"/>
      <c r="L863" s="443"/>
      <c r="M863" s="443"/>
      <c r="N863" s="443"/>
      <c r="O863" s="443"/>
      <c r="P863" s="443"/>
      <c r="Q863" s="443"/>
      <c r="R863" s="443"/>
      <c r="S863" s="443"/>
      <c r="T863" s="443"/>
      <c r="U863" s="443"/>
      <c r="V863" s="443"/>
      <c r="W863" s="443"/>
      <c r="X863" s="443"/>
      <c r="Y863" s="443"/>
      <c r="Z863" s="443"/>
    </row>
    <row r="864" spans="1:26" ht="15.6">
      <c r="A864" s="443"/>
      <c r="B864" s="443"/>
      <c r="C864" s="443"/>
      <c r="D864" s="443"/>
      <c r="E864" s="443"/>
      <c r="F864" s="443"/>
      <c r="G864" s="443"/>
      <c r="H864" s="443"/>
      <c r="I864" s="443"/>
      <c r="J864" s="443"/>
      <c r="K864" s="443"/>
      <c r="L864" s="443"/>
      <c r="M864" s="443"/>
      <c r="N864" s="443"/>
      <c r="O864" s="443"/>
      <c r="P864" s="443"/>
      <c r="Q864" s="443"/>
      <c r="R864" s="443"/>
      <c r="S864" s="443"/>
      <c r="T864" s="443"/>
      <c r="U864" s="443"/>
      <c r="V864" s="443"/>
      <c r="W864" s="443"/>
      <c r="X864" s="443"/>
      <c r="Y864" s="443"/>
      <c r="Z864" s="443"/>
    </row>
    <row r="865" spans="1:26" ht="15.6">
      <c r="A865" s="443"/>
      <c r="B865" s="443"/>
      <c r="C865" s="443"/>
      <c r="D865" s="443"/>
      <c r="E865" s="443"/>
      <c r="F865" s="443"/>
      <c r="G865" s="443"/>
      <c r="H865" s="443"/>
      <c r="I865" s="443"/>
      <c r="J865" s="443"/>
      <c r="K865" s="443"/>
      <c r="L865" s="443"/>
      <c r="M865" s="443"/>
      <c r="N865" s="443"/>
      <c r="O865" s="443"/>
      <c r="P865" s="443"/>
      <c r="Q865" s="443"/>
      <c r="R865" s="443"/>
      <c r="S865" s="443"/>
      <c r="T865" s="443"/>
      <c r="U865" s="443"/>
      <c r="V865" s="443"/>
      <c r="W865" s="443"/>
      <c r="X865" s="443"/>
      <c r="Y865" s="443"/>
      <c r="Z865" s="443"/>
    </row>
    <row r="866" spans="1:26" ht="15.6">
      <c r="A866" s="443"/>
      <c r="B866" s="443"/>
      <c r="C866" s="443"/>
      <c r="D866" s="443"/>
      <c r="E866" s="443"/>
      <c r="F866" s="443"/>
      <c r="G866" s="443"/>
      <c r="H866" s="443"/>
      <c r="I866" s="443"/>
      <c r="J866" s="443"/>
      <c r="K866" s="443"/>
      <c r="L866" s="443"/>
      <c r="M866" s="443"/>
      <c r="N866" s="443"/>
      <c r="O866" s="443"/>
      <c r="P866" s="443"/>
      <c r="Q866" s="443"/>
      <c r="R866" s="443"/>
      <c r="S866" s="443"/>
      <c r="T866" s="443"/>
      <c r="U866" s="443"/>
      <c r="V866" s="443"/>
      <c r="W866" s="443"/>
      <c r="X866" s="443"/>
      <c r="Y866" s="443"/>
      <c r="Z866" s="443"/>
    </row>
    <row r="867" spans="1:26" ht="15.6">
      <c r="A867" s="443"/>
      <c r="B867" s="443"/>
      <c r="C867" s="443"/>
      <c r="D867" s="443"/>
      <c r="E867" s="443"/>
      <c r="F867" s="443"/>
      <c r="G867" s="443"/>
      <c r="H867" s="443"/>
      <c r="I867" s="443"/>
      <c r="J867" s="443"/>
      <c r="K867" s="443"/>
      <c r="L867" s="443"/>
      <c r="M867" s="443"/>
      <c r="N867" s="443"/>
      <c r="O867" s="443"/>
      <c r="P867" s="443"/>
      <c r="Q867" s="443"/>
      <c r="R867" s="443"/>
      <c r="S867" s="443"/>
      <c r="T867" s="443"/>
      <c r="U867" s="443"/>
      <c r="V867" s="443"/>
      <c r="W867" s="443"/>
      <c r="X867" s="443"/>
      <c r="Y867" s="443"/>
      <c r="Z867" s="443"/>
    </row>
    <row r="868" spans="1:26" ht="15.6">
      <c r="A868" s="443"/>
      <c r="B868" s="443"/>
      <c r="C868" s="443"/>
      <c r="D868" s="443"/>
      <c r="E868" s="443"/>
      <c r="F868" s="443"/>
      <c r="G868" s="443"/>
      <c r="H868" s="443"/>
      <c r="I868" s="443"/>
      <c r="J868" s="443"/>
      <c r="K868" s="443"/>
      <c r="L868" s="443"/>
      <c r="M868" s="443"/>
      <c r="N868" s="443"/>
      <c r="O868" s="443"/>
      <c r="P868" s="443"/>
      <c r="Q868" s="443"/>
      <c r="R868" s="443"/>
      <c r="S868" s="443"/>
      <c r="T868" s="443"/>
      <c r="U868" s="443"/>
      <c r="V868" s="443"/>
      <c r="W868" s="443"/>
      <c r="X868" s="443"/>
      <c r="Y868" s="443"/>
      <c r="Z868" s="443"/>
    </row>
    <row r="869" spans="1:26" ht="15.6">
      <c r="A869" s="443"/>
      <c r="B869" s="443"/>
      <c r="C869" s="443"/>
      <c r="D869" s="443"/>
      <c r="E869" s="443"/>
      <c r="F869" s="443"/>
      <c r="G869" s="443"/>
      <c r="H869" s="443"/>
      <c r="I869" s="443"/>
      <c r="J869" s="443"/>
      <c r="K869" s="443"/>
      <c r="L869" s="443"/>
      <c r="M869" s="443"/>
      <c r="N869" s="443"/>
      <c r="O869" s="443"/>
      <c r="P869" s="443"/>
      <c r="Q869" s="443"/>
      <c r="R869" s="443"/>
      <c r="S869" s="443"/>
      <c r="T869" s="443"/>
      <c r="U869" s="443"/>
      <c r="V869" s="443"/>
      <c r="W869" s="443"/>
      <c r="X869" s="443"/>
      <c r="Y869" s="443"/>
      <c r="Z869" s="443"/>
    </row>
    <row r="870" spans="1:26" ht="15.6">
      <c r="A870" s="443"/>
      <c r="B870" s="443"/>
      <c r="C870" s="443"/>
      <c r="D870" s="443"/>
      <c r="E870" s="443"/>
      <c r="F870" s="443"/>
      <c r="G870" s="443"/>
      <c r="H870" s="443"/>
      <c r="I870" s="443"/>
      <c r="J870" s="443"/>
      <c r="K870" s="443"/>
      <c r="L870" s="443"/>
      <c r="M870" s="443"/>
      <c r="N870" s="443"/>
      <c r="O870" s="443"/>
      <c r="P870" s="443"/>
      <c r="Q870" s="443"/>
      <c r="R870" s="443"/>
      <c r="S870" s="443"/>
      <c r="T870" s="443"/>
      <c r="U870" s="443"/>
      <c r="V870" s="443"/>
      <c r="W870" s="443"/>
      <c r="X870" s="443"/>
      <c r="Y870" s="443"/>
      <c r="Z870" s="443"/>
    </row>
    <row r="871" spans="1:26" ht="15.6">
      <c r="A871" s="443"/>
      <c r="B871" s="443"/>
      <c r="C871" s="443"/>
      <c r="D871" s="443"/>
      <c r="E871" s="443"/>
      <c r="F871" s="443"/>
      <c r="G871" s="443"/>
      <c r="H871" s="443"/>
      <c r="I871" s="443"/>
      <c r="J871" s="443"/>
      <c r="K871" s="443"/>
      <c r="L871" s="443"/>
      <c r="M871" s="443"/>
      <c r="N871" s="443"/>
      <c r="O871" s="443"/>
      <c r="P871" s="443"/>
      <c r="Q871" s="443"/>
      <c r="R871" s="443"/>
      <c r="S871" s="443"/>
      <c r="T871" s="443"/>
      <c r="U871" s="443"/>
      <c r="V871" s="443"/>
      <c r="W871" s="443"/>
      <c r="X871" s="443"/>
      <c r="Y871" s="443"/>
      <c r="Z871" s="443"/>
    </row>
    <row r="872" spans="1:26" ht="15.6">
      <c r="A872" s="443"/>
      <c r="B872" s="443"/>
      <c r="C872" s="443"/>
      <c r="D872" s="443"/>
      <c r="E872" s="443"/>
      <c r="F872" s="443"/>
      <c r="G872" s="443"/>
      <c r="H872" s="443"/>
      <c r="I872" s="443"/>
      <c r="J872" s="443"/>
      <c r="K872" s="443"/>
      <c r="L872" s="443"/>
      <c r="M872" s="443"/>
      <c r="N872" s="443"/>
      <c r="O872" s="443"/>
      <c r="P872" s="443"/>
      <c r="Q872" s="443"/>
      <c r="R872" s="443"/>
      <c r="S872" s="443"/>
      <c r="T872" s="443"/>
      <c r="U872" s="443"/>
      <c r="V872" s="443"/>
      <c r="W872" s="443"/>
      <c r="X872" s="443"/>
      <c r="Y872" s="443"/>
      <c r="Z872" s="443"/>
    </row>
    <row r="873" spans="1:26" ht="15.6">
      <c r="A873" s="443"/>
      <c r="B873" s="443"/>
      <c r="C873" s="443"/>
      <c r="D873" s="443"/>
      <c r="E873" s="443"/>
      <c r="F873" s="443"/>
      <c r="G873" s="443"/>
      <c r="H873" s="443"/>
      <c r="I873" s="443"/>
      <c r="J873" s="443"/>
      <c r="K873" s="443"/>
      <c r="L873" s="443"/>
      <c r="M873" s="443"/>
      <c r="N873" s="443"/>
      <c r="O873" s="443"/>
      <c r="P873" s="443"/>
      <c r="Q873" s="443"/>
      <c r="R873" s="443"/>
      <c r="S873" s="443"/>
      <c r="T873" s="443"/>
      <c r="U873" s="443"/>
      <c r="V873" s="443"/>
      <c r="W873" s="443"/>
      <c r="X873" s="443"/>
      <c r="Y873" s="443"/>
      <c r="Z873" s="443"/>
    </row>
    <row r="874" spans="1:26" ht="15.6">
      <c r="A874" s="443"/>
      <c r="B874" s="443"/>
      <c r="C874" s="443"/>
      <c r="D874" s="443"/>
      <c r="E874" s="443"/>
      <c r="F874" s="443"/>
      <c r="G874" s="443"/>
      <c r="H874" s="443"/>
      <c r="I874" s="443"/>
      <c r="J874" s="443"/>
      <c r="K874" s="443"/>
      <c r="L874" s="443"/>
      <c r="M874" s="443"/>
      <c r="N874" s="443"/>
      <c r="O874" s="443"/>
      <c r="P874" s="443"/>
      <c r="Q874" s="443"/>
      <c r="R874" s="443"/>
      <c r="S874" s="443"/>
      <c r="T874" s="443"/>
      <c r="U874" s="443"/>
      <c r="V874" s="443"/>
      <c r="W874" s="443"/>
      <c r="X874" s="443"/>
      <c r="Y874" s="443"/>
      <c r="Z874" s="443"/>
    </row>
    <row r="875" spans="1:26" ht="15.6">
      <c r="A875" s="443"/>
      <c r="B875" s="443"/>
      <c r="C875" s="443"/>
      <c r="D875" s="443"/>
      <c r="E875" s="443"/>
      <c r="F875" s="443"/>
      <c r="G875" s="443"/>
      <c r="H875" s="443"/>
      <c r="I875" s="443"/>
      <c r="J875" s="443"/>
      <c r="K875" s="443"/>
      <c r="L875" s="443"/>
      <c r="M875" s="443"/>
      <c r="N875" s="443"/>
      <c r="O875" s="443"/>
      <c r="P875" s="443"/>
      <c r="Q875" s="443"/>
      <c r="R875" s="443"/>
      <c r="S875" s="443"/>
      <c r="T875" s="443"/>
      <c r="U875" s="443"/>
      <c r="V875" s="443"/>
      <c r="W875" s="443"/>
      <c r="X875" s="443"/>
      <c r="Y875" s="443"/>
      <c r="Z875" s="443"/>
    </row>
    <row r="876" spans="1:26" ht="15.6">
      <c r="A876" s="443"/>
      <c r="B876" s="443"/>
      <c r="C876" s="443"/>
      <c r="D876" s="443"/>
      <c r="E876" s="443"/>
      <c r="F876" s="443"/>
      <c r="G876" s="443"/>
      <c r="H876" s="443"/>
      <c r="I876" s="443"/>
      <c r="J876" s="443"/>
      <c r="K876" s="443"/>
      <c r="L876" s="443"/>
      <c r="M876" s="443"/>
      <c r="N876" s="443"/>
      <c r="O876" s="443"/>
      <c r="P876" s="443"/>
      <c r="Q876" s="443"/>
      <c r="R876" s="443"/>
      <c r="S876" s="443"/>
      <c r="T876" s="443"/>
      <c r="U876" s="443"/>
      <c r="V876" s="443"/>
      <c r="W876" s="443"/>
      <c r="X876" s="443"/>
      <c r="Y876" s="443"/>
      <c r="Z876" s="443"/>
    </row>
    <row r="877" spans="1:26" ht="15.6">
      <c r="A877" s="443"/>
      <c r="B877" s="443"/>
      <c r="C877" s="443"/>
      <c r="D877" s="443"/>
      <c r="E877" s="443"/>
      <c r="F877" s="443"/>
      <c r="G877" s="443"/>
      <c r="H877" s="443"/>
      <c r="I877" s="443"/>
      <c r="J877" s="443"/>
      <c r="K877" s="443"/>
      <c r="L877" s="443"/>
      <c r="M877" s="443"/>
      <c r="N877" s="443"/>
      <c r="O877" s="443"/>
      <c r="P877" s="443"/>
      <c r="Q877" s="443"/>
      <c r="R877" s="443"/>
      <c r="S877" s="443"/>
      <c r="T877" s="443"/>
      <c r="U877" s="443"/>
      <c r="V877" s="443"/>
      <c r="W877" s="443"/>
      <c r="X877" s="443"/>
      <c r="Y877" s="443"/>
      <c r="Z877" s="443"/>
    </row>
    <row r="878" spans="1:26" ht="15.6">
      <c r="A878" s="443"/>
      <c r="B878" s="443"/>
      <c r="C878" s="443"/>
      <c r="D878" s="443"/>
      <c r="E878" s="443"/>
      <c r="F878" s="443"/>
      <c r="G878" s="443"/>
      <c r="H878" s="443"/>
      <c r="I878" s="443"/>
      <c r="J878" s="443"/>
      <c r="K878" s="443"/>
      <c r="L878" s="443"/>
      <c r="M878" s="443"/>
      <c r="N878" s="443"/>
      <c r="O878" s="443"/>
      <c r="P878" s="443"/>
      <c r="Q878" s="443"/>
      <c r="R878" s="443"/>
      <c r="S878" s="443"/>
      <c r="T878" s="443"/>
      <c r="U878" s="443"/>
      <c r="V878" s="443"/>
      <c r="W878" s="443"/>
      <c r="X878" s="443"/>
      <c r="Y878" s="443"/>
      <c r="Z878" s="443"/>
    </row>
    <row r="879" spans="1:26" ht="15.6">
      <c r="A879" s="443"/>
      <c r="B879" s="443"/>
      <c r="C879" s="443"/>
      <c r="D879" s="443"/>
      <c r="E879" s="443"/>
      <c r="F879" s="443"/>
      <c r="G879" s="443"/>
      <c r="H879" s="443"/>
      <c r="I879" s="443"/>
      <c r="J879" s="443"/>
      <c r="K879" s="443"/>
      <c r="L879" s="443"/>
      <c r="M879" s="443"/>
      <c r="N879" s="443"/>
      <c r="O879" s="443"/>
      <c r="P879" s="443"/>
      <c r="Q879" s="443"/>
      <c r="R879" s="443"/>
      <c r="S879" s="443"/>
      <c r="T879" s="443"/>
      <c r="U879" s="443"/>
      <c r="V879" s="443"/>
      <c r="W879" s="443"/>
      <c r="X879" s="443"/>
      <c r="Y879" s="443"/>
      <c r="Z879" s="443"/>
    </row>
    <row r="880" spans="1:26" ht="15.6">
      <c r="A880" s="443"/>
      <c r="B880" s="443"/>
      <c r="C880" s="443"/>
      <c r="D880" s="443"/>
      <c r="E880" s="443"/>
      <c r="F880" s="443"/>
      <c r="G880" s="443"/>
      <c r="H880" s="443"/>
      <c r="I880" s="443"/>
      <c r="J880" s="443"/>
      <c r="K880" s="443"/>
      <c r="L880" s="443"/>
      <c r="M880" s="443"/>
      <c r="N880" s="443"/>
      <c r="O880" s="443"/>
      <c r="P880" s="443"/>
      <c r="Q880" s="443"/>
      <c r="R880" s="443"/>
      <c r="S880" s="443"/>
      <c r="T880" s="443"/>
      <c r="U880" s="443"/>
      <c r="V880" s="443"/>
      <c r="W880" s="443"/>
      <c r="X880" s="443"/>
      <c r="Y880" s="443"/>
      <c r="Z880" s="443"/>
    </row>
    <row r="881" spans="1:26" ht="15.6">
      <c r="A881" s="443"/>
      <c r="B881" s="443"/>
      <c r="C881" s="443"/>
      <c r="D881" s="443"/>
      <c r="E881" s="443"/>
      <c r="F881" s="443"/>
      <c r="G881" s="443"/>
      <c r="H881" s="443"/>
      <c r="I881" s="443"/>
      <c r="J881" s="443"/>
      <c r="K881" s="443"/>
      <c r="L881" s="443"/>
      <c r="M881" s="443"/>
      <c r="N881" s="443"/>
      <c r="O881" s="443"/>
      <c r="P881" s="443"/>
      <c r="Q881" s="443"/>
      <c r="R881" s="443"/>
      <c r="S881" s="443"/>
      <c r="T881" s="443"/>
      <c r="U881" s="443"/>
      <c r="V881" s="443"/>
      <c r="W881" s="443"/>
      <c r="X881" s="443"/>
      <c r="Y881" s="443"/>
      <c r="Z881" s="443"/>
    </row>
    <row r="882" spans="1:26" ht="15.6">
      <c r="A882" s="443"/>
      <c r="B882" s="443"/>
      <c r="C882" s="443"/>
      <c r="D882" s="443"/>
      <c r="E882" s="443"/>
      <c r="F882" s="443"/>
      <c r="G882" s="443"/>
      <c r="H882" s="443"/>
      <c r="I882" s="443"/>
      <c r="J882" s="443"/>
      <c r="K882" s="443"/>
      <c r="L882" s="443"/>
      <c r="M882" s="443"/>
      <c r="N882" s="443"/>
      <c r="O882" s="443"/>
      <c r="P882" s="443"/>
      <c r="Q882" s="443"/>
      <c r="R882" s="443"/>
      <c r="S882" s="443"/>
      <c r="T882" s="443"/>
      <c r="U882" s="443"/>
      <c r="V882" s="443"/>
      <c r="W882" s="443"/>
      <c r="X882" s="443"/>
      <c r="Y882" s="443"/>
      <c r="Z882" s="443"/>
    </row>
    <row r="883" spans="1:26" ht="15.6">
      <c r="A883" s="443"/>
      <c r="B883" s="443"/>
      <c r="C883" s="443"/>
      <c r="D883" s="443"/>
      <c r="E883" s="443"/>
      <c r="F883" s="443"/>
      <c r="G883" s="443"/>
      <c r="H883" s="443"/>
      <c r="I883" s="443"/>
      <c r="J883" s="443"/>
      <c r="K883" s="443"/>
      <c r="L883" s="443"/>
      <c r="M883" s="443"/>
      <c r="N883" s="443"/>
      <c r="O883" s="443"/>
      <c r="P883" s="443"/>
      <c r="Q883" s="443"/>
      <c r="R883" s="443"/>
      <c r="S883" s="443"/>
      <c r="T883" s="443"/>
      <c r="U883" s="443"/>
      <c r="V883" s="443"/>
      <c r="W883" s="443"/>
      <c r="X883" s="443"/>
      <c r="Y883" s="443"/>
      <c r="Z883" s="443"/>
    </row>
    <row r="884" spans="1:26" ht="15.6">
      <c r="A884" s="443"/>
      <c r="B884" s="443"/>
      <c r="C884" s="443"/>
      <c r="D884" s="443"/>
      <c r="E884" s="443"/>
      <c r="F884" s="443"/>
      <c r="G884" s="443"/>
      <c r="H884" s="443"/>
      <c r="I884" s="443"/>
      <c r="J884" s="443"/>
      <c r="K884" s="443"/>
      <c r="L884" s="443"/>
      <c r="M884" s="443"/>
      <c r="N884" s="443"/>
      <c r="O884" s="443"/>
      <c r="P884" s="443"/>
      <c r="Q884" s="443"/>
      <c r="R884" s="443"/>
      <c r="S884" s="443"/>
      <c r="T884" s="443"/>
      <c r="U884" s="443"/>
      <c r="V884" s="443"/>
      <c r="W884" s="443"/>
      <c r="X884" s="443"/>
      <c r="Y884" s="443"/>
      <c r="Z884" s="443"/>
    </row>
    <row r="885" spans="1:26" ht="15.6">
      <c r="A885" s="443"/>
      <c r="B885" s="443"/>
      <c r="C885" s="443"/>
      <c r="D885" s="443"/>
      <c r="E885" s="443"/>
      <c r="F885" s="443"/>
      <c r="G885" s="443"/>
      <c r="H885" s="443"/>
      <c r="I885" s="443"/>
      <c r="J885" s="443"/>
      <c r="K885" s="443"/>
      <c r="L885" s="443"/>
      <c r="M885" s="443"/>
      <c r="N885" s="443"/>
      <c r="O885" s="443"/>
      <c r="P885" s="443"/>
      <c r="Q885" s="443"/>
      <c r="R885" s="443"/>
      <c r="S885" s="443"/>
      <c r="T885" s="443"/>
      <c r="U885" s="443"/>
      <c r="V885" s="443"/>
      <c r="W885" s="443"/>
      <c r="X885" s="443"/>
      <c r="Y885" s="443"/>
      <c r="Z885" s="443"/>
    </row>
    <row r="886" spans="1:26" ht="15.6">
      <c r="A886" s="443"/>
      <c r="B886" s="443"/>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c r="Y886" s="443"/>
      <c r="Z886" s="443"/>
    </row>
    <row r="887" spans="1:26" ht="15.6">
      <c r="A887" s="443"/>
      <c r="B887" s="443"/>
      <c r="C887" s="443"/>
      <c r="D887" s="443"/>
      <c r="E887" s="443"/>
      <c r="F887" s="443"/>
      <c r="G887" s="443"/>
      <c r="H887" s="443"/>
      <c r="I887" s="443"/>
      <c r="J887" s="443"/>
      <c r="K887" s="443"/>
      <c r="L887" s="443"/>
      <c r="M887" s="443"/>
      <c r="N887" s="443"/>
      <c r="O887" s="443"/>
      <c r="P887" s="443"/>
      <c r="Q887" s="443"/>
      <c r="R887" s="443"/>
      <c r="S887" s="443"/>
      <c r="T887" s="443"/>
      <c r="U887" s="443"/>
      <c r="V887" s="443"/>
      <c r="W887" s="443"/>
      <c r="X887" s="443"/>
      <c r="Y887" s="443"/>
      <c r="Z887" s="443"/>
    </row>
    <row r="888" spans="1:26" ht="15.6">
      <c r="A888" s="443"/>
      <c r="B888" s="443"/>
      <c r="C888" s="443"/>
      <c r="D888" s="443"/>
      <c r="E888" s="443"/>
      <c r="F888" s="443"/>
      <c r="G888" s="443"/>
      <c r="H888" s="443"/>
      <c r="I888" s="443"/>
      <c r="J888" s="443"/>
      <c r="K888" s="443"/>
      <c r="L888" s="443"/>
      <c r="M888" s="443"/>
      <c r="N888" s="443"/>
      <c r="O888" s="443"/>
      <c r="P888" s="443"/>
      <c r="Q888" s="443"/>
      <c r="R888" s="443"/>
      <c r="S888" s="443"/>
      <c r="T888" s="443"/>
      <c r="U888" s="443"/>
      <c r="V888" s="443"/>
      <c r="W888" s="443"/>
      <c r="X888" s="443"/>
      <c r="Y888" s="443"/>
      <c r="Z888" s="443"/>
    </row>
    <row r="889" spans="1:26" ht="15.6">
      <c r="A889" s="443"/>
      <c r="B889" s="443"/>
      <c r="C889" s="443"/>
      <c r="D889" s="443"/>
      <c r="E889" s="443"/>
      <c r="F889" s="443"/>
      <c r="G889" s="443"/>
      <c r="H889" s="443"/>
      <c r="I889" s="443"/>
      <c r="J889" s="443"/>
      <c r="K889" s="443"/>
      <c r="L889" s="443"/>
      <c r="M889" s="443"/>
      <c r="N889" s="443"/>
      <c r="O889" s="443"/>
      <c r="P889" s="443"/>
      <c r="Q889" s="443"/>
      <c r="R889" s="443"/>
      <c r="S889" s="443"/>
      <c r="T889" s="443"/>
      <c r="U889" s="443"/>
      <c r="V889" s="443"/>
      <c r="W889" s="443"/>
      <c r="X889" s="443"/>
      <c r="Y889" s="443"/>
      <c r="Z889" s="443"/>
    </row>
    <row r="890" spans="1:26" ht="15.6">
      <c r="A890" s="443"/>
      <c r="B890" s="443"/>
      <c r="C890" s="443"/>
      <c r="D890" s="443"/>
      <c r="E890" s="443"/>
      <c r="F890" s="443"/>
      <c r="G890" s="443"/>
      <c r="H890" s="443"/>
      <c r="I890" s="443"/>
      <c r="J890" s="443"/>
      <c r="K890" s="443"/>
      <c r="L890" s="443"/>
      <c r="M890" s="443"/>
      <c r="N890" s="443"/>
      <c r="O890" s="443"/>
      <c r="P890" s="443"/>
      <c r="Q890" s="443"/>
      <c r="R890" s="443"/>
      <c r="S890" s="443"/>
      <c r="T890" s="443"/>
      <c r="U890" s="443"/>
      <c r="V890" s="443"/>
      <c r="W890" s="443"/>
      <c r="X890" s="443"/>
      <c r="Y890" s="443"/>
      <c r="Z890" s="443"/>
    </row>
    <row r="891" spans="1:26" ht="15.6">
      <c r="A891" s="443"/>
      <c r="B891" s="443"/>
      <c r="C891" s="443"/>
      <c r="D891" s="443"/>
      <c r="E891" s="443"/>
      <c r="F891" s="443"/>
      <c r="G891" s="443"/>
      <c r="H891" s="443"/>
      <c r="I891" s="443"/>
      <c r="J891" s="443"/>
      <c r="K891" s="443"/>
      <c r="L891" s="443"/>
      <c r="M891" s="443"/>
      <c r="N891" s="443"/>
      <c r="O891" s="443"/>
      <c r="P891" s="443"/>
      <c r="Q891" s="443"/>
      <c r="R891" s="443"/>
      <c r="S891" s="443"/>
      <c r="T891" s="443"/>
      <c r="U891" s="443"/>
      <c r="V891" s="443"/>
      <c r="W891" s="443"/>
      <c r="X891" s="443"/>
      <c r="Y891" s="443"/>
      <c r="Z891" s="443"/>
    </row>
    <row r="892" spans="1:26" ht="15.6">
      <c r="A892" s="443"/>
      <c r="B892" s="443"/>
      <c r="C892" s="443"/>
      <c r="D892" s="443"/>
      <c r="E892" s="443"/>
      <c r="F892" s="443"/>
      <c r="G892" s="443"/>
      <c r="H892" s="443"/>
      <c r="I892" s="443"/>
      <c r="J892" s="443"/>
      <c r="K892" s="443"/>
      <c r="L892" s="443"/>
      <c r="M892" s="443"/>
      <c r="N892" s="443"/>
      <c r="O892" s="443"/>
      <c r="P892" s="443"/>
      <c r="Q892" s="443"/>
      <c r="R892" s="443"/>
      <c r="S892" s="443"/>
      <c r="T892" s="443"/>
      <c r="U892" s="443"/>
      <c r="V892" s="443"/>
      <c r="W892" s="443"/>
      <c r="X892" s="443"/>
      <c r="Y892" s="443"/>
      <c r="Z892" s="443"/>
    </row>
    <row r="893" spans="1:26" ht="15.6">
      <c r="A893" s="443"/>
      <c r="B893" s="443"/>
      <c r="C893" s="443"/>
      <c r="D893" s="443"/>
      <c r="E893" s="443"/>
      <c r="F893" s="443"/>
      <c r="G893" s="443"/>
      <c r="H893" s="443"/>
      <c r="I893" s="443"/>
      <c r="J893" s="443"/>
      <c r="K893" s="443"/>
      <c r="L893" s="443"/>
      <c r="M893" s="443"/>
      <c r="N893" s="443"/>
      <c r="O893" s="443"/>
      <c r="P893" s="443"/>
      <c r="Q893" s="443"/>
      <c r="R893" s="443"/>
      <c r="S893" s="443"/>
      <c r="T893" s="443"/>
      <c r="U893" s="443"/>
      <c r="V893" s="443"/>
      <c r="W893" s="443"/>
      <c r="X893" s="443"/>
      <c r="Y893" s="443"/>
      <c r="Z893" s="443"/>
    </row>
    <row r="894" spans="1:26" ht="15.6">
      <c r="A894" s="443"/>
      <c r="B894" s="443"/>
      <c r="C894" s="443"/>
      <c r="D894" s="443"/>
      <c r="E894" s="443"/>
      <c r="F894" s="443"/>
      <c r="G894" s="443"/>
      <c r="H894" s="443"/>
      <c r="I894" s="443"/>
      <c r="J894" s="443"/>
      <c r="K894" s="443"/>
      <c r="L894" s="443"/>
      <c r="M894" s="443"/>
      <c r="N894" s="443"/>
      <c r="O894" s="443"/>
      <c r="P894" s="443"/>
      <c r="Q894" s="443"/>
      <c r="R894" s="443"/>
      <c r="S894" s="443"/>
      <c r="T894" s="443"/>
      <c r="U894" s="443"/>
      <c r="V894" s="443"/>
      <c r="W894" s="443"/>
      <c r="X894" s="443"/>
      <c r="Y894" s="443"/>
      <c r="Z894" s="443"/>
    </row>
    <row r="895" spans="1:26" ht="15.6">
      <c r="A895" s="443"/>
      <c r="B895" s="443"/>
      <c r="C895" s="443"/>
      <c r="D895" s="443"/>
      <c r="E895" s="443"/>
      <c r="F895" s="443"/>
      <c r="G895" s="443"/>
      <c r="H895" s="443"/>
      <c r="I895" s="443"/>
      <c r="J895" s="443"/>
      <c r="K895" s="443"/>
      <c r="L895" s="443"/>
      <c r="M895" s="443"/>
      <c r="N895" s="443"/>
      <c r="O895" s="443"/>
      <c r="P895" s="443"/>
      <c r="Q895" s="443"/>
      <c r="R895" s="443"/>
      <c r="S895" s="443"/>
      <c r="T895" s="443"/>
      <c r="U895" s="443"/>
      <c r="V895" s="443"/>
      <c r="W895" s="443"/>
      <c r="X895" s="443"/>
      <c r="Y895" s="443"/>
      <c r="Z895" s="443"/>
    </row>
    <row r="896" spans="1:26" ht="15.6">
      <c r="A896" s="443"/>
      <c r="B896" s="443"/>
      <c r="C896" s="443"/>
      <c r="D896" s="443"/>
      <c r="E896" s="443"/>
      <c r="F896" s="443"/>
      <c r="G896" s="443"/>
      <c r="H896" s="443"/>
      <c r="I896" s="443"/>
      <c r="J896" s="443"/>
      <c r="K896" s="443"/>
      <c r="L896" s="443"/>
      <c r="M896" s="443"/>
      <c r="N896" s="443"/>
      <c r="O896" s="443"/>
      <c r="P896" s="443"/>
      <c r="Q896" s="443"/>
      <c r="R896" s="443"/>
      <c r="S896" s="443"/>
      <c r="T896" s="443"/>
      <c r="U896" s="443"/>
      <c r="V896" s="443"/>
      <c r="W896" s="443"/>
      <c r="X896" s="443"/>
      <c r="Y896" s="443"/>
      <c r="Z896" s="443"/>
    </row>
    <row r="897" spans="1:26" ht="15.6">
      <c r="A897" s="443"/>
      <c r="B897" s="443"/>
      <c r="C897" s="443"/>
      <c r="D897" s="443"/>
      <c r="E897" s="443"/>
      <c r="F897" s="443"/>
      <c r="G897" s="443"/>
      <c r="H897" s="443"/>
      <c r="I897" s="443"/>
      <c r="J897" s="443"/>
      <c r="K897" s="443"/>
      <c r="L897" s="443"/>
      <c r="M897" s="443"/>
      <c r="N897" s="443"/>
      <c r="O897" s="443"/>
      <c r="P897" s="443"/>
      <c r="Q897" s="443"/>
      <c r="R897" s="443"/>
      <c r="S897" s="443"/>
      <c r="T897" s="443"/>
      <c r="U897" s="443"/>
      <c r="V897" s="443"/>
      <c r="W897" s="443"/>
      <c r="X897" s="443"/>
      <c r="Y897" s="443"/>
      <c r="Z897" s="443"/>
    </row>
    <row r="898" spans="1:26" ht="15.6">
      <c r="A898" s="443"/>
      <c r="B898" s="443"/>
      <c r="C898" s="443"/>
      <c r="D898" s="443"/>
      <c r="E898" s="443"/>
      <c r="F898" s="443"/>
      <c r="G898" s="443"/>
      <c r="H898" s="443"/>
      <c r="I898" s="443"/>
      <c r="J898" s="443"/>
      <c r="K898" s="443"/>
      <c r="L898" s="443"/>
      <c r="M898" s="443"/>
      <c r="N898" s="443"/>
      <c r="O898" s="443"/>
      <c r="P898" s="443"/>
      <c r="Q898" s="443"/>
      <c r="R898" s="443"/>
      <c r="S898" s="443"/>
      <c r="T898" s="443"/>
      <c r="U898" s="443"/>
      <c r="V898" s="443"/>
      <c r="W898" s="443"/>
      <c r="X898" s="443"/>
      <c r="Y898" s="443"/>
      <c r="Z898" s="443"/>
    </row>
    <row r="899" spans="1:26" ht="15.6">
      <c r="A899" s="443"/>
      <c r="B899" s="443"/>
      <c r="C899" s="443"/>
      <c r="D899" s="443"/>
      <c r="E899" s="443"/>
      <c r="F899" s="443"/>
      <c r="G899" s="443"/>
      <c r="H899" s="443"/>
      <c r="I899" s="443"/>
      <c r="J899" s="443"/>
      <c r="K899" s="443"/>
      <c r="L899" s="443"/>
      <c r="M899" s="443"/>
      <c r="N899" s="443"/>
      <c r="O899" s="443"/>
      <c r="P899" s="443"/>
      <c r="Q899" s="443"/>
      <c r="R899" s="443"/>
      <c r="S899" s="443"/>
      <c r="T899" s="443"/>
      <c r="U899" s="443"/>
      <c r="V899" s="443"/>
      <c r="W899" s="443"/>
      <c r="X899" s="443"/>
      <c r="Y899" s="443"/>
      <c r="Z899" s="443"/>
    </row>
    <row r="900" spans="1:26" ht="15.6">
      <c r="A900" s="443"/>
      <c r="B900" s="443"/>
      <c r="C900" s="443"/>
      <c r="D900" s="443"/>
      <c r="E900" s="443"/>
      <c r="F900" s="443"/>
      <c r="G900" s="443"/>
      <c r="H900" s="443"/>
      <c r="I900" s="443"/>
      <c r="J900" s="443"/>
      <c r="K900" s="443"/>
      <c r="L900" s="443"/>
      <c r="M900" s="443"/>
      <c r="N900" s="443"/>
      <c r="O900" s="443"/>
      <c r="P900" s="443"/>
      <c r="Q900" s="443"/>
      <c r="R900" s="443"/>
      <c r="S900" s="443"/>
      <c r="T900" s="443"/>
      <c r="U900" s="443"/>
      <c r="V900" s="443"/>
      <c r="W900" s="443"/>
      <c r="X900" s="443"/>
      <c r="Y900" s="443"/>
      <c r="Z900" s="443"/>
    </row>
    <row r="901" spans="1:26" ht="15.6">
      <c r="A901" s="443"/>
      <c r="B901" s="443"/>
      <c r="C901" s="443"/>
      <c r="D901" s="443"/>
      <c r="E901" s="443"/>
      <c r="F901" s="443"/>
      <c r="G901" s="443"/>
      <c r="H901" s="443"/>
      <c r="I901" s="443"/>
      <c r="J901" s="443"/>
      <c r="K901" s="443"/>
      <c r="L901" s="443"/>
      <c r="M901" s="443"/>
      <c r="N901" s="443"/>
      <c r="O901" s="443"/>
      <c r="P901" s="443"/>
      <c r="Q901" s="443"/>
      <c r="R901" s="443"/>
      <c r="S901" s="443"/>
      <c r="T901" s="443"/>
      <c r="U901" s="443"/>
      <c r="V901" s="443"/>
      <c r="W901" s="443"/>
      <c r="X901" s="443"/>
      <c r="Y901" s="443"/>
      <c r="Z901" s="443"/>
    </row>
    <row r="902" spans="1:26" ht="15.6">
      <c r="A902" s="443"/>
      <c r="B902" s="443"/>
      <c r="C902" s="443"/>
      <c r="D902" s="443"/>
      <c r="E902" s="443"/>
      <c r="F902" s="443"/>
      <c r="G902" s="443"/>
      <c r="H902" s="443"/>
      <c r="I902" s="443"/>
      <c r="J902" s="443"/>
      <c r="K902" s="443"/>
      <c r="L902" s="443"/>
      <c r="M902" s="443"/>
      <c r="N902" s="443"/>
      <c r="O902" s="443"/>
      <c r="P902" s="443"/>
      <c r="Q902" s="443"/>
      <c r="R902" s="443"/>
      <c r="S902" s="443"/>
      <c r="T902" s="443"/>
      <c r="U902" s="443"/>
      <c r="V902" s="443"/>
      <c r="W902" s="443"/>
      <c r="X902" s="443"/>
      <c r="Y902" s="443"/>
      <c r="Z902" s="443"/>
    </row>
    <row r="903" spans="1:26" ht="15.6">
      <c r="A903" s="443"/>
      <c r="B903" s="443"/>
      <c r="C903" s="443"/>
      <c r="D903" s="443"/>
      <c r="E903" s="443"/>
      <c r="F903" s="443"/>
      <c r="G903" s="443"/>
      <c r="H903" s="443"/>
      <c r="I903" s="443"/>
      <c r="J903" s="443"/>
      <c r="K903" s="443"/>
      <c r="L903" s="443"/>
      <c r="M903" s="443"/>
      <c r="N903" s="443"/>
      <c r="O903" s="443"/>
      <c r="P903" s="443"/>
      <c r="Q903" s="443"/>
      <c r="R903" s="443"/>
      <c r="S903" s="443"/>
      <c r="T903" s="443"/>
      <c r="U903" s="443"/>
      <c r="V903" s="443"/>
      <c r="W903" s="443"/>
      <c r="X903" s="443"/>
      <c r="Y903" s="443"/>
      <c r="Z903" s="443"/>
    </row>
    <row r="904" spans="1:26" ht="15.6">
      <c r="A904" s="443"/>
      <c r="B904" s="443"/>
      <c r="C904" s="443"/>
      <c r="D904" s="443"/>
      <c r="E904" s="443"/>
      <c r="F904" s="443"/>
      <c r="G904" s="443"/>
      <c r="H904" s="443"/>
      <c r="I904" s="443"/>
      <c r="J904" s="443"/>
      <c r="K904" s="443"/>
      <c r="L904" s="443"/>
      <c r="M904" s="443"/>
      <c r="N904" s="443"/>
      <c r="O904" s="443"/>
      <c r="P904" s="443"/>
      <c r="Q904" s="443"/>
      <c r="R904" s="443"/>
      <c r="S904" s="443"/>
      <c r="T904" s="443"/>
      <c r="U904" s="443"/>
      <c r="V904" s="443"/>
      <c r="W904" s="443"/>
      <c r="X904" s="443"/>
      <c r="Y904" s="443"/>
      <c r="Z904" s="443"/>
    </row>
    <row r="905" spans="1:26" ht="15.6">
      <c r="A905" s="443"/>
      <c r="B905" s="443"/>
      <c r="C905" s="443"/>
      <c r="D905" s="443"/>
      <c r="E905" s="443"/>
      <c r="F905" s="443"/>
      <c r="G905" s="443"/>
      <c r="H905" s="443"/>
      <c r="I905" s="443"/>
      <c r="J905" s="443"/>
      <c r="K905" s="443"/>
      <c r="L905" s="443"/>
      <c r="M905" s="443"/>
      <c r="N905" s="443"/>
      <c r="O905" s="443"/>
      <c r="P905" s="443"/>
      <c r="Q905" s="443"/>
      <c r="R905" s="443"/>
      <c r="S905" s="443"/>
      <c r="T905" s="443"/>
      <c r="U905" s="443"/>
      <c r="V905" s="443"/>
      <c r="W905" s="443"/>
      <c r="X905" s="443"/>
      <c r="Y905" s="443"/>
      <c r="Z905" s="443"/>
    </row>
    <row r="906" spans="1:26" ht="15.6">
      <c r="A906" s="443"/>
      <c r="B906" s="443"/>
      <c r="C906" s="443"/>
      <c r="D906" s="443"/>
      <c r="E906" s="443"/>
      <c r="F906" s="443"/>
      <c r="G906" s="443"/>
      <c r="H906" s="443"/>
      <c r="I906" s="443"/>
      <c r="J906" s="443"/>
      <c r="K906" s="443"/>
      <c r="L906" s="443"/>
      <c r="M906" s="443"/>
      <c r="N906" s="443"/>
      <c r="O906" s="443"/>
      <c r="P906" s="443"/>
      <c r="Q906" s="443"/>
      <c r="R906" s="443"/>
      <c r="S906" s="443"/>
      <c r="T906" s="443"/>
      <c r="U906" s="443"/>
      <c r="V906" s="443"/>
      <c r="W906" s="443"/>
      <c r="X906" s="443"/>
      <c r="Y906" s="443"/>
      <c r="Z906" s="443"/>
    </row>
    <row r="907" spans="1:26" ht="15.6">
      <c r="A907" s="443"/>
      <c r="B907" s="443"/>
      <c r="C907" s="443"/>
      <c r="D907" s="443"/>
      <c r="E907" s="443"/>
      <c r="F907" s="443"/>
      <c r="G907" s="443"/>
      <c r="H907" s="443"/>
      <c r="I907" s="443"/>
      <c r="J907" s="443"/>
      <c r="K907" s="443"/>
      <c r="L907" s="443"/>
      <c r="M907" s="443"/>
      <c r="N907" s="443"/>
      <c r="O907" s="443"/>
      <c r="P907" s="443"/>
      <c r="Q907" s="443"/>
      <c r="R907" s="443"/>
      <c r="S907" s="443"/>
      <c r="T907" s="443"/>
      <c r="U907" s="443"/>
      <c r="V907" s="443"/>
      <c r="W907" s="443"/>
      <c r="X907" s="443"/>
      <c r="Y907" s="443"/>
      <c r="Z907" s="443"/>
    </row>
    <row r="908" spans="1:26" ht="15.6">
      <c r="A908" s="443"/>
      <c r="B908" s="443"/>
      <c r="C908" s="443"/>
      <c r="D908" s="443"/>
      <c r="E908" s="443"/>
      <c r="F908" s="443"/>
      <c r="G908" s="443"/>
      <c r="H908" s="443"/>
      <c r="I908" s="443"/>
      <c r="J908" s="443"/>
      <c r="K908" s="443"/>
      <c r="L908" s="443"/>
      <c r="M908" s="443"/>
      <c r="N908" s="443"/>
      <c r="O908" s="443"/>
      <c r="P908" s="443"/>
      <c r="Q908" s="443"/>
      <c r="R908" s="443"/>
      <c r="S908" s="443"/>
      <c r="T908" s="443"/>
      <c r="U908" s="443"/>
      <c r="V908" s="443"/>
      <c r="W908" s="443"/>
      <c r="X908" s="443"/>
      <c r="Y908" s="443"/>
      <c r="Z908" s="443"/>
    </row>
    <row r="909" spans="1:26" ht="15.6">
      <c r="A909" s="443"/>
      <c r="B909" s="443"/>
      <c r="C909" s="443"/>
      <c r="D909" s="443"/>
      <c r="E909" s="443"/>
      <c r="F909" s="443"/>
      <c r="G909" s="443"/>
      <c r="H909" s="443"/>
      <c r="I909" s="443"/>
      <c r="J909" s="443"/>
      <c r="K909" s="443"/>
      <c r="L909" s="443"/>
      <c r="M909" s="443"/>
      <c r="N909" s="443"/>
      <c r="O909" s="443"/>
      <c r="P909" s="443"/>
      <c r="Q909" s="443"/>
      <c r="R909" s="443"/>
      <c r="S909" s="443"/>
      <c r="T909" s="443"/>
      <c r="U909" s="443"/>
      <c r="V909" s="443"/>
      <c r="W909" s="443"/>
      <c r="X909" s="443"/>
      <c r="Y909" s="443"/>
      <c r="Z909" s="443"/>
    </row>
    <row r="910" spans="1:26" ht="15.6">
      <c r="A910" s="443"/>
      <c r="B910" s="443"/>
      <c r="C910" s="443"/>
      <c r="D910" s="443"/>
      <c r="E910" s="443"/>
      <c r="F910" s="443"/>
      <c r="G910" s="443"/>
      <c r="H910" s="443"/>
      <c r="I910" s="443"/>
      <c r="J910" s="443"/>
      <c r="K910" s="443"/>
      <c r="L910" s="443"/>
      <c r="M910" s="443"/>
      <c r="N910" s="443"/>
      <c r="O910" s="443"/>
      <c r="P910" s="443"/>
      <c r="Q910" s="443"/>
      <c r="R910" s="443"/>
      <c r="S910" s="443"/>
      <c r="T910" s="443"/>
      <c r="U910" s="443"/>
      <c r="V910" s="443"/>
      <c r="W910" s="443"/>
      <c r="X910" s="443"/>
      <c r="Y910" s="443"/>
      <c r="Z910" s="443"/>
    </row>
    <row r="911" spans="1:26" ht="15.6">
      <c r="A911" s="443"/>
      <c r="B911" s="443"/>
      <c r="C911" s="443"/>
      <c r="D911" s="443"/>
      <c r="E911" s="443"/>
      <c r="F911" s="443"/>
      <c r="G911" s="443"/>
      <c r="H911" s="443"/>
      <c r="I911" s="443"/>
      <c r="J911" s="443"/>
      <c r="K911" s="443"/>
      <c r="L911" s="443"/>
      <c r="M911" s="443"/>
      <c r="N911" s="443"/>
      <c r="O911" s="443"/>
      <c r="P911" s="443"/>
      <c r="Q911" s="443"/>
      <c r="R911" s="443"/>
      <c r="S911" s="443"/>
      <c r="T911" s="443"/>
      <c r="U911" s="443"/>
      <c r="V911" s="443"/>
      <c r="W911" s="443"/>
      <c r="X911" s="443"/>
      <c r="Y911" s="443"/>
      <c r="Z911" s="443"/>
    </row>
    <row r="912" spans="1:26" ht="15.6">
      <c r="A912" s="443"/>
      <c r="B912" s="443"/>
      <c r="C912" s="443"/>
      <c r="D912" s="443"/>
      <c r="E912" s="443"/>
      <c r="F912" s="443"/>
      <c r="G912" s="443"/>
      <c r="H912" s="443"/>
      <c r="I912" s="443"/>
      <c r="J912" s="443"/>
      <c r="K912" s="443"/>
      <c r="L912" s="443"/>
      <c r="M912" s="443"/>
      <c r="N912" s="443"/>
      <c r="O912" s="443"/>
      <c r="P912" s="443"/>
      <c r="Q912" s="443"/>
      <c r="R912" s="443"/>
      <c r="S912" s="443"/>
      <c r="T912" s="443"/>
      <c r="U912" s="443"/>
      <c r="V912" s="443"/>
      <c r="W912" s="443"/>
      <c r="X912" s="443"/>
      <c r="Y912" s="443"/>
      <c r="Z912" s="443"/>
    </row>
    <row r="913" spans="1:26" ht="15.6">
      <c r="A913" s="443"/>
      <c r="B913" s="443"/>
      <c r="C913" s="443"/>
      <c r="D913" s="443"/>
      <c r="E913" s="443"/>
      <c r="F913" s="443"/>
      <c r="G913" s="443"/>
      <c r="H913" s="443"/>
      <c r="I913" s="443"/>
      <c r="J913" s="443"/>
      <c r="K913" s="443"/>
      <c r="L913" s="443"/>
      <c r="M913" s="443"/>
      <c r="N913" s="443"/>
      <c r="O913" s="443"/>
      <c r="P913" s="443"/>
      <c r="Q913" s="443"/>
      <c r="R913" s="443"/>
      <c r="S913" s="443"/>
      <c r="T913" s="443"/>
      <c r="U913" s="443"/>
      <c r="V913" s="443"/>
      <c r="W913" s="443"/>
      <c r="X913" s="443"/>
      <c r="Y913" s="443"/>
      <c r="Z913" s="443"/>
    </row>
    <row r="914" spans="1:26" ht="15.6">
      <c r="A914" s="443"/>
      <c r="B914" s="443"/>
      <c r="C914" s="443"/>
      <c r="D914" s="443"/>
      <c r="E914" s="443"/>
      <c r="F914" s="443"/>
      <c r="G914" s="443"/>
      <c r="H914" s="443"/>
      <c r="I914" s="443"/>
      <c r="J914" s="443"/>
      <c r="K914" s="443"/>
      <c r="L914" s="443"/>
      <c r="M914" s="443"/>
      <c r="N914" s="443"/>
      <c r="O914" s="443"/>
      <c r="P914" s="443"/>
      <c r="Q914" s="443"/>
      <c r="R914" s="443"/>
      <c r="S914" s="443"/>
      <c r="T914" s="443"/>
      <c r="U914" s="443"/>
      <c r="V914" s="443"/>
      <c r="W914" s="443"/>
      <c r="X914" s="443"/>
      <c r="Y914" s="443"/>
      <c r="Z914" s="443"/>
    </row>
    <row r="915" spans="1:26" ht="15.6">
      <c r="A915" s="443"/>
      <c r="B915" s="443"/>
      <c r="C915" s="443"/>
      <c r="D915" s="443"/>
      <c r="E915" s="443"/>
      <c r="F915" s="443"/>
      <c r="G915" s="443"/>
      <c r="H915" s="443"/>
      <c r="I915" s="443"/>
      <c r="J915" s="443"/>
      <c r="K915" s="443"/>
      <c r="L915" s="443"/>
      <c r="M915" s="443"/>
      <c r="N915" s="443"/>
      <c r="O915" s="443"/>
      <c r="P915" s="443"/>
      <c r="Q915" s="443"/>
      <c r="R915" s="443"/>
      <c r="S915" s="443"/>
      <c r="T915" s="443"/>
      <c r="U915" s="443"/>
      <c r="V915" s="443"/>
      <c r="W915" s="443"/>
      <c r="X915" s="443"/>
      <c r="Y915" s="443"/>
      <c r="Z915" s="443"/>
    </row>
    <row r="916" spans="1:26" ht="15.6">
      <c r="A916" s="443"/>
      <c r="B916" s="443"/>
      <c r="C916" s="443"/>
      <c r="D916" s="443"/>
      <c r="E916" s="443"/>
      <c r="F916" s="443"/>
      <c r="G916" s="443"/>
      <c r="H916" s="443"/>
      <c r="I916" s="443"/>
      <c r="J916" s="443"/>
      <c r="K916" s="443"/>
      <c r="L916" s="443"/>
      <c r="M916" s="443"/>
      <c r="N916" s="443"/>
      <c r="O916" s="443"/>
      <c r="P916" s="443"/>
      <c r="Q916" s="443"/>
      <c r="R916" s="443"/>
      <c r="S916" s="443"/>
      <c r="T916" s="443"/>
      <c r="U916" s="443"/>
      <c r="V916" s="443"/>
      <c r="W916" s="443"/>
      <c r="X916" s="443"/>
      <c r="Y916" s="443"/>
      <c r="Z916" s="443"/>
    </row>
    <row r="917" spans="1:26" ht="15.6">
      <c r="A917" s="443"/>
      <c r="B917" s="443"/>
      <c r="C917" s="443"/>
      <c r="D917" s="443"/>
      <c r="E917" s="443"/>
      <c r="F917" s="443"/>
      <c r="G917" s="443"/>
      <c r="H917" s="443"/>
      <c r="I917" s="443"/>
      <c r="J917" s="443"/>
      <c r="K917" s="443"/>
      <c r="L917" s="443"/>
      <c r="M917" s="443"/>
      <c r="N917" s="443"/>
      <c r="O917" s="443"/>
      <c r="P917" s="443"/>
      <c r="Q917" s="443"/>
      <c r="R917" s="443"/>
      <c r="S917" s="443"/>
      <c r="T917" s="443"/>
      <c r="U917" s="443"/>
      <c r="V917" s="443"/>
      <c r="W917" s="443"/>
      <c r="X917" s="443"/>
      <c r="Y917" s="443"/>
      <c r="Z917" s="443"/>
    </row>
    <row r="918" spans="1:26" ht="15.6">
      <c r="A918" s="443"/>
      <c r="B918" s="443"/>
      <c r="C918" s="443"/>
      <c r="D918" s="443"/>
      <c r="E918" s="443"/>
      <c r="F918" s="443"/>
      <c r="G918" s="443"/>
      <c r="H918" s="443"/>
      <c r="I918" s="443"/>
      <c r="J918" s="443"/>
      <c r="K918" s="443"/>
      <c r="L918" s="443"/>
      <c r="M918" s="443"/>
      <c r="N918" s="443"/>
      <c r="O918" s="443"/>
      <c r="P918" s="443"/>
      <c r="Q918" s="443"/>
      <c r="R918" s="443"/>
      <c r="S918" s="443"/>
      <c r="T918" s="443"/>
      <c r="U918" s="443"/>
      <c r="V918" s="443"/>
      <c r="W918" s="443"/>
      <c r="X918" s="443"/>
      <c r="Y918" s="443"/>
      <c r="Z918" s="443"/>
    </row>
    <row r="919" spans="1:26" ht="15.6">
      <c r="A919" s="443"/>
      <c r="B919" s="443"/>
      <c r="C919" s="443"/>
      <c r="D919" s="443"/>
      <c r="E919" s="443"/>
      <c r="F919" s="443"/>
      <c r="G919" s="443"/>
      <c r="H919" s="443"/>
      <c r="I919" s="443"/>
      <c r="J919" s="443"/>
      <c r="K919" s="443"/>
      <c r="L919" s="443"/>
      <c r="M919" s="443"/>
      <c r="N919" s="443"/>
      <c r="O919" s="443"/>
      <c r="P919" s="443"/>
      <c r="Q919" s="443"/>
      <c r="R919" s="443"/>
      <c r="S919" s="443"/>
      <c r="T919" s="443"/>
      <c r="U919" s="443"/>
      <c r="V919" s="443"/>
      <c r="W919" s="443"/>
      <c r="X919" s="443"/>
      <c r="Y919" s="443"/>
      <c r="Z919" s="443"/>
    </row>
    <row r="920" spans="1:26" ht="15.6">
      <c r="A920" s="443"/>
      <c r="B920" s="443"/>
      <c r="C920" s="443"/>
      <c r="D920" s="443"/>
      <c r="E920" s="443"/>
      <c r="F920" s="443"/>
      <c r="G920" s="443"/>
      <c r="H920" s="443"/>
      <c r="I920" s="443"/>
      <c r="J920" s="443"/>
      <c r="K920" s="443"/>
      <c r="L920" s="443"/>
      <c r="M920" s="443"/>
      <c r="N920" s="443"/>
      <c r="O920" s="443"/>
      <c r="P920" s="443"/>
      <c r="Q920" s="443"/>
      <c r="R920" s="443"/>
      <c r="S920" s="443"/>
      <c r="T920" s="443"/>
      <c r="U920" s="443"/>
      <c r="V920" s="443"/>
      <c r="W920" s="443"/>
      <c r="X920" s="443"/>
      <c r="Y920" s="443"/>
      <c r="Z920" s="443"/>
    </row>
    <row r="921" spans="1:26" ht="15.6">
      <c r="A921" s="443"/>
      <c r="B921" s="443"/>
      <c r="C921" s="443"/>
      <c r="D921" s="443"/>
      <c r="E921" s="443"/>
      <c r="F921" s="443"/>
      <c r="G921" s="443"/>
      <c r="H921" s="443"/>
      <c r="I921" s="443"/>
      <c r="J921" s="443"/>
      <c r="K921" s="443"/>
      <c r="L921" s="443"/>
      <c r="M921" s="443"/>
      <c r="N921" s="443"/>
      <c r="O921" s="443"/>
      <c r="P921" s="443"/>
      <c r="Q921" s="443"/>
      <c r="R921" s="443"/>
      <c r="S921" s="443"/>
      <c r="T921" s="443"/>
      <c r="U921" s="443"/>
      <c r="V921" s="443"/>
      <c r="W921" s="443"/>
      <c r="X921" s="443"/>
      <c r="Y921" s="443"/>
      <c r="Z921" s="443"/>
    </row>
    <row r="922" spans="1:26" ht="15.6">
      <c r="A922" s="443"/>
      <c r="B922" s="443"/>
      <c r="C922" s="443"/>
      <c r="D922" s="443"/>
      <c r="E922" s="443"/>
      <c r="F922" s="443"/>
      <c r="G922" s="443"/>
      <c r="H922" s="443"/>
      <c r="I922" s="443"/>
      <c r="J922" s="443"/>
      <c r="K922" s="443"/>
      <c r="L922" s="443"/>
      <c r="M922" s="443"/>
      <c r="N922" s="443"/>
      <c r="O922" s="443"/>
      <c r="P922" s="443"/>
      <c r="Q922" s="443"/>
      <c r="R922" s="443"/>
      <c r="S922" s="443"/>
      <c r="T922" s="443"/>
      <c r="U922" s="443"/>
      <c r="V922" s="443"/>
      <c r="W922" s="443"/>
      <c r="X922" s="443"/>
      <c r="Y922" s="443"/>
      <c r="Z922" s="443"/>
    </row>
    <row r="923" spans="1:26" ht="15.6">
      <c r="A923" s="443"/>
      <c r="B923" s="443"/>
      <c r="C923" s="443"/>
      <c r="D923" s="443"/>
      <c r="E923" s="443"/>
      <c r="F923" s="443"/>
      <c r="G923" s="443"/>
      <c r="H923" s="443"/>
      <c r="I923" s="443"/>
      <c r="J923" s="443"/>
      <c r="K923" s="443"/>
      <c r="L923" s="443"/>
      <c r="M923" s="443"/>
      <c r="N923" s="443"/>
      <c r="O923" s="443"/>
      <c r="P923" s="443"/>
      <c r="Q923" s="443"/>
      <c r="R923" s="443"/>
      <c r="S923" s="443"/>
      <c r="T923" s="443"/>
      <c r="U923" s="443"/>
      <c r="V923" s="443"/>
      <c r="W923" s="443"/>
      <c r="X923" s="443"/>
      <c r="Y923" s="443"/>
      <c r="Z923" s="443"/>
    </row>
    <row r="924" spans="1:26" ht="15.6">
      <c r="A924" s="443"/>
      <c r="B924" s="443"/>
      <c r="C924" s="443"/>
      <c r="D924" s="443"/>
      <c r="E924" s="443"/>
      <c r="F924" s="443"/>
      <c r="G924" s="443"/>
      <c r="H924" s="443"/>
      <c r="I924" s="443"/>
      <c r="J924" s="443"/>
      <c r="K924" s="443"/>
      <c r="L924" s="443"/>
      <c r="M924" s="443"/>
      <c r="N924" s="443"/>
      <c r="O924" s="443"/>
      <c r="P924" s="443"/>
      <c r="Q924" s="443"/>
      <c r="R924" s="443"/>
      <c r="S924" s="443"/>
      <c r="T924" s="443"/>
      <c r="U924" s="443"/>
      <c r="V924" s="443"/>
      <c r="W924" s="443"/>
      <c r="X924" s="443"/>
      <c r="Y924" s="443"/>
      <c r="Z924" s="443"/>
    </row>
    <row r="925" spans="1:26" ht="15.6">
      <c r="A925" s="443"/>
      <c r="B925" s="443"/>
      <c r="C925" s="443"/>
      <c r="D925" s="443"/>
      <c r="E925" s="443"/>
      <c r="F925" s="443"/>
      <c r="G925" s="443"/>
      <c r="H925" s="443"/>
      <c r="I925" s="443"/>
      <c r="J925" s="443"/>
      <c r="K925" s="443"/>
      <c r="L925" s="443"/>
      <c r="M925" s="443"/>
      <c r="N925" s="443"/>
      <c r="O925" s="443"/>
      <c r="P925" s="443"/>
      <c r="Q925" s="443"/>
      <c r="R925" s="443"/>
      <c r="S925" s="443"/>
      <c r="T925" s="443"/>
      <c r="U925" s="443"/>
      <c r="V925" s="443"/>
      <c r="W925" s="443"/>
      <c r="X925" s="443"/>
      <c r="Y925" s="443"/>
      <c r="Z925" s="443"/>
    </row>
    <row r="926" spans="1:26" ht="15.6">
      <c r="A926" s="443"/>
      <c r="B926" s="443"/>
      <c r="C926" s="443"/>
      <c r="D926" s="443"/>
      <c r="E926" s="443"/>
      <c r="F926" s="443"/>
      <c r="G926" s="443"/>
      <c r="H926" s="443"/>
      <c r="I926" s="443"/>
      <c r="J926" s="443"/>
      <c r="K926" s="443"/>
      <c r="L926" s="443"/>
      <c r="M926" s="443"/>
      <c r="N926" s="443"/>
      <c r="O926" s="443"/>
      <c r="P926" s="443"/>
      <c r="Q926" s="443"/>
      <c r="R926" s="443"/>
      <c r="S926" s="443"/>
      <c r="T926" s="443"/>
      <c r="U926" s="443"/>
      <c r="V926" s="443"/>
      <c r="W926" s="443"/>
      <c r="X926" s="443"/>
      <c r="Y926" s="443"/>
      <c r="Z926" s="443"/>
    </row>
    <row r="927" spans="1:26" ht="15.6">
      <c r="A927" s="443"/>
      <c r="B927" s="443"/>
      <c r="C927" s="443"/>
      <c r="D927" s="443"/>
      <c r="E927" s="443"/>
      <c r="F927" s="443"/>
      <c r="G927" s="443"/>
      <c r="H927" s="443"/>
      <c r="I927" s="443"/>
      <c r="J927" s="443"/>
      <c r="K927" s="443"/>
      <c r="L927" s="443"/>
      <c r="M927" s="443"/>
      <c r="N927" s="443"/>
      <c r="O927" s="443"/>
      <c r="P927" s="443"/>
      <c r="Q927" s="443"/>
      <c r="R927" s="443"/>
      <c r="S927" s="443"/>
      <c r="T927" s="443"/>
      <c r="U927" s="443"/>
      <c r="V927" s="443"/>
      <c r="W927" s="443"/>
      <c r="X927" s="443"/>
      <c r="Y927" s="443"/>
      <c r="Z927" s="443"/>
    </row>
    <row r="928" spans="1:26" ht="15.6">
      <c r="A928" s="443"/>
      <c r="B928" s="443"/>
      <c r="C928" s="443"/>
      <c r="D928" s="443"/>
      <c r="E928" s="443"/>
      <c r="F928" s="443"/>
      <c r="G928" s="443"/>
      <c r="H928" s="443"/>
      <c r="I928" s="443"/>
      <c r="J928" s="443"/>
      <c r="K928" s="443"/>
      <c r="L928" s="443"/>
      <c r="M928" s="443"/>
      <c r="N928" s="443"/>
      <c r="O928" s="443"/>
      <c r="P928" s="443"/>
      <c r="Q928" s="443"/>
      <c r="R928" s="443"/>
      <c r="S928" s="443"/>
      <c r="T928" s="443"/>
      <c r="U928" s="443"/>
      <c r="V928" s="443"/>
      <c r="W928" s="443"/>
      <c r="X928" s="443"/>
      <c r="Y928" s="443"/>
      <c r="Z928" s="443"/>
    </row>
    <row r="929" spans="1:26" ht="15.6">
      <c r="A929" s="443"/>
      <c r="B929" s="443"/>
      <c r="C929" s="443"/>
      <c r="D929" s="443"/>
      <c r="E929" s="443"/>
      <c r="F929" s="443"/>
      <c r="G929" s="443"/>
      <c r="H929" s="443"/>
      <c r="I929" s="443"/>
      <c r="J929" s="443"/>
      <c r="K929" s="443"/>
      <c r="L929" s="443"/>
      <c r="M929" s="443"/>
      <c r="N929" s="443"/>
      <c r="O929" s="443"/>
      <c r="P929" s="443"/>
      <c r="Q929" s="443"/>
      <c r="R929" s="443"/>
      <c r="S929" s="443"/>
      <c r="T929" s="443"/>
      <c r="U929" s="443"/>
      <c r="V929" s="443"/>
      <c r="W929" s="443"/>
      <c r="X929" s="443"/>
      <c r="Y929" s="443"/>
      <c r="Z929" s="443"/>
    </row>
    <row r="930" spans="1:26" ht="15.6">
      <c r="A930" s="443"/>
      <c r="B930" s="443"/>
      <c r="C930" s="443"/>
      <c r="D930" s="443"/>
      <c r="E930" s="443"/>
      <c r="F930" s="443"/>
      <c r="G930" s="443"/>
      <c r="H930" s="443"/>
      <c r="I930" s="443"/>
      <c r="J930" s="443"/>
      <c r="K930" s="443"/>
      <c r="L930" s="443"/>
      <c r="M930" s="443"/>
      <c r="N930" s="443"/>
      <c r="O930" s="443"/>
      <c r="P930" s="443"/>
      <c r="Q930" s="443"/>
      <c r="R930" s="443"/>
      <c r="S930" s="443"/>
      <c r="T930" s="443"/>
      <c r="U930" s="443"/>
      <c r="V930" s="443"/>
      <c r="W930" s="443"/>
      <c r="X930" s="443"/>
      <c r="Y930" s="443"/>
      <c r="Z930" s="443"/>
    </row>
    <row r="931" spans="1:26" ht="15.6">
      <c r="A931" s="443"/>
      <c r="B931" s="443"/>
      <c r="C931" s="443"/>
      <c r="D931" s="443"/>
      <c r="E931" s="443"/>
      <c r="F931" s="443"/>
      <c r="G931" s="443"/>
      <c r="H931" s="443"/>
      <c r="I931" s="443"/>
      <c r="J931" s="443"/>
      <c r="K931" s="443"/>
      <c r="L931" s="443"/>
      <c r="M931" s="443"/>
      <c r="N931" s="443"/>
      <c r="O931" s="443"/>
      <c r="P931" s="443"/>
      <c r="Q931" s="443"/>
      <c r="R931" s="443"/>
      <c r="S931" s="443"/>
      <c r="T931" s="443"/>
      <c r="U931" s="443"/>
      <c r="V931" s="443"/>
      <c r="W931" s="443"/>
      <c r="X931" s="443"/>
      <c r="Y931" s="443"/>
      <c r="Z931" s="443"/>
    </row>
    <row r="932" spans="1:26" ht="15.6">
      <c r="A932" s="443"/>
      <c r="B932" s="443"/>
      <c r="C932" s="443"/>
      <c r="D932" s="443"/>
      <c r="E932" s="443"/>
      <c r="F932" s="443"/>
      <c r="G932" s="443"/>
      <c r="H932" s="443"/>
      <c r="I932" s="443"/>
      <c r="J932" s="443"/>
      <c r="K932" s="443"/>
      <c r="L932" s="443"/>
      <c r="M932" s="443"/>
      <c r="N932" s="443"/>
      <c r="O932" s="443"/>
      <c r="P932" s="443"/>
      <c r="Q932" s="443"/>
      <c r="R932" s="443"/>
      <c r="S932" s="443"/>
      <c r="T932" s="443"/>
      <c r="U932" s="443"/>
      <c r="V932" s="443"/>
      <c r="W932" s="443"/>
      <c r="X932" s="443"/>
      <c r="Y932" s="443"/>
      <c r="Z932" s="443"/>
    </row>
    <row r="933" spans="1:26" ht="15.6">
      <c r="A933" s="443"/>
      <c r="B933" s="443"/>
      <c r="C933" s="443"/>
      <c r="D933" s="443"/>
      <c r="E933" s="443"/>
      <c r="F933" s="443"/>
      <c r="G933" s="443"/>
      <c r="H933" s="443"/>
      <c r="I933" s="443"/>
      <c r="J933" s="443"/>
      <c r="K933" s="443"/>
      <c r="L933" s="443"/>
      <c r="M933" s="443"/>
      <c r="N933" s="443"/>
      <c r="O933" s="443"/>
      <c r="P933" s="443"/>
      <c r="Q933" s="443"/>
      <c r="R933" s="443"/>
      <c r="S933" s="443"/>
      <c r="T933" s="443"/>
      <c r="U933" s="443"/>
      <c r="V933" s="443"/>
      <c r="W933" s="443"/>
      <c r="X933" s="443"/>
      <c r="Y933" s="443"/>
      <c r="Z933" s="443"/>
    </row>
    <row r="934" spans="1:26" ht="15.6">
      <c r="A934" s="443"/>
      <c r="B934" s="443"/>
      <c r="C934" s="443"/>
      <c r="D934" s="443"/>
      <c r="E934" s="443"/>
      <c r="F934" s="443"/>
      <c r="G934" s="443"/>
      <c r="H934" s="443"/>
      <c r="I934" s="443"/>
      <c r="J934" s="443"/>
      <c r="K934" s="443"/>
      <c r="L934" s="443"/>
      <c r="M934" s="443"/>
      <c r="N934" s="443"/>
      <c r="O934" s="443"/>
      <c r="P934" s="443"/>
      <c r="Q934" s="443"/>
      <c r="R934" s="443"/>
      <c r="S934" s="443"/>
      <c r="T934" s="443"/>
      <c r="U934" s="443"/>
      <c r="V934" s="443"/>
      <c r="W934" s="443"/>
      <c r="X934" s="443"/>
      <c r="Y934" s="443"/>
      <c r="Z934" s="443"/>
    </row>
    <row r="935" spans="1:26" ht="15.6">
      <c r="A935" s="443"/>
      <c r="B935" s="443"/>
      <c r="C935" s="443"/>
      <c r="D935" s="443"/>
      <c r="E935" s="443"/>
      <c r="F935" s="443"/>
      <c r="G935" s="443"/>
      <c r="H935" s="443"/>
      <c r="I935" s="443"/>
      <c r="J935" s="443"/>
      <c r="K935" s="443"/>
      <c r="L935" s="443"/>
      <c r="M935" s="443"/>
      <c r="N935" s="443"/>
      <c r="O935" s="443"/>
      <c r="P935" s="443"/>
      <c r="Q935" s="443"/>
      <c r="R935" s="443"/>
      <c r="S935" s="443"/>
      <c r="T935" s="443"/>
      <c r="U935" s="443"/>
      <c r="V935" s="443"/>
      <c r="W935" s="443"/>
      <c r="X935" s="443"/>
      <c r="Y935" s="443"/>
      <c r="Z935" s="443"/>
    </row>
    <row r="936" spans="1:26" ht="15.6">
      <c r="A936" s="443"/>
      <c r="B936" s="443"/>
      <c r="C936" s="443"/>
      <c r="D936" s="443"/>
      <c r="E936" s="443"/>
      <c r="F936" s="443"/>
      <c r="G936" s="443"/>
      <c r="H936" s="443"/>
      <c r="I936" s="443"/>
      <c r="J936" s="443"/>
      <c r="K936" s="443"/>
      <c r="L936" s="443"/>
      <c r="M936" s="443"/>
      <c r="N936" s="443"/>
      <c r="O936" s="443"/>
      <c r="P936" s="443"/>
      <c r="Q936" s="443"/>
      <c r="R936" s="443"/>
      <c r="S936" s="443"/>
      <c r="T936" s="443"/>
      <c r="U936" s="443"/>
      <c r="V936" s="443"/>
      <c r="W936" s="443"/>
      <c r="X936" s="443"/>
      <c r="Y936" s="443"/>
      <c r="Z936" s="443"/>
    </row>
    <row r="937" spans="1:26" ht="15.6">
      <c r="A937" s="443"/>
      <c r="B937" s="443"/>
      <c r="C937" s="443"/>
      <c r="D937" s="443"/>
      <c r="E937" s="443"/>
      <c r="F937" s="443"/>
      <c r="G937" s="443"/>
      <c r="H937" s="443"/>
      <c r="I937" s="443"/>
      <c r="J937" s="443"/>
      <c r="K937" s="443"/>
      <c r="L937" s="443"/>
      <c r="M937" s="443"/>
      <c r="N937" s="443"/>
      <c r="O937" s="443"/>
      <c r="P937" s="443"/>
      <c r="Q937" s="443"/>
      <c r="R937" s="443"/>
      <c r="S937" s="443"/>
      <c r="T937" s="443"/>
      <c r="U937" s="443"/>
      <c r="V937" s="443"/>
      <c r="W937" s="443"/>
      <c r="X937" s="443"/>
      <c r="Y937" s="443"/>
      <c r="Z937" s="443"/>
    </row>
    <row r="938" spans="1:26" ht="15.6">
      <c r="A938" s="443"/>
      <c r="B938" s="443"/>
      <c r="C938" s="443"/>
      <c r="D938" s="443"/>
      <c r="E938" s="443"/>
      <c r="F938" s="443"/>
      <c r="G938" s="443"/>
      <c r="H938" s="443"/>
      <c r="I938" s="443"/>
      <c r="J938" s="443"/>
      <c r="K938" s="443"/>
      <c r="L938" s="443"/>
      <c r="M938" s="443"/>
      <c r="N938" s="443"/>
      <c r="O938" s="443"/>
      <c r="P938" s="443"/>
      <c r="Q938" s="443"/>
      <c r="R938" s="443"/>
      <c r="S938" s="443"/>
      <c r="T938" s="443"/>
      <c r="U938" s="443"/>
      <c r="V938" s="443"/>
      <c r="W938" s="443"/>
      <c r="X938" s="443"/>
      <c r="Y938" s="443"/>
      <c r="Z938" s="443"/>
    </row>
    <row r="939" spans="1:26" ht="15.6">
      <c r="A939" s="443"/>
      <c r="B939" s="443"/>
      <c r="C939" s="443"/>
      <c r="D939" s="443"/>
      <c r="E939" s="443"/>
      <c r="F939" s="443"/>
      <c r="G939" s="443"/>
      <c r="H939" s="443"/>
      <c r="I939" s="443"/>
      <c r="J939" s="443"/>
      <c r="K939" s="443"/>
      <c r="L939" s="443"/>
      <c r="M939" s="443"/>
      <c r="N939" s="443"/>
      <c r="O939" s="443"/>
      <c r="P939" s="443"/>
      <c r="Q939" s="443"/>
      <c r="R939" s="443"/>
      <c r="S939" s="443"/>
      <c r="T939" s="443"/>
      <c r="U939" s="443"/>
      <c r="V939" s="443"/>
      <c r="W939" s="443"/>
      <c r="X939" s="443"/>
      <c r="Y939" s="443"/>
      <c r="Z939" s="443"/>
    </row>
    <row r="940" spans="1:26" ht="15.6">
      <c r="A940" s="443"/>
      <c r="B940" s="443"/>
      <c r="C940" s="443"/>
      <c r="D940" s="443"/>
      <c r="E940" s="443"/>
      <c r="F940" s="443"/>
      <c r="G940" s="443"/>
      <c r="H940" s="443"/>
      <c r="I940" s="443"/>
      <c r="J940" s="443"/>
      <c r="K940" s="443"/>
      <c r="L940" s="443"/>
      <c r="M940" s="443"/>
      <c r="N940" s="443"/>
      <c r="O940" s="443"/>
      <c r="P940" s="443"/>
      <c r="Q940" s="443"/>
      <c r="R940" s="443"/>
      <c r="S940" s="443"/>
      <c r="T940" s="443"/>
      <c r="U940" s="443"/>
      <c r="V940" s="443"/>
      <c r="W940" s="443"/>
      <c r="X940" s="443"/>
      <c r="Y940" s="443"/>
      <c r="Z940" s="443"/>
    </row>
    <row r="941" spans="1:26" ht="15.6">
      <c r="A941" s="443"/>
      <c r="B941" s="443"/>
      <c r="C941" s="443"/>
      <c r="D941" s="443"/>
      <c r="E941" s="443"/>
      <c r="F941" s="443"/>
      <c r="G941" s="443"/>
      <c r="H941" s="443"/>
      <c r="I941" s="443"/>
      <c r="J941" s="443"/>
      <c r="K941" s="443"/>
      <c r="L941" s="443"/>
      <c r="M941" s="443"/>
      <c r="N941" s="443"/>
      <c r="O941" s="443"/>
      <c r="P941" s="443"/>
      <c r="Q941" s="443"/>
      <c r="R941" s="443"/>
      <c r="S941" s="443"/>
      <c r="T941" s="443"/>
      <c r="U941" s="443"/>
      <c r="V941" s="443"/>
      <c r="W941" s="443"/>
      <c r="X941" s="443"/>
      <c r="Y941" s="443"/>
      <c r="Z941" s="443"/>
    </row>
    <row r="942" spans="1:26" ht="15.6">
      <c r="A942" s="443"/>
      <c r="B942" s="443"/>
      <c r="C942" s="443"/>
      <c r="D942" s="443"/>
      <c r="E942" s="443"/>
      <c r="F942" s="443"/>
      <c r="G942" s="443"/>
      <c r="H942" s="443"/>
      <c r="I942" s="443"/>
      <c r="J942" s="443"/>
      <c r="K942" s="443"/>
      <c r="L942" s="443"/>
      <c r="M942" s="443"/>
      <c r="N942" s="443"/>
      <c r="O942" s="443"/>
      <c r="P942" s="443"/>
      <c r="Q942" s="443"/>
      <c r="R942" s="443"/>
      <c r="S942" s="443"/>
      <c r="T942" s="443"/>
      <c r="U942" s="443"/>
      <c r="V942" s="443"/>
      <c r="W942" s="443"/>
      <c r="X942" s="443"/>
      <c r="Y942" s="443"/>
      <c r="Z942" s="443"/>
    </row>
    <row r="943" spans="1:26" ht="15.6">
      <c r="A943" s="443"/>
      <c r="B943" s="443"/>
      <c r="C943" s="443"/>
      <c r="D943" s="443"/>
      <c r="E943" s="443"/>
      <c r="F943" s="443"/>
      <c r="G943" s="443"/>
      <c r="H943" s="443"/>
      <c r="I943" s="443"/>
      <c r="J943" s="443"/>
      <c r="K943" s="443"/>
      <c r="L943" s="443"/>
      <c r="M943" s="443"/>
      <c r="N943" s="443"/>
      <c r="O943" s="443"/>
      <c r="P943" s="443"/>
      <c r="Q943" s="443"/>
      <c r="R943" s="443"/>
      <c r="S943" s="443"/>
      <c r="T943" s="443"/>
      <c r="U943" s="443"/>
      <c r="V943" s="443"/>
      <c r="W943" s="443"/>
      <c r="X943" s="443"/>
      <c r="Y943" s="443"/>
      <c r="Z943" s="443"/>
    </row>
    <row r="944" spans="1:26" ht="15.6">
      <c r="A944" s="443"/>
      <c r="B944" s="443"/>
      <c r="C944" s="443"/>
      <c r="D944" s="443"/>
      <c r="E944" s="443"/>
      <c r="F944" s="443"/>
      <c r="G944" s="443"/>
      <c r="H944" s="443"/>
      <c r="I944" s="443"/>
      <c r="J944" s="443"/>
      <c r="K944" s="443"/>
      <c r="L944" s="443"/>
      <c r="M944" s="443"/>
      <c r="N944" s="443"/>
      <c r="O944" s="443"/>
      <c r="P944" s="443"/>
      <c r="Q944" s="443"/>
      <c r="R944" s="443"/>
      <c r="S944" s="443"/>
      <c r="T944" s="443"/>
      <c r="U944" s="443"/>
      <c r="V944" s="443"/>
      <c r="W944" s="443"/>
      <c r="X944" s="443"/>
      <c r="Y944" s="443"/>
      <c r="Z944" s="443"/>
    </row>
    <row r="945" spans="1:26" ht="15.6">
      <c r="A945" s="443"/>
      <c r="B945" s="443"/>
      <c r="C945" s="443"/>
      <c r="D945" s="443"/>
      <c r="E945" s="443"/>
      <c r="F945" s="443"/>
      <c r="G945" s="443"/>
      <c r="H945" s="443"/>
      <c r="I945" s="443"/>
      <c r="J945" s="443"/>
      <c r="K945" s="443"/>
      <c r="L945" s="443"/>
      <c r="M945" s="443"/>
      <c r="N945" s="443"/>
      <c r="O945" s="443"/>
      <c r="P945" s="443"/>
      <c r="Q945" s="443"/>
      <c r="R945" s="443"/>
      <c r="S945" s="443"/>
      <c r="T945" s="443"/>
      <c r="U945" s="443"/>
      <c r="V945" s="443"/>
      <c r="W945" s="443"/>
      <c r="X945" s="443"/>
      <c r="Y945" s="443"/>
      <c r="Z945" s="443"/>
    </row>
    <row r="946" spans="1:26" ht="15.6">
      <c r="A946" s="443"/>
      <c r="B946" s="443"/>
      <c r="C946" s="443"/>
      <c r="D946" s="443"/>
      <c r="E946" s="443"/>
      <c r="F946" s="443"/>
      <c r="G946" s="443"/>
      <c r="H946" s="443"/>
      <c r="I946" s="443"/>
      <c r="J946" s="443"/>
      <c r="K946" s="443"/>
      <c r="L946" s="443"/>
      <c r="M946" s="443"/>
      <c r="N946" s="443"/>
      <c r="O946" s="443"/>
      <c r="P946" s="443"/>
      <c r="Q946" s="443"/>
      <c r="R946" s="443"/>
      <c r="S946" s="443"/>
      <c r="T946" s="443"/>
      <c r="U946" s="443"/>
      <c r="V946" s="443"/>
      <c r="W946" s="443"/>
      <c r="X946" s="443"/>
      <c r="Y946" s="443"/>
      <c r="Z946" s="443"/>
    </row>
    <row r="947" spans="1:26" ht="15.6">
      <c r="A947" s="443"/>
      <c r="B947" s="443"/>
      <c r="C947" s="443"/>
      <c r="D947" s="443"/>
      <c r="E947" s="443"/>
      <c r="F947" s="443"/>
      <c r="G947" s="443"/>
      <c r="H947" s="443"/>
      <c r="I947" s="443"/>
      <c r="J947" s="443"/>
      <c r="K947" s="443"/>
      <c r="L947" s="443"/>
      <c r="M947" s="443"/>
      <c r="N947" s="443"/>
      <c r="O947" s="443"/>
      <c r="P947" s="443"/>
      <c r="Q947" s="443"/>
      <c r="R947" s="443"/>
      <c r="S947" s="443"/>
      <c r="T947" s="443"/>
      <c r="U947" s="443"/>
      <c r="V947" s="443"/>
      <c r="W947" s="443"/>
      <c r="X947" s="443"/>
      <c r="Y947" s="443"/>
      <c r="Z947" s="443"/>
    </row>
    <row r="948" spans="1:26" ht="15.6">
      <c r="A948" s="443"/>
      <c r="B948" s="443"/>
      <c r="C948" s="443"/>
      <c r="D948" s="443"/>
      <c r="E948" s="443"/>
      <c r="F948" s="443"/>
      <c r="G948" s="443"/>
      <c r="H948" s="443"/>
      <c r="I948" s="443"/>
      <c r="J948" s="443"/>
      <c r="K948" s="443"/>
      <c r="L948" s="443"/>
      <c r="M948" s="443"/>
      <c r="N948" s="443"/>
      <c r="O948" s="443"/>
      <c r="P948" s="443"/>
      <c r="Q948" s="443"/>
      <c r="R948" s="443"/>
      <c r="S948" s="443"/>
      <c r="T948" s="443"/>
      <c r="U948" s="443"/>
      <c r="V948" s="443"/>
      <c r="W948" s="443"/>
      <c r="X948" s="443"/>
      <c r="Y948" s="443"/>
      <c r="Z948" s="443"/>
    </row>
    <row r="949" spans="1:26" ht="15.6">
      <c r="A949" s="443"/>
      <c r="B949" s="443"/>
      <c r="C949" s="443"/>
      <c r="D949" s="443"/>
      <c r="E949" s="443"/>
      <c r="F949" s="443"/>
      <c r="G949" s="443"/>
      <c r="H949" s="443"/>
      <c r="I949" s="443"/>
      <c r="J949" s="443"/>
      <c r="K949" s="443"/>
      <c r="L949" s="443"/>
      <c r="M949" s="443"/>
      <c r="N949" s="443"/>
      <c r="O949" s="443"/>
      <c r="P949" s="443"/>
      <c r="Q949" s="443"/>
      <c r="R949" s="443"/>
      <c r="S949" s="443"/>
      <c r="T949" s="443"/>
      <c r="U949" s="443"/>
      <c r="V949" s="443"/>
      <c r="W949" s="443"/>
      <c r="X949" s="443"/>
      <c r="Y949" s="443"/>
      <c r="Z949" s="443"/>
    </row>
    <row r="950" spans="1:26" ht="15.6">
      <c r="A950" s="443"/>
      <c r="B950" s="443"/>
      <c r="C950" s="443"/>
      <c r="D950" s="443"/>
      <c r="E950" s="443"/>
      <c r="F950" s="443"/>
      <c r="G950" s="443"/>
      <c r="H950" s="443"/>
      <c r="I950" s="443"/>
      <c r="J950" s="443"/>
      <c r="K950" s="443"/>
      <c r="L950" s="443"/>
      <c r="M950" s="443"/>
      <c r="N950" s="443"/>
      <c r="O950" s="443"/>
      <c r="P950" s="443"/>
      <c r="Q950" s="443"/>
      <c r="R950" s="443"/>
      <c r="S950" s="443"/>
      <c r="T950" s="443"/>
      <c r="U950" s="443"/>
      <c r="V950" s="443"/>
      <c r="W950" s="443"/>
      <c r="X950" s="443"/>
      <c r="Y950" s="443"/>
      <c r="Z950" s="443"/>
    </row>
    <row r="951" spans="1:26" ht="15.6">
      <c r="A951" s="443"/>
      <c r="B951" s="443"/>
      <c r="C951" s="443"/>
      <c r="D951" s="443"/>
      <c r="E951" s="443"/>
      <c r="F951" s="443"/>
      <c r="G951" s="443"/>
      <c r="H951" s="443"/>
      <c r="I951" s="443"/>
      <c r="J951" s="443"/>
      <c r="K951" s="443"/>
      <c r="L951" s="443"/>
      <c r="M951" s="443"/>
      <c r="N951" s="443"/>
      <c r="O951" s="443"/>
      <c r="P951" s="443"/>
      <c r="Q951" s="443"/>
      <c r="R951" s="443"/>
      <c r="S951" s="443"/>
      <c r="T951" s="443"/>
      <c r="U951" s="443"/>
      <c r="V951" s="443"/>
      <c r="W951" s="443"/>
      <c r="X951" s="443"/>
      <c r="Y951" s="443"/>
      <c r="Z951" s="443"/>
    </row>
    <row r="952" spans="1:26" ht="15.6">
      <c r="A952" s="443"/>
      <c r="B952" s="443"/>
      <c r="C952" s="443"/>
      <c r="D952" s="443"/>
      <c r="E952" s="443"/>
      <c r="F952" s="443"/>
      <c r="G952" s="443"/>
      <c r="H952" s="443"/>
      <c r="I952" s="443"/>
      <c r="J952" s="443"/>
      <c r="K952" s="443"/>
      <c r="L952" s="443"/>
      <c r="M952" s="443"/>
      <c r="N952" s="443"/>
      <c r="O952" s="443"/>
      <c r="P952" s="443"/>
      <c r="Q952" s="443"/>
      <c r="R952" s="443"/>
      <c r="S952" s="443"/>
      <c r="T952" s="443"/>
      <c r="U952" s="443"/>
      <c r="V952" s="443"/>
      <c r="W952" s="443"/>
      <c r="X952" s="443"/>
      <c r="Y952" s="443"/>
      <c r="Z952" s="443"/>
    </row>
    <row r="953" spans="1:26" ht="15.6">
      <c r="A953" s="443"/>
      <c r="B953" s="443"/>
      <c r="C953" s="443"/>
      <c r="D953" s="443"/>
      <c r="E953" s="443"/>
      <c r="F953" s="443"/>
      <c r="G953" s="443"/>
      <c r="H953" s="443"/>
      <c r="I953" s="443"/>
      <c r="J953" s="443"/>
      <c r="K953" s="443"/>
      <c r="L953" s="443"/>
      <c r="M953" s="443"/>
      <c r="N953" s="443"/>
      <c r="O953" s="443"/>
      <c r="P953" s="443"/>
      <c r="Q953" s="443"/>
      <c r="R953" s="443"/>
      <c r="S953" s="443"/>
      <c r="T953" s="443"/>
      <c r="U953" s="443"/>
      <c r="V953" s="443"/>
      <c r="W953" s="443"/>
      <c r="X953" s="443"/>
      <c r="Y953" s="443"/>
      <c r="Z953" s="443"/>
    </row>
    <row r="954" spans="1:26" ht="15.6">
      <c r="A954" s="443"/>
      <c r="B954" s="443"/>
      <c r="C954" s="443"/>
      <c r="D954" s="443"/>
      <c r="E954" s="443"/>
      <c r="F954" s="443"/>
      <c r="G954" s="443"/>
      <c r="H954" s="443"/>
      <c r="I954" s="443"/>
      <c r="J954" s="443"/>
      <c r="K954" s="443"/>
      <c r="L954" s="443"/>
      <c r="M954" s="443"/>
      <c r="N954" s="443"/>
      <c r="O954" s="443"/>
      <c r="P954" s="443"/>
      <c r="Q954" s="443"/>
      <c r="R954" s="443"/>
      <c r="S954" s="443"/>
      <c r="T954" s="443"/>
      <c r="U954" s="443"/>
      <c r="V954" s="443"/>
      <c r="W954" s="443"/>
      <c r="X954" s="443"/>
      <c r="Y954" s="443"/>
      <c r="Z954" s="443"/>
    </row>
    <row r="955" spans="1:26" ht="15.6">
      <c r="A955" s="443"/>
      <c r="B955" s="443"/>
      <c r="C955" s="443"/>
      <c r="D955" s="443"/>
      <c r="E955" s="443"/>
      <c r="F955" s="443"/>
      <c r="G955" s="443"/>
      <c r="H955" s="443"/>
      <c r="I955" s="443"/>
      <c r="J955" s="443"/>
      <c r="K955" s="443"/>
      <c r="L955" s="443"/>
      <c r="M955" s="443"/>
      <c r="N955" s="443"/>
      <c r="O955" s="443"/>
      <c r="P955" s="443"/>
      <c r="Q955" s="443"/>
      <c r="R955" s="443"/>
      <c r="S955" s="443"/>
      <c r="T955" s="443"/>
      <c r="U955" s="443"/>
      <c r="V955" s="443"/>
      <c r="W955" s="443"/>
      <c r="X955" s="443"/>
      <c r="Y955" s="443"/>
      <c r="Z955" s="443"/>
    </row>
    <row r="956" spans="1:26" ht="15.6">
      <c r="A956" s="443"/>
      <c r="B956" s="443"/>
      <c r="C956" s="443"/>
      <c r="D956" s="443"/>
      <c r="E956" s="443"/>
      <c r="F956" s="443"/>
      <c r="G956" s="443"/>
      <c r="H956" s="443"/>
      <c r="I956" s="443"/>
      <c r="J956" s="443"/>
      <c r="K956" s="443"/>
      <c r="L956" s="443"/>
      <c r="M956" s="443"/>
      <c r="N956" s="443"/>
      <c r="O956" s="443"/>
      <c r="P956" s="443"/>
      <c r="Q956" s="443"/>
      <c r="R956" s="443"/>
      <c r="S956" s="443"/>
      <c r="T956" s="443"/>
      <c r="U956" s="443"/>
      <c r="V956" s="443"/>
      <c r="W956" s="443"/>
      <c r="X956" s="443"/>
      <c r="Y956" s="443"/>
      <c r="Z956" s="443"/>
    </row>
    <row r="957" spans="1:26" ht="15.6">
      <c r="A957" s="443"/>
      <c r="B957" s="443"/>
      <c r="C957" s="443"/>
      <c r="D957" s="443"/>
      <c r="E957" s="443"/>
      <c r="F957" s="443"/>
      <c r="G957" s="443"/>
      <c r="H957" s="443"/>
      <c r="I957" s="443"/>
      <c r="J957" s="443"/>
      <c r="K957" s="443"/>
      <c r="L957" s="443"/>
      <c r="M957" s="443"/>
      <c r="N957" s="443"/>
      <c r="O957" s="443"/>
      <c r="P957" s="443"/>
      <c r="Q957" s="443"/>
      <c r="R957" s="443"/>
      <c r="S957" s="443"/>
      <c r="T957" s="443"/>
      <c r="U957" s="443"/>
      <c r="V957" s="443"/>
      <c r="W957" s="443"/>
      <c r="X957" s="443"/>
      <c r="Y957" s="443"/>
      <c r="Z957" s="443"/>
    </row>
    <row r="958" spans="1:26" ht="15.6">
      <c r="A958" s="443"/>
      <c r="B958" s="443"/>
      <c r="C958" s="443"/>
      <c r="D958" s="443"/>
      <c r="E958" s="443"/>
      <c r="F958" s="443"/>
      <c r="G958" s="443"/>
      <c r="H958" s="443"/>
      <c r="I958" s="443"/>
      <c r="J958" s="443"/>
      <c r="K958" s="443"/>
      <c r="L958" s="443"/>
      <c r="M958" s="443"/>
      <c r="N958" s="443"/>
      <c r="O958" s="443"/>
      <c r="P958" s="443"/>
      <c r="Q958" s="443"/>
      <c r="R958" s="443"/>
      <c r="S958" s="443"/>
      <c r="T958" s="443"/>
      <c r="U958" s="443"/>
      <c r="V958" s="443"/>
      <c r="W958" s="443"/>
      <c r="X958" s="443"/>
      <c r="Y958" s="443"/>
      <c r="Z958" s="443"/>
    </row>
    <row r="959" spans="1:26" ht="15.6">
      <c r="A959" s="443"/>
      <c r="B959" s="443"/>
      <c r="C959" s="443"/>
      <c r="D959" s="443"/>
      <c r="E959" s="443"/>
      <c r="F959" s="443"/>
      <c r="G959" s="443"/>
      <c r="H959" s="443"/>
      <c r="I959" s="443"/>
      <c r="J959" s="443"/>
      <c r="K959" s="443"/>
      <c r="L959" s="443"/>
      <c r="M959" s="443"/>
      <c r="N959" s="443"/>
      <c r="O959" s="443"/>
      <c r="P959" s="443"/>
      <c r="Q959" s="443"/>
      <c r="R959" s="443"/>
      <c r="S959" s="443"/>
      <c r="T959" s="443"/>
      <c r="U959" s="443"/>
      <c r="V959" s="443"/>
      <c r="W959" s="443"/>
      <c r="X959" s="443"/>
      <c r="Y959" s="443"/>
      <c r="Z959" s="443"/>
    </row>
    <row r="960" spans="1:26" ht="15.6">
      <c r="A960" s="443"/>
      <c r="B960" s="443"/>
      <c r="C960" s="443"/>
      <c r="D960" s="443"/>
      <c r="E960" s="443"/>
      <c r="F960" s="443"/>
      <c r="G960" s="443"/>
      <c r="H960" s="443"/>
      <c r="I960" s="443"/>
      <c r="J960" s="443"/>
      <c r="K960" s="443"/>
      <c r="L960" s="443"/>
      <c r="M960" s="443"/>
      <c r="N960" s="443"/>
      <c r="O960" s="443"/>
      <c r="P960" s="443"/>
      <c r="Q960" s="443"/>
      <c r="R960" s="443"/>
      <c r="S960" s="443"/>
      <c r="T960" s="443"/>
      <c r="U960" s="443"/>
      <c r="V960" s="443"/>
      <c r="W960" s="443"/>
      <c r="X960" s="443"/>
      <c r="Y960" s="443"/>
      <c r="Z960" s="443"/>
    </row>
    <row r="961" spans="1:26" ht="15.6">
      <c r="A961" s="443"/>
      <c r="B961" s="443"/>
      <c r="C961" s="443"/>
      <c r="D961" s="443"/>
      <c r="E961" s="443"/>
      <c r="F961" s="443"/>
      <c r="G961" s="443"/>
      <c r="H961" s="443"/>
      <c r="I961" s="443"/>
      <c r="J961" s="443"/>
      <c r="K961" s="443"/>
      <c r="L961" s="443"/>
      <c r="M961" s="443"/>
      <c r="N961" s="443"/>
      <c r="O961" s="443"/>
      <c r="P961" s="443"/>
      <c r="Q961" s="443"/>
      <c r="R961" s="443"/>
      <c r="S961" s="443"/>
      <c r="T961" s="443"/>
      <c r="U961" s="443"/>
      <c r="V961" s="443"/>
      <c r="W961" s="443"/>
      <c r="X961" s="443"/>
      <c r="Y961" s="443"/>
      <c r="Z961" s="443"/>
    </row>
    <row r="962" spans="1:26" ht="15.6">
      <c r="A962" s="443"/>
      <c r="B962" s="443"/>
      <c r="C962" s="443"/>
      <c r="D962" s="443"/>
      <c r="E962" s="443"/>
      <c r="F962" s="443"/>
      <c r="G962" s="443"/>
      <c r="H962" s="443"/>
      <c r="I962" s="443"/>
      <c r="J962" s="443"/>
      <c r="K962" s="443"/>
      <c r="L962" s="443"/>
      <c r="M962" s="443"/>
      <c r="N962" s="443"/>
      <c r="O962" s="443"/>
      <c r="P962" s="443"/>
      <c r="Q962" s="443"/>
      <c r="R962" s="443"/>
      <c r="S962" s="443"/>
      <c r="T962" s="443"/>
      <c r="U962" s="443"/>
      <c r="V962" s="443"/>
      <c r="W962" s="443"/>
      <c r="X962" s="443"/>
      <c r="Y962" s="443"/>
      <c r="Z962" s="443"/>
    </row>
    <row r="963" spans="1:26" ht="15.6">
      <c r="A963" s="443"/>
      <c r="B963" s="443"/>
      <c r="C963" s="443"/>
      <c r="D963" s="443"/>
      <c r="E963" s="443"/>
      <c r="F963" s="443"/>
      <c r="G963" s="443"/>
      <c r="H963" s="443"/>
      <c r="I963" s="443"/>
      <c r="J963" s="443"/>
      <c r="K963" s="443"/>
      <c r="L963" s="443"/>
      <c r="M963" s="443"/>
      <c r="N963" s="443"/>
      <c r="O963" s="443"/>
      <c r="P963" s="443"/>
      <c r="Q963" s="443"/>
      <c r="R963" s="443"/>
      <c r="S963" s="443"/>
      <c r="T963" s="443"/>
      <c r="U963" s="443"/>
      <c r="V963" s="443"/>
      <c r="W963" s="443"/>
      <c r="X963" s="443"/>
      <c r="Y963" s="443"/>
      <c r="Z963" s="443"/>
    </row>
    <row r="964" spans="1:26" ht="15.6">
      <c r="A964" s="443"/>
      <c r="B964" s="443"/>
      <c r="C964" s="443"/>
      <c r="D964" s="443"/>
      <c r="E964" s="443"/>
      <c r="F964" s="443"/>
      <c r="G964" s="443"/>
      <c r="H964" s="443"/>
      <c r="I964" s="443"/>
      <c r="J964" s="443"/>
      <c r="K964" s="443"/>
      <c r="L964" s="443"/>
      <c r="M964" s="443"/>
      <c r="N964" s="443"/>
      <c r="O964" s="443"/>
      <c r="P964" s="443"/>
      <c r="Q964" s="443"/>
      <c r="R964" s="443"/>
      <c r="S964" s="443"/>
      <c r="T964" s="443"/>
      <c r="U964" s="443"/>
      <c r="V964" s="443"/>
      <c r="W964" s="443"/>
      <c r="X964" s="443"/>
      <c r="Y964" s="443"/>
      <c r="Z964" s="443"/>
    </row>
    <row r="965" spans="1:26" ht="15.6">
      <c r="A965" s="443"/>
      <c r="B965" s="443"/>
      <c r="C965" s="443"/>
      <c r="D965" s="443"/>
      <c r="E965" s="443"/>
      <c r="F965" s="443"/>
      <c r="G965" s="443"/>
      <c r="H965" s="443"/>
      <c r="I965" s="443"/>
      <c r="J965" s="443"/>
      <c r="K965" s="443"/>
      <c r="L965" s="443"/>
      <c r="M965" s="443"/>
      <c r="N965" s="443"/>
      <c r="O965" s="443"/>
      <c r="P965" s="443"/>
      <c r="Q965" s="443"/>
      <c r="R965" s="443"/>
      <c r="S965" s="443"/>
      <c r="T965" s="443"/>
      <c r="U965" s="443"/>
      <c r="V965" s="443"/>
      <c r="W965" s="443"/>
      <c r="X965" s="443"/>
      <c r="Y965" s="443"/>
      <c r="Z965" s="443"/>
    </row>
    <row r="966" spans="1:26" ht="15.6">
      <c r="A966" s="443"/>
      <c r="B966" s="443"/>
      <c r="C966" s="443"/>
      <c r="D966" s="443"/>
      <c r="E966" s="443"/>
      <c r="F966" s="443"/>
      <c r="G966" s="443"/>
      <c r="H966" s="443"/>
      <c r="I966" s="443"/>
      <c r="J966" s="443"/>
      <c r="K966" s="443"/>
      <c r="L966" s="443"/>
      <c r="M966" s="443"/>
      <c r="N966" s="443"/>
      <c r="O966" s="443"/>
      <c r="P966" s="443"/>
      <c r="Q966" s="443"/>
      <c r="R966" s="443"/>
      <c r="S966" s="443"/>
      <c r="T966" s="443"/>
      <c r="U966" s="443"/>
      <c r="V966" s="443"/>
      <c r="W966" s="443"/>
      <c r="X966" s="443"/>
      <c r="Y966" s="443"/>
      <c r="Z966" s="443"/>
    </row>
    <row r="967" spans="1:26" ht="15.6">
      <c r="A967" s="443"/>
      <c r="B967" s="443"/>
      <c r="C967" s="443"/>
      <c r="D967" s="443"/>
      <c r="E967" s="443"/>
      <c r="F967" s="443"/>
      <c r="G967" s="443"/>
      <c r="H967" s="443"/>
      <c r="I967" s="443"/>
      <c r="J967" s="443"/>
      <c r="K967" s="443"/>
      <c r="L967" s="443"/>
      <c r="M967" s="443"/>
      <c r="N967" s="443"/>
      <c r="O967" s="443"/>
      <c r="P967" s="443"/>
      <c r="Q967" s="443"/>
      <c r="R967" s="443"/>
      <c r="S967" s="443"/>
      <c r="T967" s="443"/>
      <c r="U967" s="443"/>
      <c r="V967" s="443"/>
      <c r="W967" s="443"/>
      <c r="X967" s="443"/>
      <c r="Y967" s="443"/>
      <c r="Z967" s="443"/>
    </row>
    <row r="968" spans="1:26" ht="15.6">
      <c r="A968" s="443"/>
      <c r="B968" s="443"/>
      <c r="C968" s="443"/>
      <c r="D968" s="443"/>
      <c r="E968" s="443"/>
      <c r="F968" s="443"/>
      <c r="G968" s="443"/>
      <c r="H968" s="443"/>
      <c r="I968" s="443"/>
      <c r="J968" s="443"/>
      <c r="K968" s="443"/>
      <c r="L968" s="443"/>
      <c r="M968" s="443"/>
      <c r="N968" s="443"/>
      <c r="O968" s="443"/>
      <c r="P968" s="443"/>
      <c r="Q968" s="443"/>
      <c r="R968" s="443"/>
      <c r="S968" s="443"/>
      <c r="T968" s="443"/>
      <c r="U968" s="443"/>
      <c r="V968" s="443"/>
      <c r="W968" s="443"/>
      <c r="X968" s="443"/>
      <c r="Y968" s="443"/>
      <c r="Z968" s="443"/>
    </row>
    <row r="969" spans="1:26" ht="15.6">
      <c r="A969" s="443"/>
      <c r="B969" s="443"/>
      <c r="C969" s="443"/>
      <c r="D969" s="443"/>
      <c r="E969" s="443"/>
      <c r="F969" s="443"/>
      <c r="G969" s="443"/>
      <c r="H969" s="443"/>
      <c r="I969" s="443"/>
      <c r="J969" s="443"/>
      <c r="K969" s="443"/>
      <c r="L969" s="443"/>
      <c r="M969" s="443"/>
      <c r="N969" s="443"/>
      <c r="O969" s="443"/>
      <c r="P969" s="443"/>
      <c r="Q969" s="443"/>
      <c r="R969" s="443"/>
      <c r="S969" s="443"/>
      <c r="T969" s="443"/>
      <c r="U969" s="443"/>
      <c r="V969" s="443"/>
      <c r="W969" s="443"/>
      <c r="X969" s="443"/>
      <c r="Y969" s="443"/>
      <c r="Z969" s="443"/>
    </row>
    <row r="970" spans="1:26" ht="15.6">
      <c r="A970" s="443"/>
      <c r="B970" s="443"/>
      <c r="C970" s="443"/>
      <c r="D970" s="443"/>
      <c r="E970" s="443"/>
      <c r="F970" s="443"/>
      <c r="G970" s="443"/>
      <c r="H970" s="443"/>
      <c r="I970" s="443"/>
      <c r="J970" s="443"/>
      <c r="K970" s="443"/>
      <c r="L970" s="443"/>
      <c r="M970" s="443"/>
      <c r="N970" s="443"/>
      <c r="O970" s="443"/>
      <c r="P970" s="443"/>
      <c r="Q970" s="443"/>
      <c r="R970" s="443"/>
      <c r="S970" s="443"/>
      <c r="T970" s="443"/>
      <c r="U970" s="443"/>
      <c r="V970" s="443"/>
      <c r="W970" s="443"/>
      <c r="X970" s="443"/>
      <c r="Y970" s="443"/>
      <c r="Z970" s="443"/>
    </row>
    <row r="971" spans="1:26" ht="15.6">
      <c r="A971" s="443"/>
      <c r="B971" s="443"/>
      <c r="C971" s="443"/>
      <c r="D971" s="443"/>
      <c r="E971" s="443"/>
      <c r="F971" s="443"/>
      <c r="G971" s="443"/>
      <c r="H971" s="443"/>
      <c r="I971" s="443"/>
      <c r="J971" s="443"/>
      <c r="K971" s="443"/>
      <c r="L971" s="443"/>
      <c r="M971" s="443"/>
      <c r="N971" s="443"/>
      <c r="O971" s="443"/>
      <c r="P971" s="443"/>
      <c r="Q971" s="443"/>
      <c r="R971" s="443"/>
      <c r="S971" s="443"/>
      <c r="T971" s="443"/>
      <c r="U971" s="443"/>
      <c r="V971" s="443"/>
      <c r="W971" s="443"/>
      <c r="X971" s="443"/>
      <c r="Y971" s="443"/>
      <c r="Z971" s="443"/>
    </row>
    <row r="972" spans="1:26" ht="15.6">
      <c r="A972" s="443"/>
      <c r="B972" s="443"/>
      <c r="C972" s="443"/>
      <c r="D972" s="443"/>
      <c r="E972" s="443"/>
      <c r="F972" s="443"/>
      <c r="G972" s="443"/>
      <c r="H972" s="443"/>
      <c r="I972" s="443"/>
      <c r="J972" s="443"/>
      <c r="K972" s="443"/>
      <c r="L972" s="443"/>
      <c r="M972" s="443"/>
      <c r="N972" s="443"/>
      <c r="O972" s="443"/>
      <c r="P972" s="443"/>
      <c r="Q972" s="443"/>
      <c r="R972" s="443"/>
      <c r="S972" s="443"/>
      <c r="T972" s="443"/>
      <c r="U972" s="443"/>
      <c r="V972" s="443"/>
      <c r="W972" s="443"/>
      <c r="X972" s="443"/>
      <c r="Y972" s="443"/>
      <c r="Z972" s="443"/>
    </row>
    <row r="973" spans="1:26" ht="15.6">
      <c r="A973" s="443"/>
      <c r="B973" s="443"/>
      <c r="C973" s="443"/>
      <c r="D973" s="443"/>
      <c r="E973" s="443"/>
      <c r="F973" s="443"/>
      <c r="G973" s="443"/>
      <c r="H973" s="443"/>
      <c r="I973" s="443"/>
      <c r="J973" s="443"/>
      <c r="K973" s="443"/>
      <c r="L973" s="443"/>
      <c r="M973" s="443"/>
      <c r="N973" s="443"/>
      <c r="O973" s="443"/>
      <c r="P973" s="443"/>
      <c r="Q973" s="443"/>
      <c r="R973" s="443"/>
      <c r="S973" s="443"/>
      <c r="T973" s="443"/>
      <c r="U973" s="443"/>
      <c r="V973" s="443"/>
      <c r="W973" s="443"/>
      <c r="X973" s="443"/>
      <c r="Y973" s="443"/>
      <c r="Z973" s="443"/>
    </row>
    <row r="974" spans="1:26" ht="15.6">
      <c r="A974" s="443"/>
      <c r="B974" s="443"/>
      <c r="C974" s="443"/>
      <c r="D974" s="443"/>
      <c r="E974" s="443"/>
      <c r="F974" s="443"/>
      <c r="G974" s="443"/>
      <c r="H974" s="443"/>
      <c r="I974" s="443"/>
      <c r="J974" s="443"/>
      <c r="K974" s="443"/>
      <c r="L974" s="443"/>
      <c r="M974" s="443"/>
      <c r="N974" s="443"/>
      <c r="O974" s="443"/>
      <c r="P974" s="443"/>
      <c r="Q974" s="443"/>
      <c r="R974" s="443"/>
      <c r="S974" s="443"/>
      <c r="T974" s="443"/>
      <c r="U974" s="443"/>
      <c r="V974" s="443"/>
      <c r="W974" s="443"/>
      <c r="X974" s="443"/>
      <c r="Y974" s="443"/>
      <c r="Z974" s="443"/>
    </row>
    <row r="975" spans="1:26" ht="15.6">
      <c r="A975" s="443"/>
      <c r="B975" s="443"/>
      <c r="C975" s="443"/>
      <c r="D975" s="443"/>
      <c r="E975" s="443"/>
      <c r="F975" s="443"/>
      <c r="G975" s="443"/>
      <c r="H975" s="443"/>
      <c r="I975" s="443"/>
      <c r="J975" s="443"/>
      <c r="K975" s="443"/>
      <c r="L975" s="443"/>
      <c r="M975" s="443"/>
      <c r="N975" s="443"/>
      <c r="O975" s="443"/>
      <c r="P975" s="443"/>
      <c r="Q975" s="443"/>
      <c r="R975" s="443"/>
      <c r="S975" s="443"/>
      <c r="T975" s="443"/>
      <c r="U975" s="443"/>
      <c r="V975" s="443"/>
      <c r="W975" s="443"/>
      <c r="X975" s="443"/>
      <c r="Y975" s="443"/>
      <c r="Z975" s="443"/>
    </row>
    <row r="976" spans="1:26" ht="15.6">
      <c r="A976" s="443"/>
      <c r="B976" s="443"/>
      <c r="C976" s="443"/>
      <c r="D976" s="443"/>
      <c r="E976" s="443"/>
      <c r="F976" s="443"/>
      <c r="G976" s="443"/>
      <c r="H976" s="443"/>
      <c r="I976" s="443"/>
      <c r="J976" s="443"/>
      <c r="K976" s="443"/>
      <c r="L976" s="443"/>
      <c r="M976" s="443"/>
      <c r="N976" s="443"/>
      <c r="O976" s="443"/>
      <c r="P976" s="443"/>
      <c r="Q976" s="443"/>
      <c r="R976" s="443"/>
      <c r="S976" s="443"/>
      <c r="T976" s="443"/>
      <c r="U976" s="443"/>
      <c r="V976" s="443"/>
      <c r="W976" s="443"/>
      <c r="X976" s="443"/>
      <c r="Y976" s="443"/>
      <c r="Z976" s="443"/>
    </row>
    <row r="977" spans="1:26" ht="15.6">
      <c r="A977" s="443"/>
      <c r="B977" s="443"/>
      <c r="C977" s="443"/>
      <c r="D977" s="443"/>
      <c r="E977" s="443"/>
      <c r="F977" s="443"/>
      <c r="G977" s="443"/>
      <c r="H977" s="443"/>
      <c r="I977" s="443"/>
      <c r="J977" s="443"/>
      <c r="K977" s="443"/>
      <c r="L977" s="443"/>
      <c r="M977" s="443"/>
      <c r="N977" s="443"/>
      <c r="O977" s="443"/>
      <c r="P977" s="443"/>
      <c r="Q977" s="443"/>
      <c r="R977" s="443"/>
      <c r="S977" s="443"/>
      <c r="T977" s="443"/>
      <c r="U977" s="443"/>
      <c r="V977" s="443"/>
      <c r="W977" s="443"/>
      <c r="X977" s="443"/>
      <c r="Y977" s="443"/>
      <c r="Z977" s="443"/>
    </row>
    <row r="978" spans="1:26" ht="15.6">
      <c r="A978" s="443"/>
      <c r="B978" s="443"/>
      <c r="C978" s="443"/>
      <c r="D978" s="443"/>
      <c r="E978" s="443"/>
      <c r="F978" s="443"/>
      <c r="G978" s="443"/>
      <c r="H978" s="443"/>
      <c r="I978" s="443"/>
      <c r="J978" s="443"/>
      <c r="K978" s="443"/>
      <c r="L978" s="443"/>
      <c r="M978" s="443"/>
      <c r="N978" s="443"/>
      <c r="O978" s="443"/>
      <c r="P978" s="443"/>
      <c r="Q978" s="443"/>
      <c r="R978" s="443"/>
      <c r="S978" s="443"/>
      <c r="T978" s="443"/>
      <c r="U978" s="443"/>
      <c r="V978" s="443"/>
      <c r="W978" s="443"/>
      <c r="X978" s="443"/>
      <c r="Y978" s="443"/>
      <c r="Z978" s="443"/>
    </row>
    <row r="979" spans="1:26" ht="15.6">
      <c r="A979" s="443"/>
      <c r="B979" s="443"/>
      <c r="C979" s="443"/>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row>
    <row r="980" spans="1:26" ht="15.6">
      <c r="A980" s="443"/>
      <c r="B980" s="443"/>
      <c r="C980" s="443"/>
      <c r="D980" s="443"/>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row>
    <row r="981" spans="1:26" ht="15.6">
      <c r="A981" s="443"/>
      <c r="B981" s="443"/>
      <c r="C981" s="443"/>
      <c r="D981" s="443"/>
      <c r="E981" s="443"/>
      <c r="F981" s="443"/>
      <c r="G981" s="443"/>
      <c r="H981" s="443"/>
      <c r="I981" s="443"/>
      <c r="J981" s="443"/>
      <c r="K981" s="443"/>
      <c r="L981" s="443"/>
      <c r="M981" s="443"/>
      <c r="N981" s="443"/>
      <c r="O981" s="443"/>
      <c r="P981" s="443"/>
      <c r="Q981" s="443"/>
      <c r="R981" s="443"/>
      <c r="S981" s="443"/>
      <c r="T981" s="443"/>
      <c r="U981" s="443"/>
      <c r="V981" s="443"/>
      <c r="W981" s="443"/>
      <c r="X981" s="443"/>
      <c r="Y981" s="443"/>
      <c r="Z981" s="443"/>
    </row>
    <row r="982" spans="1:26" ht="15.6">
      <c r="A982" s="443"/>
      <c r="B982" s="443"/>
      <c r="C982" s="443"/>
      <c r="D982" s="443"/>
      <c r="E982" s="443"/>
      <c r="F982" s="443"/>
      <c r="G982" s="443"/>
      <c r="H982" s="443"/>
      <c r="I982" s="443"/>
      <c r="J982" s="443"/>
      <c r="K982" s="443"/>
      <c r="L982" s="443"/>
      <c r="M982" s="443"/>
      <c r="N982" s="443"/>
      <c r="O982" s="443"/>
      <c r="P982" s="443"/>
      <c r="Q982" s="443"/>
      <c r="R982" s="443"/>
      <c r="S982" s="443"/>
      <c r="T982" s="443"/>
      <c r="U982" s="443"/>
      <c r="V982" s="443"/>
      <c r="W982" s="443"/>
      <c r="X982" s="443"/>
      <c r="Y982" s="443"/>
      <c r="Z982" s="443"/>
    </row>
    <row r="983" spans="1:26" ht="15.6">
      <c r="A983" s="443"/>
      <c r="B983" s="443"/>
      <c r="C983" s="443"/>
      <c r="D983" s="443"/>
      <c r="E983" s="443"/>
      <c r="F983" s="443"/>
      <c r="G983" s="443"/>
      <c r="H983" s="443"/>
      <c r="I983" s="443"/>
      <c r="J983" s="443"/>
      <c r="K983" s="443"/>
      <c r="L983" s="443"/>
      <c r="M983" s="443"/>
      <c r="N983" s="443"/>
      <c r="O983" s="443"/>
      <c r="P983" s="443"/>
      <c r="Q983" s="443"/>
      <c r="R983" s="443"/>
      <c r="S983" s="443"/>
      <c r="T983" s="443"/>
      <c r="U983" s="443"/>
      <c r="V983" s="443"/>
      <c r="W983" s="443"/>
      <c r="X983" s="443"/>
      <c r="Y983" s="443"/>
      <c r="Z983" s="443"/>
    </row>
    <row r="984" spans="1:26" ht="15.6">
      <c r="A984" s="443"/>
      <c r="B984" s="443"/>
      <c r="C984" s="443"/>
      <c r="D984" s="443"/>
      <c r="E984" s="443"/>
      <c r="F984" s="443"/>
      <c r="G984" s="443"/>
      <c r="H984" s="443"/>
      <c r="I984" s="443"/>
      <c r="J984" s="443"/>
      <c r="K984" s="443"/>
      <c r="L984" s="443"/>
      <c r="M984" s="443"/>
      <c r="N984" s="443"/>
      <c r="O984" s="443"/>
      <c r="P984" s="443"/>
      <c r="Q984" s="443"/>
      <c r="R984" s="443"/>
      <c r="S984" s="443"/>
      <c r="T984" s="443"/>
      <c r="U984" s="443"/>
      <c r="V984" s="443"/>
      <c r="W984" s="443"/>
      <c r="X984" s="443"/>
      <c r="Y984" s="443"/>
      <c r="Z984" s="443"/>
    </row>
    <row r="985" spans="1:26" ht="15.6">
      <c r="A985" s="443"/>
      <c r="B985" s="443"/>
      <c r="C985" s="443"/>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row>
    <row r="986" spans="1:26" ht="15.6">
      <c r="A986" s="443"/>
      <c r="B986" s="443"/>
      <c r="C986" s="443"/>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row>
    <row r="987" spans="1:26" ht="15.6">
      <c r="A987" s="443"/>
      <c r="B987" s="443"/>
      <c r="C987" s="443"/>
      <c r="D987" s="443"/>
      <c r="E987" s="443"/>
      <c r="F987" s="443"/>
      <c r="G987" s="443"/>
      <c r="H987" s="443"/>
      <c r="I987" s="443"/>
      <c r="J987" s="443"/>
      <c r="K987" s="443"/>
      <c r="L987" s="443"/>
      <c r="M987" s="443"/>
      <c r="N987" s="443"/>
      <c r="O987" s="443"/>
      <c r="P987" s="443"/>
      <c r="Q987" s="443"/>
      <c r="R987" s="443"/>
      <c r="S987" s="443"/>
      <c r="T987" s="443"/>
      <c r="U987" s="443"/>
      <c r="V987" s="443"/>
      <c r="W987" s="443"/>
      <c r="X987" s="443"/>
      <c r="Y987" s="443"/>
      <c r="Z987" s="443"/>
    </row>
    <row r="988" spans="1:26" ht="15.6">
      <c r="A988" s="443"/>
      <c r="B988" s="443"/>
      <c r="C988" s="443"/>
      <c r="D988" s="443"/>
      <c r="E988" s="443"/>
      <c r="F988" s="443"/>
      <c r="G988" s="443"/>
      <c r="H988" s="443"/>
      <c r="I988" s="443"/>
      <c r="J988" s="443"/>
      <c r="K988" s="443"/>
      <c r="L988" s="443"/>
      <c r="M988" s="443"/>
      <c r="N988" s="443"/>
      <c r="O988" s="443"/>
      <c r="P988" s="443"/>
      <c r="Q988" s="443"/>
      <c r="R988" s="443"/>
      <c r="S988" s="443"/>
      <c r="T988" s="443"/>
      <c r="U988" s="443"/>
      <c r="V988" s="443"/>
      <c r="W988" s="443"/>
      <c r="X988" s="443"/>
      <c r="Y988" s="443"/>
      <c r="Z988" s="443"/>
    </row>
    <row r="989" spans="1:26" ht="15.6">
      <c r="A989" s="443"/>
      <c r="B989" s="443"/>
      <c r="C989" s="443"/>
      <c r="D989" s="443"/>
      <c r="E989" s="443"/>
      <c r="F989" s="443"/>
      <c r="G989" s="443"/>
      <c r="H989" s="443"/>
      <c r="I989" s="443"/>
      <c r="J989" s="443"/>
      <c r="K989" s="443"/>
      <c r="L989" s="443"/>
      <c r="M989" s="443"/>
      <c r="N989" s="443"/>
      <c r="O989" s="443"/>
      <c r="P989" s="443"/>
      <c r="Q989" s="443"/>
      <c r="R989" s="443"/>
      <c r="S989" s="443"/>
      <c r="T989" s="443"/>
      <c r="U989" s="443"/>
      <c r="V989" s="443"/>
      <c r="W989" s="443"/>
      <c r="X989" s="443"/>
      <c r="Y989" s="443"/>
      <c r="Z989" s="443"/>
    </row>
    <row r="990" spans="1:26" ht="15.6">
      <c r="A990" s="443"/>
      <c r="B990" s="443"/>
      <c r="C990" s="443"/>
      <c r="D990" s="443"/>
      <c r="E990" s="443"/>
      <c r="F990" s="443"/>
      <c r="G990" s="443"/>
      <c r="H990" s="443"/>
      <c r="I990" s="443"/>
      <c r="J990" s="443"/>
      <c r="K990" s="443"/>
      <c r="L990" s="443"/>
      <c r="M990" s="443"/>
      <c r="N990" s="443"/>
      <c r="O990" s="443"/>
      <c r="P990" s="443"/>
      <c r="Q990" s="443"/>
      <c r="R990" s="443"/>
      <c r="S990" s="443"/>
      <c r="T990" s="443"/>
      <c r="U990" s="443"/>
      <c r="V990" s="443"/>
      <c r="W990" s="443"/>
      <c r="X990" s="443"/>
      <c r="Y990" s="443"/>
      <c r="Z990" s="443"/>
    </row>
    <row r="991" spans="1:26" ht="15.6">
      <c r="A991" s="443"/>
      <c r="B991" s="443"/>
      <c r="C991" s="443"/>
      <c r="D991" s="443"/>
      <c r="E991" s="443"/>
      <c r="F991" s="443"/>
      <c r="G991" s="443"/>
      <c r="H991" s="443"/>
      <c r="I991" s="443"/>
      <c r="J991" s="443"/>
      <c r="K991" s="443"/>
      <c r="L991" s="443"/>
      <c r="M991" s="443"/>
      <c r="N991" s="443"/>
      <c r="O991" s="443"/>
      <c r="P991" s="443"/>
      <c r="Q991" s="443"/>
      <c r="R991" s="443"/>
      <c r="S991" s="443"/>
      <c r="T991" s="443"/>
      <c r="U991" s="443"/>
      <c r="V991" s="443"/>
      <c r="W991" s="443"/>
      <c r="X991" s="443"/>
      <c r="Y991" s="443"/>
      <c r="Z991" s="443"/>
    </row>
    <row r="992" spans="1:26" ht="15.6">
      <c r="A992" s="443"/>
      <c r="B992" s="443"/>
      <c r="C992" s="443"/>
      <c r="D992" s="443"/>
      <c r="E992" s="443"/>
      <c r="F992" s="443"/>
      <c r="G992" s="443"/>
      <c r="H992" s="443"/>
      <c r="I992" s="443"/>
      <c r="J992" s="443"/>
      <c r="K992" s="443"/>
      <c r="L992" s="443"/>
      <c r="M992" s="443"/>
      <c r="N992" s="443"/>
      <c r="O992" s="443"/>
      <c r="P992" s="443"/>
      <c r="Q992" s="443"/>
      <c r="R992" s="443"/>
      <c r="S992" s="443"/>
      <c r="T992" s="443"/>
      <c r="U992" s="443"/>
      <c r="V992" s="443"/>
      <c r="W992" s="443"/>
      <c r="X992" s="443"/>
      <c r="Y992" s="443"/>
      <c r="Z992" s="443"/>
    </row>
    <row r="993" spans="1:26" ht="15.6">
      <c r="A993" s="443"/>
      <c r="B993" s="443"/>
      <c r="C993" s="443"/>
      <c r="D993" s="443"/>
      <c r="E993" s="443"/>
      <c r="F993" s="443"/>
      <c r="G993" s="443"/>
      <c r="H993" s="443"/>
      <c r="I993" s="443"/>
      <c r="J993" s="443"/>
      <c r="K993" s="443"/>
      <c r="L993" s="443"/>
      <c r="M993" s="443"/>
      <c r="N993" s="443"/>
      <c r="O993" s="443"/>
      <c r="P993" s="443"/>
      <c r="Q993" s="443"/>
      <c r="R993" s="443"/>
      <c r="S993" s="443"/>
      <c r="T993" s="443"/>
      <c r="U993" s="443"/>
      <c r="V993" s="443"/>
      <c r="W993" s="443"/>
      <c r="X993" s="443"/>
      <c r="Y993" s="443"/>
      <c r="Z993" s="443"/>
    </row>
    <row r="994" spans="1:26" ht="15.6">
      <c r="A994" s="443"/>
      <c r="B994" s="443"/>
      <c r="C994" s="443"/>
      <c r="D994" s="443"/>
      <c r="E994" s="443"/>
      <c r="F994" s="443"/>
      <c r="G994" s="443"/>
      <c r="H994" s="443"/>
      <c r="I994" s="443"/>
      <c r="J994" s="443"/>
      <c r="K994" s="443"/>
      <c r="L994" s="443"/>
      <c r="M994" s="443"/>
      <c r="N994" s="443"/>
      <c r="O994" s="443"/>
      <c r="P994" s="443"/>
      <c r="Q994" s="443"/>
      <c r="R994" s="443"/>
      <c r="S994" s="443"/>
      <c r="T994" s="443"/>
      <c r="U994" s="443"/>
      <c r="V994" s="443"/>
      <c r="W994" s="443"/>
      <c r="X994" s="443"/>
      <c r="Y994" s="443"/>
      <c r="Z994" s="443"/>
    </row>
    <row r="995" spans="1:26" ht="15.6">
      <c r="A995" s="443"/>
      <c r="B995" s="443"/>
      <c r="C995" s="443"/>
      <c r="D995" s="443"/>
      <c r="E995" s="443"/>
      <c r="F995" s="443"/>
      <c r="G995" s="443"/>
      <c r="H995" s="443"/>
      <c r="I995" s="443"/>
      <c r="J995" s="443"/>
      <c r="K995" s="443"/>
      <c r="L995" s="443"/>
      <c r="M995" s="443"/>
      <c r="N995" s="443"/>
      <c r="O995" s="443"/>
      <c r="P995" s="443"/>
      <c r="Q995" s="443"/>
      <c r="R995" s="443"/>
      <c r="S995" s="443"/>
      <c r="T995" s="443"/>
      <c r="U995" s="443"/>
      <c r="V995" s="443"/>
      <c r="W995" s="443"/>
      <c r="X995" s="443"/>
      <c r="Y995" s="443"/>
      <c r="Z995" s="443"/>
    </row>
    <row r="996" spans="1:26" ht="15.6">
      <c r="A996" s="443"/>
      <c r="B996" s="443"/>
      <c r="C996" s="443"/>
      <c r="D996" s="443"/>
      <c r="E996" s="443"/>
      <c r="F996" s="443"/>
      <c r="G996" s="443"/>
      <c r="H996" s="443"/>
      <c r="I996" s="443"/>
      <c r="J996" s="443"/>
      <c r="K996" s="443"/>
      <c r="L996" s="443"/>
      <c r="M996" s="443"/>
      <c r="N996" s="443"/>
      <c r="O996" s="443"/>
      <c r="P996" s="443"/>
      <c r="Q996" s="443"/>
      <c r="R996" s="443"/>
      <c r="S996" s="443"/>
      <c r="T996" s="443"/>
      <c r="U996" s="443"/>
      <c r="V996" s="443"/>
      <c r="W996" s="443"/>
      <c r="X996" s="443"/>
      <c r="Y996" s="443"/>
      <c r="Z996" s="443"/>
    </row>
    <row r="997" spans="1:26" ht="15.6">
      <c r="A997" s="443"/>
      <c r="B997" s="443"/>
      <c r="C997" s="443"/>
      <c r="D997" s="443"/>
      <c r="E997" s="443"/>
      <c r="F997" s="443"/>
      <c r="G997" s="443"/>
      <c r="H997" s="443"/>
      <c r="I997" s="443"/>
      <c r="J997" s="443"/>
      <c r="K997" s="443"/>
      <c r="L997" s="443"/>
      <c r="M997" s="443"/>
      <c r="N997" s="443"/>
      <c r="O997" s="443"/>
      <c r="P997" s="443"/>
      <c r="Q997" s="443"/>
      <c r="R997" s="443"/>
      <c r="S997" s="443"/>
      <c r="T997" s="443"/>
      <c r="U997" s="443"/>
      <c r="V997" s="443"/>
      <c r="W997" s="443"/>
      <c r="X997" s="443"/>
      <c r="Y997" s="443"/>
      <c r="Z997" s="443"/>
    </row>
    <row r="998" spans="1:26" ht="15.6">
      <c r="A998" s="443"/>
      <c r="B998" s="443"/>
      <c r="C998" s="443"/>
      <c r="D998" s="443"/>
      <c r="E998" s="443"/>
      <c r="F998" s="443"/>
      <c r="G998" s="443"/>
      <c r="H998" s="443"/>
      <c r="I998" s="443"/>
      <c r="J998" s="443"/>
      <c r="K998" s="443"/>
      <c r="L998" s="443"/>
      <c r="M998" s="443"/>
      <c r="N998" s="443"/>
      <c r="O998" s="443"/>
      <c r="P998" s="443"/>
      <c r="Q998" s="443"/>
      <c r="R998" s="443"/>
      <c r="S998" s="443"/>
      <c r="T998" s="443"/>
      <c r="U998" s="443"/>
      <c r="V998" s="443"/>
      <c r="W998" s="443"/>
      <c r="X998" s="443"/>
      <c r="Y998" s="443"/>
      <c r="Z998" s="443"/>
    </row>
    <row r="999" spans="1:26" ht="15.6">
      <c r="A999" s="443"/>
      <c r="B999" s="443"/>
      <c r="C999" s="443"/>
      <c r="D999" s="443"/>
      <c r="E999" s="443"/>
      <c r="F999" s="443"/>
      <c r="G999" s="443"/>
      <c r="H999" s="443"/>
      <c r="I999" s="443"/>
      <c r="J999" s="443"/>
      <c r="K999" s="443"/>
      <c r="L999" s="443"/>
      <c r="M999" s="443"/>
      <c r="N999" s="443"/>
      <c r="O999" s="443"/>
      <c r="P999" s="443"/>
      <c r="Q999" s="443"/>
      <c r="R999" s="443"/>
      <c r="S999" s="443"/>
      <c r="T999" s="443"/>
      <c r="U999" s="443"/>
      <c r="V999" s="443"/>
      <c r="W999" s="443"/>
      <c r="X999" s="443"/>
      <c r="Y999" s="443"/>
      <c r="Z999" s="443"/>
    </row>
    <row r="1000" spans="1:26" ht="15.6">
      <c r="A1000" s="443"/>
      <c r="B1000" s="443"/>
      <c r="C1000" s="443"/>
      <c r="D1000" s="443"/>
      <c r="E1000" s="443"/>
      <c r="F1000" s="443"/>
      <c r="G1000" s="443"/>
      <c r="H1000" s="443"/>
      <c r="I1000" s="443"/>
      <c r="J1000" s="443"/>
      <c r="K1000" s="443"/>
      <c r="L1000" s="443"/>
      <c r="M1000" s="443"/>
      <c r="N1000" s="443"/>
      <c r="O1000" s="443"/>
      <c r="P1000" s="443"/>
      <c r="Q1000" s="443"/>
      <c r="R1000" s="443"/>
      <c r="S1000" s="443"/>
      <c r="T1000" s="443"/>
      <c r="U1000" s="443"/>
      <c r="V1000" s="443"/>
      <c r="W1000" s="443"/>
      <c r="X1000" s="443"/>
      <c r="Y1000" s="443"/>
      <c r="Z1000" s="443"/>
    </row>
    <row r="1001" spans="1:26" ht="15.6">
      <c r="A1001" s="443"/>
      <c r="B1001" s="443"/>
      <c r="C1001" s="443"/>
      <c r="D1001" s="443"/>
      <c r="E1001" s="443"/>
      <c r="F1001" s="443"/>
      <c r="G1001" s="443"/>
      <c r="H1001" s="443"/>
      <c r="I1001" s="443"/>
      <c r="J1001" s="443"/>
      <c r="K1001" s="443"/>
      <c r="L1001" s="443"/>
      <c r="M1001" s="443"/>
      <c r="N1001" s="443"/>
      <c r="O1001" s="443"/>
      <c r="P1001" s="443"/>
      <c r="Q1001" s="443"/>
      <c r="R1001" s="443"/>
      <c r="S1001" s="443"/>
      <c r="T1001" s="443"/>
      <c r="U1001" s="443"/>
      <c r="V1001" s="443"/>
      <c r="W1001" s="443"/>
      <c r="X1001" s="443"/>
      <c r="Y1001" s="443"/>
      <c r="Z1001" s="443"/>
    </row>
  </sheetData>
  <mergeCells count="10">
    <mergeCell ref="C18:F18"/>
    <mergeCell ref="C19:G19"/>
    <mergeCell ref="C20:G20"/>
    <mergeCell ref="H3:H6"/>
    <mergeCell ref="B7:H7"/>
    <mergeCell ref="H8:H18"/>
    <mergeCell ref="C9:G9"/>
    <mergeCell ref="C10:G10"/>
    <mergeCell ref="C12:G12"/>
    <mergeCell ref="C13:G1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B2:G17"/>
  <sheetViews>
    <sheetView showGridLines="0" workbookViewId="0"/>
  </sheetViews>
  <sheetFormatPr defaultColWidth="12.6640625" defaultRowHeight="15.75" customHeight="1"/>
  <cols>
    <col min="2" max="2" width="35.44140625" customWidth="1"/>
    <col min="6" max="6" width="35.44140625" customWidth="1"/>
  </cols>
  <sheetData>
    <row r="2" spans="2:7">
      <c r="B2" s="527" t="s">
        <v>1545</v>
      </c>
    </row>
    <row r="4" spans="2:7">
      <c r="B4" s="363" t="s">
        <v>1546</v>
      </c>
      <c r="C4" s="321">
        <v>4.1999999999999997E-3</v>
      </c>
      <c r="G4" s="384"/>
    </row>
    <row r="5" spans="2:7">
      <c r="B5" s="363" t="s">
        <v>1547</v>
      </c>
      <c r="C5" s="432">
        <f>'Income statement'!G24</f>
        <v>85395.411078708843</v>
      </c>
    </row>
    <row r="6" spans="2:7">
      <c r="B6" s="363" t="s">
        <v>1548</v>
      </c>
      <c r="C6" s="528">
        <v>0.25</v>
      </c>
    </row>
    <row r="7" spans="2:7">
      <c r="B7" s="363" t="s">
        <v>1549</v>
      </c>
      <c r="C7" s="528">
        <v>0</v>
      </c>
      <c r="G7" s="529"/>
    </row>
    <row r="8" spans="2:7">
      <c r="B8" s="363" t="s">
        <v>1550</v>
      </c>
      <c r="C8" s="321">
        <f>'Income statement'!G3/'Income statement'!G6</f>
        <v>0.99554360451435375</v>
      </c>
    </row>
    <row r="9" spans="2:7">
      <c r="B9" s="363" t="s">
        <v>1551</v>
      </c>
      <c r="C9" s="321">
        <f>1-C8</f>
        <v>4.4563954856462473E-3</v>
      </c>
      <c r="G9" s="384"/>
    </row>
    <row r="10" spans="2:7">
      <c r="B10" s="422" t="s">
        <v>1552</v>
      </c>
      <c r="C10" s="530">
        <f>C8*C7+C6*C9</f>
        <v>1.1140988714115618E-3</v>
      </c>
      <c r="G10" s="384"/>
    </row>
    <row r="11" spans="2:7">
      <c r="G11" s="384"/>
    </row>
    <row r="14" spans="2:7">
      <c r="B14" s="531" t="s">
        <v>1553</v>
      </c>
      <c r="C14" s="530">
        <v>0.1</v>
      </c>
    </row>
    <row r="17" spans="2:3">
      <c r="B17" s="531" t="s">
        <v>1554</v>
      </c>
      <c r="C17" s="530">
        <v>0.2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D966"/>
    <outlinePr summaryBelow="0" summaryRight="0"/>
  </sheetPr>
  <dimension ref="A1:AC992"/>
  <sheetViews>
    <sheetView showGridLines="0" workbookViewId="0"/>
  </sheetViews>
  <sheetFormatPr defaultColWidth="12.6640625" defaultRowHeight="15.75" customHeight="1"/>
  <cols>
    <col min="1" max="1" width="32.77734375" customWidth="1"/>
    <col min="2" max="2" width="11" customWidth="1"/>
    <col min="3" max="3" width="12.77734375" customWidth="1"/>
    <col min="4" max="4" width="14" customWidth="1"/>
    <col min="6" max="7" width="10.77734375" customWidth="1"/>
    <col min="11" max="11" width="22.21875" customWidth="1"/>
  </cols>
  <sheetData>
    <row r="1" spans="1:29" ht="13.2">
      <c r="A1" s="272"/>
      <c r="B1" s="272"/>
      <c r="C1" s="272"/>
      <c r="D1" s="277"/>
      <c r="E1" s="272"/>
      <c r="F1" s="272"/>
      <c r="G1" s="272"/>
      <c r="H1" s="272"/>
      <c r="I1" s="272"/>
      <c r="J1" s="272"/>
      <c r="K1" s="272"/>
      <c r="L1" s="272"/>
      <c r="P1" s="272"/>
      <c r="Q1" s="272"/>
      <c r="R1" s="272"/>
      <c r="S1" s="272"/>
      <c r="T1" s="272"/>
      <c r="U1" s="272"/>
      <c r="V1" s="272"/>
      <c r="W1" s="272"/>
      <c r="X1" s="272"/>
      <c r="Y1" s="272"/>
      <c r="Z1" s="272"/>
      <c r="AA1" s="272"/>
      <c r="AB1" s="272"/>
      <c r="AC1" s="272"/>
    </row>
    <row r="2" spans="1:29" ht="13.2">
      <c r="A2" s="532" t="s">
        <v>110</v>
      </c>
      <c r="B2" s="532" t="s">
        <v>1555</v>
      </c>
      <c r="C2" s="532" t="s">
        <v>1556</v>
      </c>
      <c r="D2" s="532" t="s">
        <v>1557</v>
      </c>
      <c r="E2" s="532" t="s">
        <v>1558</v>
      </c>
      <c r="F2" s="532" t="s">
        <v>1559</v>
      </c>
      <c r="G2" s="532" t="s">
        <v>1560</v>
      </c>
      <c r="H2" s="533" t="s">
        <v>1561</v>
      </c>
      <c r="I2" s="533" t="s">
        <v>1562</v>
      </c>
      <c r="K2" s="848" t="s">
        <v>1563</v>
      </c>
      <c r="L2" s="814"/>
      <c r="M2" s="534"/>
      <c r="N2" s="272"/>
      <c r="O2" s="272"/>
      <c r="P2" s="272"/>
      <c r="Q2" s="272"/>
      <c r="R2" s="272"/>
      <c r="S2" s="272"/>
      <c r="T2" s="272"/>
      <c r="U2" s="272"/>
      <c r="V2" s="272"/>
      <c r="W2" s="272"/>
      <c r="X2" s="272"/>
    </row>
    <row r="3" spans="1:29" ht="14.4">
      <c r="A3" s="535" t="s">
        <v>1564</v>
      </c>
      <c r="B3" s="536">
        <f>VLOOKUP(A3,'CG Beta adjustment'!A3:H33,3,FALSE)</f>
        <v>1.2201202879999999</v>
      </c>
      <c r="C3" s="537">
        <v>1879860.44</v>
      </c>
      <c r="D3" s="538">
        <v>1272854.18</v>
      </c>
      <c r="E3" s="539">
        <f t="shared" ref="E3:E20" si="0">D3/C3</f>
        <v>0.67710035964159121</v>
      </c>
      <c r="F3" s="540">
        <v>0.2</v>
      </c>
      <c r="G3" s="541">
        <v>146800</v>
      </c>
      <c r="H3" s="336">
        <f t="shared" ref="H3:H21" si="1">C3+D3</f>
        <v>3152714.62</v>
      </c>
      <c r="I3" s="340">
        <f t="shared" ref="I3:I20" si="2">G3/H3</f>
        <v>4.6563047308100472E-2</v>
      </c>
      <c r="K3" s="542" t="s">
        <v>1565</v>
      </c>
      <c r="L3" s="543">
        <f>B21</f>
        <v>1.1626392354177966</v>
      </c>
      <c r="M3" s="534"/>
      <c r="N3" s="272"/>
      <c r="O3" s="272"/>
      <c r="P3" s="272"/>
      <c r="Q3" s="272"/>
      <c r="R3" s="272"/>
      <c r="S3" s="272"/>
      <c r="T3" s="272"/>
      <c r="U3" s="272"/>
      <c r="V3" s="272"/>
      <c r="W3" s="272"/>
      <c r="X3" s="272"/>
    </row>
    <row r="4" spans="1:29" ht="16.5" customHeight="1">
      <c r="A4" s="535" t="s">
        <v>1566</v>
      </c>
      <c r="B4" s="536">
        <f>VLOOKUP(A4,'CG Beta adjustment'!A4:H34,3,FALSE)</f>
        <v>1.0189999999999999</v>
      </c>
      <c r="C4" s="537">
        <v>1734086.62</v>
      </c>
      <c r="D4" s="286">
        <v>1648293.507</v>
      </c>
      <c r="E4" s="539">
        <f t="shared" si="0"/>
        <v>0.95052547432722823</v>
      </c>
      <c r="F4" s="544">
        <f t="shared" ref="F4:F20" si="3">F3</f>
        <v>0.2</v>
      </c>
      <c r="G4" s="541">
        <v>37765</v>
      </c>
      <c r="H4" s="336">
        <f t="shared" si="1"/>
        <v>3382380.1270000003</v>
      </c>
      <c r="I4" s="340">
        <f t="shared" si="2"/>
        <v>1.1165214606879694E-2</v>
      </c>
      <c r="K4" s="542" t="s">
        <v>1567</v>
      </c>
      <c r="L4" s="545">
        <f>E21</f>
        <v>1.5945919842164711</v>
      </c>
      <c r="M4" s="534"/>
      <c r="N4" s="272"/>
      <c r="O4" s="272"/>
      <c r="P4" s="272"/>
      <c r="Q4" s="272"/>
      <c r="R4" s="272"/>
      <c r="S4" s="272"/>
      <c r="T4" s="272"/>
      <c r="U4" s="272"/>
      <c r="V4" s="272"/>
      <c r="W4" s="272"/>
      <c r="X4" s="272"/>
    </row>
    <row r="5" spans="1:29" ht="13.2">
      <c r="A5" s="546" t="s">
        <v>1568</v>
      </c>
      <c r="B5" s="536">
        <f>VLOOKUP(A5,'CG Beta adjustment'!A7:H37,3,FALSE)</f>
        <v>0.22800000000000001</v>
      </c>
      <c r="C5" s="537">
        <v>380474.07</v>
      </c>
      <c r="D5" s="286">
        <v>885723.79</v>
      </c>
      <c r="E5" s="539">
        <f t="shared" si="0"/>
        <v>2.3279478414915373</v>
      </c>
      <c r="F5" s="544">
        <f t="shared" si="3"/>
        <v>0.2</v>
      </c>
      <c r="G5" s="541">
        <v>5516.58</v>
      </c>
      <c r="H5" s="336">
        <f t="shared" si="1"/>
        <v>1266197.8600000001</v>
      </c>
      <c r="I5" s="340">
        <f t="shared" si="2"/>
        <v>4.3568072370616705E-3</v>
      </c>
      <c r="K5" s="547" t="s">
        <v>1541</v>
      </c>
      <c r="L5" s="548">
        <f>F21</f>
        <v>0.20000000000000007</v>
      </c>
      <c r="M5" s="534"/>
      <c r="N5" s="272"/>
      <c r="O5" s="272"/>
      <c r="P5" s="272"/>
      <c r="Q5" s="272"/>
      <c r="R5" s="272"/>
      <c r="S5" s="272"/>
      <c r="T5" s="272"/>
      <c r="U5" s="272"/>
      <c r="V5" s="272"/>
      <c r="W5" s="272"/>
      <c r="X5" s="272"/>
    </row>
    <row r="6" spans="1:29" ht="13.2">
      <c r="A6" s="546" t="s">
        <v>1569</v>
      </c>
      <c r="B6" s="536">
        <f>VLOOKUP(A6,'CG Beta adjustment'!A9:H39,3,FALSE)</f>
        <v>1.137</v>
      </c>
      <c r="C6" s="537">
        <v>505996.46</v>
      </c>
      <c r="D6" s="286">
        <v>976044.93</v>
      </c>
      <c r="E6" s="539">
        <f t="shared" si="0"/>
        <v>1.9289560444750937</v>
      </c>
      <c r="F6" s="544">
        <f t="shared" si="3"/>
        <v>0.2</v>
      </c>
      <c r="G6" s="541">
        <v>231.64</v>
      </c>
      <c r="H6" s="336">
        <f t="shared" si="1"/>
        <v>1482041.3900000001</v>
      </c>
      <c r="I6" s="340">
        <f t="shared" si="2"/>
        <v>1.5629792903422215E-4</v>
      </c>
      <c r="K6" s="542" t="s">
        <v>1570</v>
      </c>
      <c r="L6" s="545">
        <f>L3/(1+(1-L5)*L4)</f>
        <v>0.51089894520410439</v>
      </c>
      <c r="M6" s="534"/>
      <c r="N6" s="272"/>
      <c r="O6" s="272"/>
      <c r="P6" s="272"/>
      <c r="Q6" s="272"/>
      <c r="R6" s="272"/>
      <c r="S6" s="272"/>
      <c r="T6" s="272"/>
      <c r="U6" s="272"/>
      <c r="V6" s="272"/>
      <c r="W6" s="272"/>
      <c r="X6" s="272"/>
    </row>
    <row r="7" spans="1:29" ht="13.2">
      <c r="A7" s="546" t="s">
        <v>1571</v>
      </c>
      <c r="B7" s="536">
        <f>VLOOKUP(A7,'CG Beta adjustment'!A10:H40,3,FALSE)</f>
        <v>1.426461615</v>
      </c>
      <c r="C7" s="537">
        <v>1065417</v>
      </c>
      <c r="D7" s="286">
        <v>278969.413</v>
      </c>
      <c r="E7" s="539">
        <f t="shared" si="0"/>
        <v>0.26184058730055931</v>
      </c>
      <c r="F7" s="544">
        <f t="shared" si="3"/>
        <v>0.2</v>
      </c>
      <c r="G7" s="541">
        <v>11627</v>
      </c>
      <c r="H7" s="336">
        <f t="shared" si="1"/>
        <v>1344386.4129999999</v>
      </c>
      <c r="I7" s="340">
        <f t="shared" si="2"/>
        <v>8.6485551234145065E-3</v>
      </c>
      <c r="K7" s="542" t="s">
        <v>1572</v>
      </c>
      <c r="L7" s="549">
        <f>I21</f>
        <v>1.8422687413702791E-2</v>
      </c>
      <c r="M7" s="534"/>
      <c r="N7" s="272"/>
      <c r="O7" s="272"/>
      <c r="P7" s="272"/>
      <c r="Q7" s="272"/>
      <c r="R7" s="272"/>
      <c r="S7" s="272"/>
      <c r="T7" s="272"/>
      <c r="U7" s="272"/>
      <c r="V7" s="272"/>
      <c r="W7" s="272"/>
      <c r="X7" s="272"/>
    </row>
    <row r="8" spans="1:29" ht="13.2">
      <c r="A8" s="550" t="s">
        <v>1573</v>
      </c>
      <c r="B8" s="536">
        <f>VLOOKUP(A8,'CG Beta adjustment'!A11:H41,3,FALSE)</f>
        <v>1.308877678</v>
      </c>
      <c r="C8" s="537">
        <v>962829</v>
      </c>
      <c r="D8" s="286">
        <v>98378.96</v>
      </c>
      <c r="E8" s="539">
        <f t="shared" si="0"/>
        <v>0.10217698054379334</v>
      </c>
      <c r="F8" s="544">
        <f t="shared" si="3"/>
        <v>0.2</v>
      </c>
      <c r="G8" s="541">
        <v>1681.74</v>
      </c>
      <c r="H8" s="336">
        <f t="shared" si="1"/>
        <v>1061207.96</v>
      </c>
      <c r="I8" s="340">
        <f t="shared" si="2"/>
        <v>1.5847412226346286E-3</v>
      </c>
      <c r="K8" s="542" t="s">
        <v>1574</v>
      </c>
      <c r="L8" s="545">
        <f>L6/(1-L7)</f>
        <v>0.52048772791820996</v>
      </c>
      <c r="M8" s="534"/>
      <c r="N8" s="272"/>
      <c r="O8" s="272"/>
      <c r="P8" s="272"/>
      <c r="Q8" s="272"/>
      <c r="R8" s="272"/>
      <c r="S8" s="272"/>
      <c r="T8" s="272"/>
      <c r="U8" s="272"/>
      <c r="V8" s="272"/>
      <c r="W8" s="272"/>
      <c r="X8" s="272"/>
    </row>
    <row r="9" spans="1:29" ht="13.2">
      <c r="A9" s="546" t="s">
        <v>129</v>
      </c>
      <c r="B9" s="536">
        <f>VLOOKUP(A9,'CG Beta adjustment'!A12:H42,3,FALSE)</f>
        <v>1.1861313819302</v>
      </c>
      <c r="C9" s="537">
        <v>819482.88</v>
      </c>
      <c r="D9" s="286">
        <v>386873.36</v>
      </c>
      <c r="E9" s="539">
        <f t="shared" si="0"/>
        <v>0.4720944993994261</v>
      </c>
      <c r="F9" s="544">
        <f t="shared" si="3"/>
        <v>0.2</v>
      </c>
      <c r="G9" s="541">
        <v>38603</v>
      </c>
      <c r="H9" s="336">
        <f t="shared" si="1"/>
        <v>1206356.24</v>
      </c>
      <c r="I9" s="340">
        <f t="shared" si="2"/>
        <v>3.199966868824751E-2</v>
      </c>
      <c r="K9" s="534"/>
      <c r="L9" s="534"/>
      <c r="M9" s="534"/>
      <c r="N9" s="272"/>
      <c r="O9" s="272"/>
      <c r="P9" s="272"/>
      <c r="Q9" s="272"/>
      <c r="R9" s="272"/>
      <c r="S9" s="272"/>
      <c r="T9" s="272"/>
      <c r="U9" s="272"/>
      <c r="V9" s="272"/>
      <c r="W9" s="272"/>
      <c r="X9" s="272"/>
    </row>
    <row r="10" spans="1:29" ht="13.2">
      <c r="A10" s="546" t="s">
        <v>1575</v>
      </c>
      <c r="B10" s="536">
        <f>VLOOKUP(A10,'CG Beta adjustment'!A13:H43,3,FALSE)</f>
        <v>1.4923964590000001</v>
      </c>
      <c r="C10" s="537">
        <v>1320616.76</v>
      </c>
      <c r="D10" s="286">
        <v>4686461</v>
      </c>
      <c r="E10" s="539">
        <f t="shared" si="0"/>
        <v>3.548691143371526</v>
      </c>
      <c r="F10" s="544">
        <f t="shared" si="3"/>
        <v>0.2</v>
      </c>
      <c r="G10" s="541">
        <v>19117</v>
      </c>
      <c r="H10" s="336">
        <f t="shared" si="1"/>
        <v>6007077.7599999998</v>
      </c>
      <c r="I10" s="340">
        <f t="shared" si="2"/>
        <v>3.1824126078900633E-3</v>
      </c>
      <c r="K10" s="849" t="s">
        <v>1576</v>
      </c>
      <c r="L10" s="814"/>
      <c r="M10" s="534"/>
      <c r="N10" s="272"/>
      <c r="O10" s="272"/>
      <c r="P10" s="272"/>
      <c r="Q10" s="272"/>
      <c r="R10" s="272"/>
      <c r="S10" s="272"/>
      <c r="T10" s="272"/>
      <c r="U10" s="272"/>
      <c r="V10" s="272"/>
      <c r="W10" s="272"/>
      <c r="X10" s="272"/>
    </row>
    <row r="11" spans="1:29" ht="14.4">
      <c r="A11" s="535" t="s">
        <v>1577</v>
      </c>
      <c r="B11" s="536">
        <f>VLOOKUP(A11,'CG Beta adjustment'!A15:H45,3,FALSE)</f>
        <v>1.3169999999999999</v>
      </c>
      <c r="C11" s="537">
        <v>1254228.44</v>
      </c>
      <c r="D11" s="286">
        <v>3349087</v>
      </c>
      <c r="E11" s="539">
        <f t="shared" si="0"/>
        <v>2.6702368509519685</v>
      </c>
      <c r="F11" s="544">
        <f t="shared" si="3"/>
        <v>0.2</v>
      </c>
      <c r="G11" s="551">
        <v>5869.32</v>
      </c>
      <c r="H11" s="336">
        <f t="shared" si="1"/>
        <v>4603315.4399999995</v>
      </c>
      <c r="I11" s="340">
        <f t="shared" si="2"/>
        <v>1.2750201624244983E-3</v>
      </c>
      <c r="K11" s="542" t="s">
        <v>1578</v>
      </c>
      <c r="L11" s="552">
        <f>L8</f>
        <v>0.52048772791820996</v>
      </c>
      <c r="M11" s="534"/>
      <c r="N11" s="272"/>
      <c r="O11" s="272"/>
      <c r="P11" s="272"/>
      <c r="Q11" s="272"/>
      <c r="R11" s="272"/>
      <c r="S11" s="272"/>
      <c r="T11" s="272"/>
      <c r="U11" s="272"/>
      <c r="V11" s="272"/>
      <c r="W11" s="272"/>
      <c r="X11" s="272"/>
    </row>
    <row r="12" spans="1:29" ht="13.2">
      <c r="A12" s="535" t="s">
        <v>1579</v>
      </c>
      <c r="B12" s="536">
        <f>VLOOKUP(A12,'CG Beta adjustment'!A16:H46,3,FALSE)</f>
        <v>0.54</v>
      </c>
      <c r="C12" s="537">
        <v>790384.29</v>
      </c>
      <c r="D12" s="286">
        <v>949103.82200000004</v>
      </c>
      <c r="E12" s="286">
        <f t="shared" si="0"/>
        <v>1.200813115857857</v>
      </c>
      <c r="F12" s="544">
        <f t="shared" si="3"/>
        <v>0.2</v>
      </c>
      <c r="G12" s="541">
        <v>163015.07</v>
      </c>
      <c r="H12" s="336">
        <f t="shared" si="1"/>
        <v>1739488.1120000002</v>
      </c>
      <c r="I12" s="340">
        <f t="shared" si="2"/>
        <v>9.3714391535893393E-2</v>
      </c>
      <c r="K12" s="542" t="s">
        <v>1580</v>
      </c>
      <c r="L12" s="553">
        <f>104184/539813277</f>
        <v>1.9300006954071268E-4</v>
      </c>
      <c r="M12" s="534"/>
      <c r="N12" s="272"/>
      <c r="O12" s="272"/>
      <c r="P12" s="272"/>
      <c r="Q12" s="272"/>
      <c r="R12" s="272"/>
      <c r="S12" s="272"/>
      <c r="T12" s="272"/>
      <c r="U12" s="272"/>
      <c r="V12" s="272"/>
      <c r="W12" s="272"/>
      <c r="X12" s="272"/>
    </row>
    <row r="13" spans="1:29" ht="13.2">
      <c r="A13" s="550" t="s">
        <v>1581</v>
      </c>
      <c r="B13" s="536">
        <f>VLOOKUP(A13,'CG Beta adjustment'!A18:H48,3,FALSE)</f>
        <v>1.45</v>
      </c>
      <c r="C13" s="537">
        <v>1414604</v>
      </c>
      <c r="D13" s="286">
        <v>4786632</v>
      </c>
      <c r="E13" s="286">
        <f t="shared" si="0"/>
        <v>3.3837257635352369</v>
      </c>
      <c r="F13" s="544">
        <f t="shared" si="3"/>
        <v>0.2</v>
      </c>
      <c r="G13" s="541">
        <v>20964</v>
      </c>
      <c r="H13" s="336">
        <f t="shared" si="1"/>
        <v>6201236</v>
      </c>
      <c r="I13" s="340">
        <f t="shared" si="2"/>
        <v>3.3806163803474019E-3</v>
      </c>
      <c r="K13" s="542" t="s">
        <v>1582</v>
      </c>
      <c r="L13" s="552">
        <f>L11*(1+L12)</f>
        <v>0.5205881820858933</v>
      </c>
      <c r="M13" s="534"/>
      <c r="N13" s="272"/>
      <c r="O13" s="272"/>
      <c r="P13" s="272"/>
      <c r="Q13" s="272"/>
      <c r="R13" s="272"/>
      <c r="S13" s="272"/>
      <c r="T13" s="272"/>
      <c r="U13" s="272"/>
      <c r="V13" s="272"/>
      <c r="W13" s="272"/>
      <c r="X13" s="272"/>
    </row>
    <row r="14" spans="1:29" ht="13.2">
      <c r="A14" s="535" t="s">
        <v>1583</v>
      </c>
      <c r="B14" s="536">
        <f>VLOOKUP(A14,'CG Beta adjustment'!A19:H49,3,FALSE)</f>
        <v>1.288524915</v>
      </c>
      <c r="C14" s="537">
        <v>863367.78</v>
      </c>
      <c r="D14" s="286">
        <v>2987609.4010000001</v>
      </c>
      <c r="E14" s="286">
        <f t="shared" si="0"/>
        <v>3.4604133605727099</v>
      </c>
      <c r="F14" s="544">
        <f t="shared" si="3"/>
        <v>0.2</v>
      </c>
      <c r="G14" s="541">
        <v>3150.17</v>
      </c>
      <c r="H14" s="336">
        <f t="shared" si="1"/>
        <v>3850977.1809999999</v>
      </c>
      <c r="I14" s="340">
        <f t="shared" si="2"/>
        <v>8.180183501326232E-4</v>
      </c>
      <c r="K14" s="542" t="s">
        <v>1584</v>
      </c>
      <c r="L14" s="552">
        <f>'Balance sheet '!G43/'Balance sheet '!G27</f>
        <v>0.58404678630661755</v>
      </c>
      <c r="M14" s="534"/>
      <c r="N14" s="272"/>
      <c r="O14" s="272"/>
      <c r="P14" s="272"/>
      <c r="Q14" s="272"/>
      <c r="R14" s="272"/>
      <c r="S14" s="272"/>
      <c r="T14" s="272"/>
      <c r="U14" s="272"/>
      <c r="V14" s="272"/>
      <c r="W14" s="272"/>
      <c r="X14" s="272"/>
    </row>
    <row r="15" spans="1:29" ht="13.2">
      <c r="A15" s="535" t="s">
        <v>1585</v>
      </c>
      <c r="B15" s="536">
        <f>VLOOKUP(A15,'CG Beta adjustment'!A23:H53,3,FALSE)</f>
        <v>1.19</v>
      </c>
      <c r="C15" s="537">
        <v>4015676.75</v>
      </c>
      <c r="D15" s="286">
        <v>1711282.7930000001</v>
      </c>
      <c r="E15" s="286">
        <f t="shared" si="0"/>
        <v>0.4261505344024516</v>
      </c>
      <c r="F15" s="544">
        <f t="shared" si="3"/>
        <v>0.2</v>
      </c>
      <c r="G15" s="541">
        <v>73083.259999999995</v>
      </c>
      <c r="H15" s="336">
        <f t="shared" si="1"/>
        <v>5726959.5429999996</v>
      </c>
      <c r="I15" s="340">
        <f t="shared" si="2"/>
        <v>1.2761267030309106E-2</v>
      </c>
      <c r="K15" s="542" t="s">
        <v>1586</v>
      </c>
      <c r="L15" s="554">
        <f>'Tax calculations'!C10</f>
        <v>1.1140988714115618E-3</v>
      </c>
      <c r="M15" s="534"/>
      <c r="N15" s="272"/>
      <c r="O15" s="272"/>
      <c r="P15" s="272"/>
      <c r="Q15" s="272"/>
      <c r="R15" s="272"/>
      <c r="S15" s="272"/>
      <c r="T15" s="272"/>
      <c r="U15" s="272"/>
      <c r="V15" s="272"/>
      <c r="W15" s="272"/>
      <c r="X15" s="272"/>
    </row>
    <row r="16" spans="1:29" ht="14.4">
      <c r="A16" s="550" t="s">
        <v>1587</v>
      </c>
      <c r="B16" s="536">
        <f>VLOOKUP(A16,'CG Beta adjustment'!A25:H55,3,FALSE)</f>
        <v>1.1627841750000001</v>
      </c>
      <c r="C16" s="537">
        <v>3072000.39</v>
      </c>
      <c r="D16" s="286">
        <v>6898976.3200000003</v>
      </c>
      <c r="E16" s="286">
        <f t="shared" si="0"/>
        <v>2.2457602357270532</v>
      </c>
      <c r="F16" s="544">
        <f t="shared" si="3"/>
        <v>0.2</v>
      </c>
      <c r="G16" s="551">
        <v>121731.77</v>
      </c>
      <c r="H16" s="336">
        <f t="shared" si="1"/>
        <v>9970976.7100000009</v>
      </c>
      <c r="I16" s="340">
        <f t="shared" si="2"/>
        <v>1.2208610404025304E-2</v>
      </c>
      <c r="K16" s="542" t="s">
        <v>1588</v>
      </c>
      <c r="L16" s="552">
        <f>L13*(1+(1-L15)*L14)</f>
        <v>0.82429729745054647</v>
      </c>
      <c r="M16" s="534"/>
      <c r="N16" s="272"/>
      <c r="O16" s="272"/>
      <c r="P16" s="272"/>
      <c r="Q16" s="272"/>
      <c r="R16" s="272"/>
      <c r="S16" s="272"/>
      <c r="T16" s="272"/>
      <c r="U16" s="272"/>
      <c r="V16" s="272"/>
      <c r="W16" s="272"/>
      <c r="X16" s="272"/>
    </row>
    <row r="17" spans="1:29" ht="14.4">
      <c r="A17" s="535" t="s">
        <v>1589</v>
      </c>
      <c r="B17" s="536">
        <f>VLOOKUP(A17,'CG Beta adjustment'!A26:H56,3,FALSE)</f>
        <v>1.3439913059999999</v>
      </c>
      <c r="C17" s="537">
        <v>567978.81000000006</v>
      </c>
      <c r="D17" s="286">
        <v>1794775.811</v>
      </c>
      <c r="E17" s="286">
        <f t="shared" si="0"/>
        <v>3.1599344542448686</v>
      </c>
      <c r="F17" s="544">
        <f t="shared" si="3"/>
        <v>0.2</v>
      </c>
      <c r="G17" s="551">
        <v>9703.61</v>
      </c>
      <c r="H17" s="336">
        <f t="shared" si="1"/>
        <v>2362754.6210000003</v>
      </c>
      <c r="I17" s="340">
        <f t="shared" si="2"/>
        <v>4.1069055219509392E-3</v>
      </c>
      <c r="K17" s="542" t="s">
        <v>1590</v>
      </c>
      <c r="L17" s="555">
        <f>L16+'CG Beta adjustment'!C58</f>
        <v>0.88195460321026042</v>
      </c>
      <c r="M17" s="534"/>
      <c r="N17" s="272"/>
      <c r="O17" s="272"/>
      <c r="P17" s="272"/>
      <c r="Q17" s="272"/>
      <c r="R17" s="272"/>
      <c r="S17" s="272"/>
      <c r="T17" s="272"/>
      <c r="U17" s="272"/>
      <c r="V17" s="272"/>
      <c r="W17" s="272"/>
      <c r="X17" s="272"/>
    </row>
    <row r="18" spans="1:29" ht="13.2">
      <c r="A18" s="535" t="s">
        <v>1591</v>
      </c>
      <c r="B18" s="536">
        <f>VLOOKUP(A18,'CG Beta adjustment'!A28:H58,3,FALSE)</f>
        <v>1.0971194443138346</v>
      </c>
      <c r="C18" s="537">
        <v>1131131.1399999999</v>
      </c>
      <c r="D18" s="286">
        <v>341345.614</v>
      </c>
      <c r="E18" s="286">
        <f t="shared" si="0"/>
        <v>0.3017736864710488</v>
      </c>
      <c r="F18" s="544">
        <f t="shared" si="3"/>
        <v>0.2</v>
      </c>
      <c r="G18" s="541">
        <v>134591</v>
      </c>
      <c r="H18" s="336">
        <f t="shared" si="1"/>
        <v>1472476.754</v>
      </c>
      <c r="I18" s="340">
        <f t="shared" si="2"/>
        <v>9.1404499007798942E-2</v>
      </c>
      <c r="K18" s="534"/>
      <c r="L18" s="534"/>
      <c r="M18" s="534"/>
      <c r="N18" s="272"/>
      <c r="O18" s="272"/>
      <c r="P18" s="272"/>
      <c r="Q18" s="272"/>
      <c r="R18" s="272"/>
      <c r="S18" s="272"/>
      <c r="T18" s="272"/>
      <c r="U18" s="272"/>
      <c r="V18" s="272"/>
      <c r="W18" s="272"/>
      <c r="X18" s="272"/>
    </row>
    <row r="19" spans="1:29" ht="13.2">
      <c r="A19" s="535" t="s">
        <v>1592</v>
      </c>
      <c r="B19" s="536">
        <f>VLOOKUP(A19,'CG Beta adjustment'!A29:H59,3,FALSE)</f>
        <v>1.3000989752763048</v>
      </c>
      <c r="C19" s="537">
        <v>1241822</v>
      </c>
      <c r="D19" s="286">
        <v>1112356</v>
      </c>
      <c r="E19" s="286">
        <f t="shared" si="0"/>
        <v>0.89574512289200869</v>
      </c>
      <c r="F19" s="544">
        <f t="shared" si="3"/>
        <v>0.2</v>
      </c>
      <c r="G19" s="541">
        <v>3266</v>
      </c>
      <c r="H19" s="336">
        <f t="shared" si="1"/>
        <v>2354178</v>
      </c>
      <c r="I19" s="340">
        <f t="shared" si="2"/>
        <v>1.3873207548452157E-3</v>
      </c>
      <c r="K19" s="534"/>
      <c r="L19" s="534"/>
      <c r="M19" s="534"/>
      <c r="N19" s="272"/>
      <c r="O19" s="272"/>
      <c r="P19" s="272"/>
      <c r="Q19" s="272"/>
      <c r="R19" s="272"/>
      <c r="S19" s="272"/>
      <c r="T19" s="272"/>
      <c r="U19" s="272"/>
      <c r="V19" s="272"/>
      <c r="W19" s="272"/>
      <c r="X19" s="272"/>
    </row>
    <row r="20" spans="1:29" ht="14.4">
      <c r="A20" s="535" t="s">
        <v>1593</v>
      </c>
      <c r="B20" s="536">
        <f>VLOOKUP(A20,'CG Beta adjustment'!A32:H61,3,FALSE)</f>
        <v>1.22</v>
      </c>
      <c r="C20" s="537">
        <v>2248468.84</v>
      </c>
      <c r="D20" s="286">
        <v>1548677.1200000001</v>
      </c>
      <c r="E20" s="286">
        <f t="shared" si="0"/>
        <v>0.68876966069051693</v>
      </c>
      <c r="F20" s="544">
        <f t="shared" si="3"/>
        <v>0.2</v>
      </c>
      <c r="G20" s="551">
        <v>10992.66</v>
      </c>
      <c r="H20" s="336">
        <f t="shared" si="1"/>
        <v>3797145.96</v>
      </c>
      <c r="I20" s="340">
        <f t="shared" si="2"/>
        <v>2.8949795756600307E-3</v>
      </c>
      <c r="K20" s="556" t="s">
        <v>1594</v>
      </c>
      <c r="L20" s="534"/>
      <c r="M20" s="534"/>
      <c r="N20" s="272"/>
      <c r="O20" s="272"/>
      <c r="P20" s="272"/>
      <c r="Q20" s="272"/>
      <c r="R20" s="272"/>
      <c r="S20" s="272"/>
      <c r="T20" s="272"/>
      <c r="U20" s="272"/>
      <c r="V20" s="272"/>
      <c r="W20" s="272"/>
      <c r="X20" s="272"/>
    </row>
    <row r="21" spans="1:29" ht="13.2">
      <c r="A21" s="557" t="s">
        <v>231</v>
      </c>
      <c r="B21" s="558">
        <f>AVERAGE(B3:B20)</f>
        <v>1.1626392354177966</v>
      </c>
      <c r="C21" s="559"/>
      <c r="D21" s="559"/>
      <c r="E21" s="559">
        <f t="shared" ref="E21:F21" si="4">AVERAGE(E3:E20)</f>
        <v>1.5945919842164711</v>
      </c>
      <c r="F21" s="560">
        <f t="shared" si="4"/>
        <v>0.20000000000000007</v>
      </c>
      <c r="G21" s="559"/>
      <c r="H21" s="435">
        <f t="shared" si="1"/>
        <v>0</v>
      </c>
      <c r="I21" s="60">
        <f>AVERAGE(I3:I20)</f>
        <v>1.8422687413702791E-2</v>
      </c>
      <c r="K21" s="534"/>
      <c r="L21" s="534"/>
      <c r="M21" s="534"/>
      <c r="N21" s="272"/>
      <c r="O21" s="272"/>
      <c r="P21" s="272"/>
      <c r="Q21" s="272"/>
      <c r="R21" s="272"/>
      <c r="S21" s="272"/>
      <c r="T21" s="272"/>
      <c r="U21" s="272"/>
      <c r="V21" s="272"/>
      <c r="W21" s="272"/>
      <c r="X21" s="272"/>
    </row>
    <row r="22" spans="1:29" ht="13.2">
      <c r="A22" s="272"/>
      <c r="B22" s="272"/>
      <c r="C22" s="272"/>
      <c r="D22" s="272"/>
      <c r="E22" s="272"/>
      <c r="H22" s="272"/>
      <c r="I22" s="272"/>
      <c r="J22" s="272"/>
      <c r="K22" s="272"/>
      <c r="L22" s="272"/>
      <c r="M22" s="272"/>
      <c r="N22" s="272"/>
      <c r="O22" s="272"/>
      <c r="P22" s="272"/>
      <c r="Q22" s="272"/>
      <c r="R22" s="272"/>
      <c r="S22" s="272"/>
      <c r="T22" s="272"/>
      <c r="U22" s="272"/>
      <c r="V22" s="272"/>
      <c r="W22" s="272"/>
      <c r="X22" s="272"/>
    </row>
    <row r="23" spans="1:29" ht="13.2">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row>
    <row r="24" spans="1:29" ht="13.2">
      <c r="A24" s="272"/>
      <c r="B24" s="277"/>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row>
    <row r="25" spans="1:29" ht="13.2">
      <c r="A25" s="272"/>
      <c r="B25" s="561"/>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row>
    <row r="26" spans="1:29" ht="13.2">
      <c r="A26" s="272"/>
      <c r="B26" s="277"/>
      <c r="C26" s="56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c r="AC26" s="272"/>
    </row>
    <row r="27" spans="1:29" ht="13.2">
      <c r="A27" s="272"/>
      <c r="B27" s="277"/>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row>
    <row r="28" spans="1:29" ht="13.2">
      <c r="A28" s="272"/>
      <c r="B28" s="277"/>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c r="AC28" s="272"/>
    </row>
    <row r="29" spans="1:29" ht="13.2">
      <c r="A29" s="272"/>
      <c r="B29" s="277"/>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row>
    <row r="30" spans="1:29" ht="13.2">
      <c r="A30" s="272"/>
      <c r="B30" s="277"/>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c r="AC30" s="272"/>
    </row>
    <row r="31" spans="1:29" ht="13.2">
      <c r="A31" s="272"/>
      <c r="B31" s="277"/>
      <c r="C31" s="563"/>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row>
    <row r="32" spans="1:29" ht="13.2">
      <c r="A32" s="272"/>
      <c r="B32" s="277"/>
      <c r="C32" s="564"/>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row>
    <row r="33" spans="1:29" ht="13.2">
      <c r="A33" s="272"/>
      <c r="B33" s="277"/>
      <c r="D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c r="AC33" s="272"/>
    </row>
    <row r="34" spans="1:29" ht="13.2">
      <c r="A34" s="272"/>
      <c r="B34" s="277"/>
      <c r="C34" s="504"/>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row>
    <row r="35" spans="1:29" ht="13.2">
      <c r="A35" s="272"/>
      <c r="B35" s="277"/>
      <c r="C35" s="272"/>
      <c r="D35" s="272"/>
      <c r="E35" s="272"/>
      <c r="F35" s="272"/>
      <c r="G35" s="272"/>
      <c r="H35" s="272"/>
      <c r="I35" s="565"/>
      <c r="J35" s="272"/>
      <c r="K35" s="272"/>
      <c r="L35" s="272"/>
      <c r="M35" s="272"/>
      <c r="N35" s="272"/>
      <c r="O35" s="272"/>
      <c r="P35" s="272"/>
      <c r="Q35" s="272"/>
      <c r="R35" s="272"/>
      <c r="S35" s="272"/>
      <c r="T35" s="272"/>
      <c r="U35" s="272"/>
      <c r="V35" s="272"/>
      <c r="W35" s="272"/>
      <c r="X35" s="272"/>
      <c r="Y35" s="272"/>
      <c r="Z35" s="272"/>
      <c r="AA35" s="272"/>
      <c r="AB35" s="272"/>
      <c r="AC35" s="272"/>
    </row>
    <row r="36" spans="1:29" ht="13.2">
      <c r="A36" s="272"/>
      <c r="B36" s="277"/>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row>
    <row r="37" spans="1:29" ht="13.2">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row>
    <row r="38" spans="1:29" ht="13.2">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row>
    <row r="39" spans="1:29" ht="13.2">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row>
    <row r="40" spans="1:29" ht="13.2">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row>
    <row r="41" spans="1:29" ht="13.2">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row>
    <row r="42" spans="1:29" ht="13.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row>
    <row r="43" spans="1:29" ht="13.2">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row>
    <row r="44" spans="1:29" ht="13.2">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row>
    <row r="45" spans="1:29" ht="13.2">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row>
    <row r="46" spans="1:29" ht="13.2">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row>
    <row r="47" spans="1:29" ht="13.2">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row>
    <row r="48" spans="1:29" ht="13.2">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row>
    <row r="49" spans="1:29" ht="13.2">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row>
    <row r="50" spans="1:29" ht="13.2">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row>
    <row r="51" spans="1:29" ht="13.2">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c r="AC51" s="272"/>
    </row>
    <row r="52" spans="1:29" ht="13.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c r="AC52" s="272"/>
    </row>
    <row r="53" spans="1:29" ht="13.2">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row>
    <row r="54" spans="1:29" ht="13.2">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row>
    <row r="55" spans="1:29" ht="13.2">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c r="AC55" s="272"/>
    </row>
    <row r="56" spans="1:29" ht="13.2">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c r="AC56" s="272"/>
    </row>
    <row r="57" spans="1:29" ht="13.2">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c r="AC57" s="272"/>
    </row>
    <row r="58" spans="1:29" ht="13.2">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row>
    <row r="59" spans="1:29" ht="13.2">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row>
    <row r="60" spans="1:29" ht="13.2">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2"/>
    </row>
    <row r="61" spans="1:29" ht="13.2">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row>
    <row r="62" spans="1:29" ht="13.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c r="AC62" s="272"/>
    </row>
    <row r="63" spans="1:29" ht="13.2">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c r="AC63" s="272"/>
    </row>
    <row r="64" spans="1:29" ht="13.2">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c r="AC64" s="272"/>
    </row>
    <row r="65" spans="1:29" ht="13.2">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c r="AC65" s="272"/>
    </row>
    <row r="66" spans="1:29" ht="13.2">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c r="AC66" s="272"/>
    </row>
    <row r="67" spans="1:29" ht="13.2">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c r="AC67" s="272"/>
    </row>
    <row r="68" spans="1:29" ht="13.2">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c r="AC68" s="272"/>
    </row>
    <row r="69" spans="1:29" ht="13.2">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c r="AC69" s="272"/>
    </row>
    <row r="70" spans="1:29" ht="13.2">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row>
    <row r="71" spans="1:29" ht="13.2">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row>
    <row r="72" spans="1:29" ht="13.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row>
    <row r="73" spans="1:29" ht="13.2">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c r="AC73" s="272"/>
    </row>
    <row r="74" spans="1:29" ht="13.2">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c r="AC74" s="272"/>
    </row>
    <row r="75" spans="1:29" ht="13.2">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c r="AC75" s="272"/>
    </row>
    <row r="76" spans="1:29" ht="13.2">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c r="AC76" s="272"/>
    </row>
    <row r="77" spans="1:29" ht="13.2">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c r="AC77" s="272"/>
    </row>
    <row r="78" spans="1:29" ht="13.2">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c r="AC78" s="272"/>
    </row>
    <row r="79" spans="1:29" ht="13.2">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c r="AC79" s="272"/>
    </row>
    <row r="80" spans="1:29" ht="13.2">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c r="AC80" s="272"/>
    </row>
    <row r="81" spans="1:29" ht="13.2">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c r="AC81" s="272"/>
    </row>
    <row r="82" spans="1:29" ht="13.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c r="AC82" s="272"/>
    </row>
    <row r="83" spans="1:29" ht="13.2">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c r="AC83" s="272"/>
    </row>
    <row r="84" spans="1:29" ht="13.2">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c r="AC84" s="272"/>
    </row>
    <row r="85" spans="1:29" ht="13.2">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c r="AC85" s="272"/>
    </row>
    <row r="86" spans="1:29" ht="13.2">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c r="AC86" s="272"/>
    </row>
    <row r="87" spans="1:29" ht="13.2">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c r="AC87" s="272"/>
    </row>
    <row r="88" spans="1:29" ht="13.2">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c r="AC88" s="272"/>
    </row>
    <row r="89" spans="1:29" ht="13.2">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c r="AC89" s="272"/>
    </row>
    <row r="90" spans="1:29" ht="13.2">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c r="AC90" s="272"/>
    </row>
    <row r="91" spans="1:29" ht="13.2">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c r="AC91" s="272"/>
    </row>
    <row r="92" spans="1:29" ht="13.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c r="AC92" s="272"/>
    </row>
    <row r="93" spans="1:29" ht="13.2">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c r="AC93" s="272"/>
    </row>
    <row r="94" spans="1:29" ht="13.2">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c r="AC94" s="272"/>
    </row>
    <row r="95" spans="1:29" ht="13.2">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c r="AC95" s="272"/>
    </row>
    <row r="96" spans="1:29" ht="13.2">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c r="AC96" s="272"/>
    </row>
    <row r="97" spans="1:29" ht="13.2">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c r="AC97" s="272"/>
    </row>
    <row r="98" spans="1:29" ht="13.2">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c r="AC98" s="272"/>
    </row>
    <row r="99" spans="1:29" ht="13.2">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c r="AC99" s="272"/>
    </row>
    <row r="100" spans="1:29" ht="13.2">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c r="AC100" s="272"/>
    </row>
    <row r="101" spans="1:29" ht="13.2">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c r="AC101" s="272"/>
    </row>
    <row r="102" spans="1:29" ht="13.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c r="AC102" s="272"/>
    </row>
    <row r="103" spans="1:29" ht="13.2">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c r="AC103" s="272"/>
    </row>
    <row r="104" spans="1:29" ht="13.2">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c r="AC104" s="272"/>
    </row>
    <row r="105" spans="1:29" ht="13.2">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c r="AC105" s="272"/>
    </row>
    <row r="106" spans="1:29" ht="13.2">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c r="AC106" s="272"/>
    </row>
    <row r="107" spans="1:29" ht="13.2">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c r="AC107" s="272"/>
    </row>
    <row r="108" spans="1:29" ht="13.2">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c r="AC108" s="272"/>
    </row>
    <row r="109" spans="1:29" ht="13.2">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row>
    <row r="110" spans="1:29" ht="13.2">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c r="AC110" s="272"/>
    </row>
    <row r="111" spans="1:29" ht="13.2">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row>
    <row r="112" spans="1:29" ht="13.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c r="AC112" s="272"/>
    </row>
    <row r="113" spans="1:29" ht="13.2">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c r="AC113" s="272"/>
    </row>
    <row r="114" spans="1:29" ht="13.2">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row>
    <row r="115" spans="1:29" ht="13.2">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c r="AC115" s="272"/>
    </row>
    <row r="116" spans="1:29" ht="13.2">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c r="AC116" s="272"/>
    </row>
    <row r="117" spans="1:29" ht="13.2">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c r="AC117" s="272"/>
    </row>
    <row r="118" spans="1:29" ht="13.2">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c r="AC118" s="272"/>
    </row>
    <row r="119" spans="1:29" ht="13.2">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row>
    <row r="120" spans="1:29" ht="13.2">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c r="AC120" s="272"/>
    </row>
    <row r="121" spans="1:29" ht="13.2">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c r="AC121" s="272"/>
    </row>
    <row r="122" spans="1:29" ht="13.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c r="AC122" s="272"/>
    </row>
    <row r="123" spans="1:29" ht="13.2">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row>
    <row r="124" spans="1:29" ht="13.2">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c r="AC124" s="272"/>
    </row>
    <row r="125" spans="1:29" ht="13.2">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c r="AC125" s="272"/>
    </row>
    <row r="126" spans="1:29" ht="13.2">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c r="AC126" s="272"/>
    </row>
    <row r="127" spans="1:29" ht="13.2">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c r="AC127" s="272"/>
    </row>
    <row r="128" spans="1:29" ht="13.2">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c r="AC128" s="272"/>
    </row>
    <row r="129" spans="1:29" ht="13.2">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c r="AC129" s="272"/>
    </row>
    <row r="130" spans="1:29" ht="13.2">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c r="AC130" s="272"/>
    </row>
    <row r="131" spans="1:29" ht="13.2">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c r="AC131" s="272"/>
    </row>
    <row r="132" spans="1:29" ht="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c r="AC132" s="272"/>
    </row>
    <row r="133" spans="1:29" ht="13.2">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c r="AC133" s="272"/>
    </row>
    <row r="134" spans="1:29" ht="13.2">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c r="AC134" s="272"/>
    </row>
    <row r="135" spans="1:29" ht="13.2">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c r="AC135" s="272"/>
    </row>
    <row r="136" spans="1:29" ht="13.2">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c r="AC136" s="272"/>
    </row>
    <row r="137" spans="1:29" ht="13.2">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c r="AC137" s="272"/>
    </row>
    <row r="138" spans="1:29" ht="13.2">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c r="AC138" s="272"/>
    </row>
    <row r="139" spans="1:29" ht="13.2">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c r="AC139" s="272"/>
    </row>
    <row r="140" spans="1:29" ht="13.2">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c r="AC140" s="272"/>
    </row>
    <row r="141" spans="1:29" ht="13.2">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c r="AC141" s="272"/>
    </row>
    <row r="142" spans="1:29" ht="13.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row>
    <row r="143" spans="1:29" ht="13.2">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row>
    <row r="144" spans="1:29" ht="13.2">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row>
    <row r="145" spans="1:29" ht="13.2">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row>
    <row r="146" spans="1:29" ht="13.2">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row>
    <row r="147" spans="1:29" ht="13.2">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row>
    <row r="148" spans="1:29" ht="13.2">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row>
    <row r="149" spans="1:29" ht="13.2">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row>
    <row r="150" spans="1:29" ht="13.2">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row>
    <row r="151" spans="1:29" ht="13.2">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row>
    <row r="152" spans="1:29" ht="13.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c r="AC152" s="272"/>
    </row>
    <row r="153" spans="1:29" ht="13.2">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c r="AC153" s="272"/>
    </row>
    <row r="154" spans="1:29" ht="13.2">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c r="AC154" s="272"/>
    </row>
    <row r="155" spans="1:29" ht="13.2">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row>
    <row r="156" spans="1:29" ht="13.2">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row>
    <row r="157" spans="1:29" ht="13.2">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row>
    <row r="158" spans="1:29" ht="13.2">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row>
    <row r="159" spans="1:29" ht="13.2">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row>
    <row r="160" spans="1:29" ht="13.2">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row>
    <row r="161" spans="1:29" ht="13.2">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row>
    <row r="162" spans="1:29" ht="13.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row>
    <row r="163" spans="1:29" ht="13.2">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row>
    <row r="164" spans="1:29" ht="13.2">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row>
    <row r="165" spans="1:29" ht="13.2">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row>
    <row r="166" spans="1:29" ht="13.2">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row>
    <row r="167" spans="1:29" ht="13.2">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row>
    <row r="168" spans="1:29" ht="13.2">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row>
    <row r="169" spans="1:29" ht="13.2">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row>
    <row r="170" spans="1:29" ht="13.2">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row>
    <row r="171" spans="1:29" ht="13.2">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row>
    <row r="172" spans="1:29" ht="13.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row>
    <row r="173" spans="1:29" ht="13.2">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row>
    <row r="174" spans="1:29" ht="13.2">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row>
    <row r="175" spans="1:29" ht="13.2">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row>
    <row r="176" spans="1:29" ht="13.2">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row>
    <row r="177" spans="1:29" ht="13.2">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c r="AC177" s="272"/>
    </row>
    <row r="178" spans="1:29" ht="13.2">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row>
    <row r="179" spans="1:29" ht="13.2">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row>
    <row r="180" spans="1:29" ht="13.2">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c r="AC180" s="272"/>
    </row>
    <row r="181" spans="1:29" ht="13.2">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c r="AC181" s="272"/>
    </row>
    <row r="182" spans="1:29" ht="13.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c r="AC182" s="272"/>
    </row>
    <row r="183" spans="1:29" ht="13.2">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c r="AC183" s="272"/>
    </row>
    <row r="184" spans="1:29" ht="13.2">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c r="AC184" s="272"/>
    </row>
    <row r="185" spans="1:29" ht="13.2">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row>
    <row r="186" spans="1:29" ht="13.2">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row>
    <row r="187" spans="1:29" ht="13.2">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c r="AC187" s="272"/>
    </row>
    <row r="188" spans="1:29" ht="13.2">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row>
    <row r="189" spans="1:29" ht="13.2">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c r="AC189" s="272"/>
    </row>
    <row r="190" spans="1:29" ht="13.2">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row>
    <row r="191" spans="1:29" ht="13.2">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c r="AC191" s="272"/>
    </row>
    <row r="192" spans="1:29" ht="13.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c r="AC192" s="272"/>
    </row>
    <row r="193" spans="1:29" ht="13.2">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c r="AC193" s="272"/>
    </row>
    <row r="194" spans="1:29" ht="13.2">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c r="AC194" s="272"/>
    </row>
    <row r="195" spans="1:29" ht="13.2">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row>
    <row r="196" spans="1:29" ht="13.2">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row>
    <row r="197" spans="1:29" ht="13.2">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row>
    <row r="198" spans="1:29" ht="13.2">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row>
    <row r="199" spans="1:29" ht="13.2">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row>
    <row r="200" spans="1:29" ht="13.2">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row>
    <row r="201" spans="1:29" ht="13.2">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row>
    <row r="202" spans="1:29" ht="13.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row>
    <row r="203" spans="1:29" ht="13.2">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row>
    <row r="204" spans="1:29" ht="13.2">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row>
    <row r="205" spans="1:29" ht="13.2">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row>
    <row r="206" spans="1:29" ht="13.2">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row>
    <row r="207" spans="1:29" ht="13.2">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row>
    <row r="208" spans="1:29" ht="13.2">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row>
    <row r="209" spans="1:29" ht="13.2">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row>
    <row r="210" spans="1:29" ht="13.2">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row>
    <row r="211" spans="1:29" ht="13.2">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row>
    <row r="212" spans="1:29" ht="13.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row>
    <row r="213" spans="1:29" ht="13.2">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row>
    <row r="214" spans="1:29" ht="13.2">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row>
    <row r="215" spans="1:29" ht="13.2">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row>
    <row r="216" spans="1:29" ht="13.2">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row>
    <row r="217" spans="1:29" ht="13.2">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row>
    <row r="218" spans="1:29" ht="13.2">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row>
    <row r="219" spans="1:29" ht="13.2">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row>
    <row r="220" spans="1:29" ht="13.2">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row>
    <row r="221" spans="1:29" ht="13.2">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row>
    <row r="222" spans="1:29" ht="13.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row>
    <row r="223" spans="1:29" ht="13.2">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row>
    <row r="224" spans="1:29" ht="13.2">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row>
    <row r="225" spans="1:29" ht="13.2">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row>
    <row r="226" spans="1:29" ht="13.2">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row>
    <row r="227" spans="1:29" ht="13.2">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row>
    <row r="228" spans="1:29" ht="13.2">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row>
    <row r="229" spans="1:29" ht="13.2">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row>
    <row r="230" spans="1:29" ht="13.2">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row>
    <row r="231" spans="1:29" ht="13.2">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row>
    <row r="232" spans="1:29" ht="1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row>
    <row r="233" spans="1:29" ht="13.2">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row>
    <row r="234" spans="1:29" ht="13.2">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row>
    <row r="235" spans="1:29" ht="13.2">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row>
    <row r="236" spans="1:29" ht="13.2">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row>
    <row r="237" spans="1:29" ht="13.2">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row>
    <row r="238" spans="1:29" ht="13.2">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row>
    <row r="239" spans="1:29" ht="13.2">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row>
    <row r="240" spans="1:29" ht="13.2">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row>
    <row r="241" spans="1:29" ht="13.2">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row>
    <row r="242" spans="1:29" ht="13.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row>
    <row r="243" spans="1:29" ht="13.2">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row>
    <row r="244" spans="1:29" ht="13.2">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row>
    <row r="245" spans="1:29" ht="13.2">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row>
    <row r="246" spans="1:29" ht="13.2">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row>
    <row r="247" spans="1:29" ht="13.2">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row>
    <row r="248" spans="1:29" ht="13.2">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row>
    <row r="249" spans="1:29" ht="13.2">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row>
    <row r="250" spans="1:29" ht="13.2">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row>
    <row r="251" spans="1:29" ht="13.2">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row>
    <row r="252" spans="1:29" ht="13.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row>
    <row r="253" spans="1:29" ht="13.2">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row>
    <row r="254" spans="1:29" ht="13.2">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row>
    <row r="255" spans="1:29" ht="13.2">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row>
    <row r="256" spans="1:29" ht="13.2">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row>
    <row r="257" spans="1:29" ht="13.2">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row>
    <row r="258" spans="1:29" ht="13.2">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row>
    <row r="259" spans="1:29" ht="13.2">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row>
    <row r="260" spans="1:29" ht="13.2">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row>
    <row r="261" spans="1:29" ht="13.2">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row>
    <row r="262" spans="1:29" ht="13.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row>
    <row r="263" spans="1:29" ht="13.2">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row>
    <row r="264" spans="1:29" ht="13.2">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row>
    <row r="265" spans="1:29" ht="13.2">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row>
    <row r="266" spans="1:29" ht="13.2">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row>
    <row r="267" spans="1:29" ht="13.2">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row>
    <row r="268" spans="1:29" ht="13.2">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row>
    <row r="269" spans="1:29" ht="13.2">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row>
    <row r="270" spans="1:29" ht="13.2">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row>
    <row r="271" spans="1:29" ht="13.2">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row>
    <row r="272" spans="1:29" ht="13.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row>
    <row r="273" spans="1:29" ht="13.2">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row>
    <row r="274" spans="1:29" ht="13.2">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row>
    <row r="275" spans="1:29" ht="13.2">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row>
    <row r="276" spans="1:29" ht="13.2">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row>
    <row r="277" spans="1:29" ht="13.2">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row>
    <row r="278" spans="1:29" ht="13.2">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row>
    <row r="279" spans="1:29" ht="13.2">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row>
    <row r="280" spans="1:29" ht="13.2">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row>
    <row r="281" spans="1:29" ht="13.2">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row>
    <row r="282" spans="1:29" ht="13.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row>
    <row r="283" spans="1:29" ht="13.2">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row>
    <row r="284" spans="1:29" ht="13.2">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row>
    <row r="285" spans="1:29" ht="13.2">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row>
    <row r="286" spans="1:29" ht="13.2">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row>
    <row r="287" spans="1:29" ht="13.2">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row>
    <row r="288" spans="1:29" ht="13.2">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row>
    <row r="289" spans="1:29" ht="13.2">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row>
    <row r="290" spans="1:29" ht="13.2">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row>
    <row r="291" spans="1:29" ht="13.2">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row>
    <row r="292" spans="1:29" ht="13.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row>
    <row r="293" spans="1:29" ht="13.2">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row>
    <row r="294" spans="1:29" ht="13.2">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row>
    <row r="295" spans="1:29" ht="13.2">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row>
    <row r="296" spans="1:29" ht="13.2">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row>
    <row r="297" spans="1:29" ht="13.2">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row>
    <row r="298" spans="1:29" ht="13.2">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row>
    <row r="299" spans="1:29" ht="13.2">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row>
    <row r="300" spans="1:29" ht="13.2">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row>
    <row r="301" spans="1:29" ht="13.2">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row>
    <row r="302" spans="1:29" ht="13.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row>
    <row r="303" spans="1:29" ht="13.2">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row>
    <row r="304" spans="1:29" ht="13.2">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row>
    <row r="305" spans="1:29" ht="13.2">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row>
    <row r="306" spans="1:29" ht="13.2">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row>
    <row r="307" spans="1:29" ht="13.2">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row>
    <row r="308" spans="1:29" ht="13.2">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row>
    <row r="309" spans="1:29" ht="13.2">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row>
    <row r="310" spans="1:29" ht="13.2">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row>
    <row r="311" spans="1:29" ht="13.2">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row>
    <row r="312" spans="1:29" ht="13.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row>
    <row r="313" spans="1:29" ht="13.2">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row>
    <row r="314" spans="1:29" ht="13.2">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row>
    <row r="315" spans="1:29" ht="13.2">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row>
    <row r="316" spans="1:29" ht="13.2">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row>
    <row r="317" spans="1:29" ht="13.2">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row>
    <row r="318" spans="1:29" ht="13.2">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row>
    <row r="319" spans="1:29" ht="13.2">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row>
    <row r="320" spans="1:29" ht="13.2">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row>
    <row r="321" spans="1:29" ht="13.2">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row>
    <row r="322" spans="1:29" ht="13.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row>
    <row r="323" spans="1:29" ht="13.2">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row>
    <row r="324" spans="1:29" ht="13.2">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row>
    <row r="325" spans="1:29" ht="13.2">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row>
    <row r="326" spans="1:29" ht="13.2">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row>
    <row r="327" spans="1:29" ht="13.2">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row>
    <row r="328" spans="1:29" ht="13.2">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row>
    <row r="329" spans="1:29" ht="13.2">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row>
    <row r="330" spans="1:29" ht="13.2">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row>
    <row r="331" spans="1:29" ht="13.2">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row>
    <row r="332" spans="1:29" ht="1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row>
    <row r="333" spans="1:29" ht="13.2">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row>
    <row r="334" spans="1:29" ht="13.2">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row>
    <row r="335" spans="1:29" ht="13.2">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row>
    <row r="336" spans="1:29" ht="13.2">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row>
    <row r="337" spans="1:29" ht="13.2">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row>
    <row r="338" spans="1:29" ht="13.2">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row>
    <row r="339" spans="1:29" ht="13.2">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row>
    <row r="340" spans="1:29" ht="13.2">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row>
    <row r="341" spans="1:29" ht="13.2">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row>
    <row r="342" spans="1:29" ht="13.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row>
    <row r="343" spans="1:29" ht="13.2">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row>
    <row r="344" spans="1:29" ht="13.2">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row>
    <row r="345" spans="1:29" ht="13.2">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row>
    <row r="346" spans="1:29" ht="13.2">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row>
    <row r="347" spans="1:29" ht="13.2">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row>
    <row r="348" spans="1:29" ht="13.2">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row>
    <row r="349" spans="1:29" ht="13.2">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row>
    <row r="350" spans="1:29" ht="13.2">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row>
    <row r="351" spans="1:29" ht="13.2">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row>
    <row r="352" spans="1:29" ht="13.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row>
    <row r="353" spans="1:29" ht="13.2">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row>
    <row r="354" spans="1:29" ht="13.2">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row>
    <row r="355" spans="1:29" ht="13.2">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row>
    <row r="356" spans="1:29" ht="13.2">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row>
    <row r="357" spans="1:29" ht="13.2">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row>
    <row r="358" spans="1:29" ht="13.2">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row>
    <row r="359" spans="1:29" ht="13.2">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row>
    <row r="360" spans="1:29" ht="13.2">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row>
    <row r="361" spans="1:29" ht="13.2">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row>
    <row r="362" spans="1:29" ht="13.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row>
    <row r="363" spans="1:29" ht="13.2">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row>
    <row r="364" spans="1:29" ht="13.2">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row>
    <row r="365" spans="1:29" ht="13.2">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row>
    <row r="366" spans="1:29" ht="13.2">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row>
    <row r="367" spans="1:29" ht="13.2">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row>
    <row r="368" spans="1:29" ht="13.2">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row>
    <row r="369" spans="1:29" ht="13.2">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row>
    <row r="370" spans="1:29" ht="13.2">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row>
    <row r="371" spans="1:29" ht="13.2">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row>
    <row r="372" spans="1:29" ht="13.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row>
    <row r="373" spans="1:29" ht="13.2">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row>
    <row r="374" spans="1:29" ht="13.2">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row>
    <row r="375" spans="1:29" ht="13.2">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row>
    <row r="376" spans="1:29" ht="13.2">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row>
    <row r="377" spans="1:29" ht="13.2">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row>
    <row r="378" spans="1:29" ht="13.2">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row>
    <row r="379" spans="1:29" ht="13.2">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row>
    <row r="380" spans="1:29" ht="13.2">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row>
    <row r="381" spans="1:29" ht="13.2">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row>
    <row r="382" spans="1:29" ht="13.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row>
    <row r="383" spans="1:29" ht="13.2">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row>
    <row r="384" spans="1:29" ht="13.2">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row>
    <row r="385" spans="1:29" ht="13.2">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row>
    <row r="386" spans="1:29" ht="13.2">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row>
    <row r="387" spans="1:29" ht="13.2">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row>
    <row r="388" spans="1:29" ht="13.2">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row>
    <row r="389" spans="1:29" ht="13.2">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row>
    <row r="390" spans="1:29" ht="13.2">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row>
    <row r="391" spans="1:29" ht="13.2">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row>
    <row r="392" spans="1:29" ht="13.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row>
    <row r="393" spans="1:29" ht="13.2">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row>
    <row r="394" spans="1:29" ht="13.2">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row>
    <row r="395" spans="1:29" ht="13.2">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row>
    <row r="396" spans="1:29" ht="13.2">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row>
    <row r="397" spans="1:29" ht="13.2">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row>
    <row r="398" spans="1:29" ht="13.2">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row>
    <row r="399" spans="1:29" ht="13.2">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row>
    <row r="400" spans="1:29" ht="13.2">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row>
    <row r="401" spans="1:29" ht="13.2">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row>
    <row r="402" spans="1:29" ht="13.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row>
    <row r="403" spans="1:29" ht="13.2">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row>
    <row r="404" spans="1:29" ht="13.2">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row>
    <row r="405" spans="1:29" ht="13.2">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row>
    <row r="406" spans="1:29" ht="13.2">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row>
    <row r="407" spans="1:29" ht="13.2">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row>
    <row r="408" spans="1:29" ht="13.2">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row>
    <row r="409" spans="1:29" ht="13.2">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row>
    <row r="410" spans="1:29" ht="13.2">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row>
    <row r="411" spans="1:29" ht="13.2">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row>
    <row r="412" spans="1:29" ht="13.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row>
    <row r="413" spans="1:29" ht="13.2">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row>
    <row r="414" spans="1:29" ht="13.2">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row>
    <row r="415" spans="1:29" ht="13.2">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row>
    <row r="416" spans="1:29" ht="13.2">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row>
    <row r="417" spans="1:29" ht="13.2">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row>
    <row r="418" spans="1:29" ht="13.2">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row>
    <row r="419" spans="1:29" ht="13.2">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row>
    <row r="420" spans="1:29" ht="13.2">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row>
    <row r="421" spans="1:29" ht="13.2">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row>
    <row r="422" spans="1:29" ht="13.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row>
    <row r="423" spans="1:29" ht="13.2">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row>
    <row r="424" spans="1:29" ht="13.2">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row>
    <row r="425" spans="1:29" ht="13.2">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row>
    <row r="426" spans="1:29" ht="13.2">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row>
    <row r="427" spans="1:29" ht="13.2">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row>
    <row r="428" spans="1:29" ht="13.2">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row>
    <row r="429" spans="1:29" ht="13.2">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row>
    <row r="430" spans="1:29" ht="13.2">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row>
    <row r="431" spans="1:29" ht="13.2">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row>
    <row r="432" spans="1:29" ht="1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row>
    <row r="433" spans="1:29" ht="13.2">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row>
    <row r="434" spans="1:29" ht="13.2">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row>
    <row r="435" spans="1:29" ht="13.2">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row>
    <row r="436" spans="1:29" ht="13.2">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row>
    <row r="437" spans="1:29" ht="13.2">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row>
    <row r="438" spans="1:29" ht="13.2">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row>
    <row r="439" spans="1:29" ht="13.2">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row>
    <row r="440" spans="1:29" ht="13.2">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row>
    <row r="441" spans="1:29" ht="13.2">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row>
    <row r="442" spans="1:29" ht="13.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row>
    <row r="443" spans="1:29" ht="13.2">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row>
    <row r="444" spans="1:29" ht="13.2">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row>
    <row r="445" spans="1:29" ht="13.2">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row>
    <row r="446" spans="1:29" ht="13.2">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row>
    <row r="447" spans="1:29" ht="13.2">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row>
    <row r="448" spans="1:29" ht="13.2">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row>
    <row r="449" spans="1:29" ht="13.2">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row>
    <row r="450" spans="1:29" ht="13.2">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row>
    <row r="451" spans="1:29" ht="13.2">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row>
    <row r="452" spans="1:29" ht="13.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row>
    <row r="453" spans="1:29" ht="13.2">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row>
    <row r="454" spans="1:29" ht="13.2">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row>
    <row r="455" spans="1:29" ht="13.2">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row>
    <row r="456" spans="1:29" ht="13.2">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row>
    <row r="457" spans="1:29" ht="13.2">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row>
    <row r="458" spans="1:29" ht="13.2">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row>
    <row r="459" spans="1:29" ht="13.2">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row>
    <row r="460" spans="1:29" ht="13.2">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row>
    <row r="461" spans="1:29" ht="13.2">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row>
    <row r="462" spans="1:29" ht="13.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row>
    <row r="463" spans="1:29" ht="13.2">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row>
    <row r="464" spans="1:29" ht="13.2">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row>
    <row r="465" spans="1:29" ht="13.2">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row>
    <row r="466" spans="1:29" ht="13.2">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row>
    <row r="467" spans="1:29" ht="13.2">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row>
    <row r="468" spans="1:29" ht="13.2">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row>
    <row r="469" spans="1:29" ht="13.2">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row>
    <row r="470" spans="1:29" ht="13.2">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row>
    <row r="471" spans="1:29" ht="13.2">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row>
    <row r="472" spans="1:29" ht="13.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row>
    <row r="473" spans="1:29" ht="13.2">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row>
    <row r="474" spans="1:29" ht="13.2">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row>
    <row r="475" spans="1:29" ht="13.2">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row>
    <row r="476" spans="1:29" ht="13.2">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row>
    <row r="477" spans="1:29" ht="13.2">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row>
    <row r="478" spans="1:29" ht="13.2">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row>
    <row r="479" spans="1:29" ht="13.2">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row>
    <row r="480" spans="1:29" ht="13.2">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row>
    <row r="481" spans="1:29" ht="13.2">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row>
    <row r="482" spans="1:29" ht="13.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row>
    <row r="483" spans="1:29" ht="13.2">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row>
    <row r="484" spans="1:29" ht="13.2">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row>
    <row r="485" spans="1:29" ht="13.2">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row>
    <row r="486" spans="1:29" ht="13.2">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row>
    <row r="487" spans="1:29" ht="13.2">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row>
    <row r="488" spans="1:29" ht="13.2">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row>
    <row r="489" spans="1:29" ht="13.2">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row>
    <row r="490" spans="1:29" ht="13.2">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row>
    <row r="491" spans="1:29" ht="13.2">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row>
    <row r="492" spans="1:29" ht="13.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row>
    <row r="493" spans="1:29" ht="13.2">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row>
    <row r="494" spans="1:29" ht="13.2">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row>
    <row r="495" spans="1:29" ht="13.2">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row>
    <row r="496" spans="1:29" ht="13.2">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row>
    <row r="497" spans="1:29" ht="13.2">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row>
    <row r="498" spans="1:29" ht="13.2">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row>
    <row r="499" spans="1:29" ht="13.2">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row>
    <row r="500" spans="1:29" ht="13.2">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row>
    <row r="501" spans="1:29" ht="13.2">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row>
    <row r="502" spans="1:29" ht="13.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row>
    <row r="503" spans="1:29" ht="13.2">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row>
    <row r="504" spans="1:29" ht="13.2">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row>
    <row r="505" spans="1:29" ht="13.2">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row>
    <row r="506" spans="1:29" ht="13.2">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row>
    <row r="507" spans="1:29" ht="13.2">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row>
    <row r="508" spans="1:29" ht="13.2">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row>
    <row r="509" spans="1:29" ht="13.2">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row>
    <row r="510" spans="1:29" ht="13.2">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row>
    <row r="511" spans="1:29" ht="13.2">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row>
    <row r="512" spans="1:29" ht="13.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row>
    <row r="513" spans="1:29" ht="13.2">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row>
    <row r="514" spans="1:29" ht="13.2">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row>
    <row r="515" spans="1:29" ht="13.2">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row>
    <row r="516" spans="1:29" ht="13.2">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row>
    <row r="517" spans="1:29" ht="13.2">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row>
    <row r="518" spans="1:29" ht="13.2">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row>
    <row r="519" spans="1:29" ht="13.2">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row>
    <row r="520" spans="1:29" ht="13.2">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row>
    <row r="521" spans="1:29" ht="13.2">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row>
    <row r="522" spans="1:29" ht="13.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row>
    <row r="523" spans="1:29" ht="13.2">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row>
    <row r="524" spans="1:29" ht="13.2">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row>
    <row r="525" spans="1:29" ht="13.2">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row>
    <row r="526" spans="1:29" ht="13.2">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row>
    <row r="527" spans="1:29" ht="13.2">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row>
    <row r="528" spans="1:29" ht="13.2">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row>
    <row r="529" spans="1:29" ht="13.2">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row>
    <row r="530" spans="1:29" ht="13.2">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row>
    <row r="531" spans="1:29" ht="13.2">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row>
    <row r="532" spans="1:29" ht="1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row>
    <row r="533" spans="1:29" ht="13.2">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row>
    <row r="534" spans="1:29" ht="13.2">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row>
    <row r="535" spans="1:29" ht="13.2">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row>
    <row r="536" spans="1:29" ht="13.2">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row>
    <row r="537" spans="1:29" ht="13.2">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row>
    <row r="538" spans="1:29" ht="13.2">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row>
    <row r="539" spans="1:29" ht="13.2">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row>
    <row r="540" spans="1:29" ht="13.2">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row>
    <row r="541" spans="1:29" ht="13.2">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row>
    <row r="542" spans="1:29" ht="13.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row>
    <row r="543" spans="1:29" ht="13.2">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row>
    <row r="544" spans="1:29" ht="13.2">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row>
    <row r="545" spans="1:29" ht="13.2">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row>
    <row r="546" spans="1:29" ht="13.2">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row>
    <row r="547" spans="1:29" ht="13.2">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row>
    <row r="548" spans="1:29" ht="13.2">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row>
    <row r="549" spans="1:29" ht="13.2">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row>
    <row r="550" spans="1:29" ht="13.2">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row>
    <row r="551" spans="1:29" ht="13.2">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row>
    <row r="552" spans="1:29" ht="13.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row>
    <row r="553" spans="1:29" ht="13.2">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row>
    <row r="554" spans="1:29" ht="13.2">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row>
    <row r="555" spans="1:29" ht="13.2">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row>
    <row r="556" spans="1:29" ht="13.2">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row>
    <row r="557" spans="1:29" ht="13.2">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row>
    <row r="558" spans="1:29" ht="13.2">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row>
    <row r="559" spans="1:29" ht="13.2">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row>
    <row r="560" spans="1:29" ht="13.2">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row>
    <row r="561" spans="1:29" ht="13.2">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row>
    <row r="562" spans="1:29" ht="13.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row>
    <row r="563" spans="1:29" ht="13.2">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row>
    <row r="564" spans="1:29" ht="13.2">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row>
    <row r="565" spans="1:29" ht="13.2">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row>
    <row r="566" spans="1:29" ht="13.2">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row>
    <row r="567" spans="1:29" ht="13.2">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row>
    <row r="568" spans="1:29" ht="13.2">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row>
    <row r="569" spans="1:29" ht="13.2">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row>
    <row r="570" spans="1:29" ht="13.2">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row>
    <row r="571" spans="1:29" ht="13.2">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row>
    <row r="572" spans="1:29" ht="13.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row>
    <row r="573" spans="1:29" ht="13.2">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row>
    <row r="574" spans="1:29" ht="13.2">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row>
    <row r="575" spans="1:29" ht="13.2">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row>
    <row r="576" spans="1:29" ht="13.2">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row>
    <row r="577" spans="1:29" ht="13.2">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row>
    <row r="578" spans="1:29" ht="13.2">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row>
    <row r="579" spans="1:29" ht="13.2">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row>
    <row r="580" spans="1:29" ht="13.2">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row>
    <row r="581" spans="1:29" ht="13.2">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row>
    <row r="582" spans="1:29" ht="13.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row>
    <row r="583" spans="1:29" ht="13.2">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row>
    <row r="584" spans="1:29" ht="13.2">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row>
    <row r="585" spans="1:29" ht="13.2">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row>
    <row r="586" spans="1:29" ht="13.2">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row>
    <row r="587" spans="1:29" ht="13.2">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row>
    <row r="588" spans="1:29" ht="13.2">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row>
    <row r="589" spans="1:29" ht="13.2">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row>
    <row r="590" spans="1:29" ht="13.2">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row>
    <row r="591" spans="1:29" ht="13.2">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row>
    <row r="592" spans="1:29" ht="13.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row>
    <row r="593" spans="1:29" ht="13.2">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row>
    <row r="594" spans="1:29" ht="13.2">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row>
    <row r="595" spans="1:29" ht="13.2">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row>
    <row r="596" spans="1:29" ht="13.2">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row>
    <row r="597" spans="1:29" ht="13.2">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row>
    <row r="598" spans="1:29" ht="13.2">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row>
    <row r="599" spans="1:29" ht="13.2">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row>
    <row r="600" spans="1:29" ht="13.2">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row>
    <row r="601" spans="1:29" ht="13.2">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row>
    <row r="602" spans="1:29" ht="13.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row>
    <row r="603" spans="1:29" ht="13.2">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row>
    <row r="604" spans="1:29" ht="13.2">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row>
    <row r="605" spans="1:29" ht="13.2">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row>
    <row r="606" spans="1:29" ht="13.2">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row>
    <row r="607" spans="1:29" ht="13.2">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row>
    <row r="608" spans="1:29" ht="13.2">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row>
    <row r="609" spans="1:29" ht="13.2">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row>
    <row r="610" spans="1:29" ht="13.2">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row>
    <row r="611" spans="1:29" ht="13.2">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row>
    <row r="612" spans="1:29" ht="13.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row>
    <row r="613" spans="1:29" ht="13.2">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row>
    <row r="614" spans="1:29" ht="13.2">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row>
    <row r="615" spans="1:29" ht="13.2">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row>
    <row r="616" spans="1:29" ht="13.2">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row>
    <row r="617" spans="1:29" ht="13.2">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row>
    <row r="618" spans="1:29" ht="13.2">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row>
    <row r="619" spans="1:29" ht="13.2">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row>
    <row r="620" spans="1:29" ht="13.2">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row>
    <row r="621" spans="1:29" ht="13.2">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row>
    <row r="622" spans="1:29" ht="13.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row>
    <row r="623" spans="1:29" ht="13.2">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row>
    <row r="624" spans="1:29" ht="13.2">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row>
    <row r="625" spans="1:29" ht="13.2">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row>
    <row r="626" spans="1:29" ht="13.2">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row>
    <row r="627" spans="1:29" ht="13.2">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row>
    <row r="628" spans="1:29" ht="13.2">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row>
    <row r="629" spans="1:29" ht="13.2">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row>
    <row r="630" spans="1:29" ht="13.2">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row>
    <row r="631" spans="1:29" ht="13.2">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row>
    <row r="632" spans="1:29" ht="1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row>
    <row r="633" spans="1:29" ht="13.2">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row>
    <row r="634" spans="1:29" ht="13.2">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row>
    <row r="635" spans="1:29" ht="13.2">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row>
    <row r="636" spans="1:29" ht="13.2">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row>
    <row r="637" spans="1:29" ht="13.2">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row>
    <row r="638" spans="1:29" ht="13.2">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row>
    <row r="639" spans="1:29" ht="13.2">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row>
    <row r="640" spans="1:29" ht="13.2">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row>
    <row r="641" spans="1:29" ht="13.2">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row>
    <row r="642" spans="1:29" ht="13.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row>
    <row r="643" spans="1:29" ht="13.2">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row>
    <row r="644" spans="1:29" ht="13.2">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row>
    <row r="645" spans="1:29" ht="13.2">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row>
    <row r="646" spans="1:29" ht="13.2">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row>
    <row r="647" spans="1:29" ht="13.2">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row>
    <row r="648" spans="1:29" ht="13.2">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row>
    <row r="649" spans="1:29" ht="13.2">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row>
    <row r="650" spans="1:29" ht="13.2">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row>
    <row r="651" spans="1:29" ht="13.2">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row>
    <row r="652" spans="1:29" ht="13.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row>
    <row r="653" spans="1:29" ht="13.2">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row>
    <row r="654" spans="1:29" ht="13.2">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row>
    <row r="655" spans="1:29" ht="13.2">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row>
    <row r="656" spans="1:29" ht="13.2">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row>
    <row r="657" spans="1:29" ht="13.2">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row>
    <row r="658" spans="1:29" ht="13.2">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row>
    <row r="659" spans="1:29" ht="13.2">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row>
    <row r="660" spans="1:29" ht="13.2">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row>
    <row r="661" spans="1:29" ht="13.2">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row>
    <row r="662" spans="1:29" ht="13.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row>
    <row r="663" spans="1:29" ht="13.2">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row>
    <row r="664" spans="1:29" ht="13.2">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row>
    <row r="665" spans="1:29" ht="13.2">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row>
    <row r="666" spans="1:29" ht="13.2">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row>
    <row r="667" spans="1:29" ht="13.2">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row>
    <row r="668" spans="1:29" ht="13.2">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row>
    <row r="669" spans="1:29" ht="13.2">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row>
    <row r="670" spans="1:29" ht="13.2">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row>
    <row r="671" spans="1:29" ht="13.2">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row>
    <row r="672" spans="1:29" ht="13.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row>
    <row r="673" spans="1:29" ht="13.2">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row>
    <row r="674" spans="1:29" ht="13.2">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row>
    <row r="675" spans="1:29" ht="13.2">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row>
    <row r="676" spans="1:29" ht="13.2">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row>
    <row r="677" spans="1:29" ht="13.2">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row>
    <row r="678" spans="1:29" ht="13.2">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row>
    <row r="679" spans="1:29" ht="13.2">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row>
    <row r="680" spans="1:29" ht="13.2">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row>
    <row r="681" spans="1:29" ht="13.2">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row>
    <row r="682" spans="1:29" ht="13.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row>
    <row r="683" spans="1:29" ht="13.2">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row>
    <row r="684" spans="1:29" ht="13.2">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row>
    <row r="685" spans="1:29" ht="13.2">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row>
    <row r="686" spans="1:29" ht="13.2">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row>
    <row r="687" spans="1:29" ht="13.2">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row>
    <row r="688" spans="1:29" ht="13.2">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row>
    <row r="689" spans="1:29" ht="13.2">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row>
    <row r="690" spans="1:29" ht="13.2">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row>
    <row r="691" spans="1:29" ht="13.2">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row>
    <row r="692" spans="1:29" ht="13.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row>
    <row r="693" spans="1:29" ht="13.2">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row>
    <row r="694" spans="1:29" ht="13.2">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row>
    <row r="695" spans="1:29" ht="13.2">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row>
    <row r="696" spans="1:29" ht="13.2">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row>
    <row r="697" spans="1:29" ht="13.2">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row>
    <row r="698" spans="1:29" ht="13.2">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row>
    <row r="699" spans="1:29" ht="13.2">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row>
    <row r="700" spans="1:29" ht="13.2">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row>
    <row r="701" spans="1:29" ht="13.2">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row>
    <row r="702" spans="1:29" ht="13.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row>
    <row r="703" spans="1:29" ht="13.2">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row>
    <row r="704" spans="1:29" ht="13.2">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row>
    <row r="705" spans="1:29" ht="13.2">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row>
    <row r="706" spans="1:29" ht="13.2">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row>
    <row r="707" spans="1:29" ht="13.2">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row>
    <row r="708" spans="1:29" ht="13.2">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row>
    <row r="709" spans="1:29" ht="13.2">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row>
    <row r="710" spans="1:29" ht="13.2">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row>
    <row r="711" spans="1:29" ht="13.2">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row>
    <row r="712" spans="1:29" ht="13.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row>
    <row r="713" spans="1:29" ht="13.2">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row>
    <row r="714" spans="1:29" ht="13.2">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row>
    <row r="715" spans="1:29" ht="13.2">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row>
    <row r="716" spans="1:29" ht="13.2">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row>
    <row r="717" spans="1:29" ht="13.2">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row>
    <row r="718" spans="1:29" ht="13.2">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row>
    <row r="719" spans="1:29" ht="13.2">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row>
    <row r="720" spans="1:29" ht="13.2">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row>
    <row r="721" spans="1:29" ht="13.2">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row>
    <row r="722" spans="1:29" ht="13.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row>
    <row r="723" spans="1:29" ht="13.2">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row>
    <row r="724" spans="1:29" ht="13.2">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row>
    <row r="725" spans="1:29" ht="13.2">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row>
    <row r="726" spans="1:29" ht="13.2">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row>
    <row r="727" spans="1:29" ht="13.2">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row>
    <row r="728" spans="1:29" ht="13.2">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row>
    <row r="729" spans="1:29" ht="13.2">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row>
    <row r="730" spans="1:29" ht="13.2">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row>
    <row r="731" spans="1:29" ht="13.2">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row>
    <row r="732" spans="1:29" ht="1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row>
    <row r="733" spans="1:29" ht="13.2">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row>
    <row r="734" spans="1:29" ht="13.2">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row>
    <row r="735" spans="1:29" ht="13.2">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row>
    <row r="736" spans="1:29" ht="13.2">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row>
    <row r="737" spans="1:29" ht="13.2">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row>
    <row r="738" spans="1:29" ht="13.2">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row>
    <row r="739" spans="1:29" ht="13.2">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row>
    <row r="740" spans="1:29" ht="13.2">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row>
    <row r="741" spans="1:29" ht="13.2">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row>
    <row r="742" spans="1:29" ht="13.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row>
    <row r="743" spans="1:29" ht="13.2">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row>
    <row r="744" spans="1:29" ht="13.2">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row>
    <row r="745" spans="1:29" ht="13.2">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row>
    <row r="746" spans="1:29" ht="13.2">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row>
    <row r="747" spans="1:29" ht="13.2">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row>
    <row r="748" spans="1:29" ht="13.2">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row>
    <row r="749" spans="1:29" ht="13.2">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row>
    <row r="750" spans="1:29" ht="13.2">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row>
    <row r="751" spans="1:29" ht="13.2">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row>
    <row r="752" spans="1:29" ht="13.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row>
    <row r="753" spans="1:29" ht="13.2">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row>
    <row r="754" spans="1:29" ht="13.2">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row>
    <row r="755" spans="1:29" ht="13.2">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row>
    <row r="756" spans="1:29" ht="13.2">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row>
    <row r="757" spans="1:29" ht="13.2">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row>
    <row r="758" spans="1:29" ht="13.2">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row>
    <row r="759" spans="1:29" ht="13.2">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row>
    <row r="760" spans="1:29" ht="13.2">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row>
    <row r="761" spans="1:29" ht="13.2">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row>
    <row r="762" spans="1:29" ht="13.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row>
    <row r="763" spans="1:29" ht="13.2">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row>
    <row r="764" spans="1:29" ht="13.2">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row>
    <row r="765" spans="1:29" ht="13.2">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row>
    <row r="766" spans="1:29" ht="13.2">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row>
    <row r="767" spans="1:29" ht="13.2">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row>
    <row r="768" spans="1:29" ht="13.2">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row>
    <row r="769" spans="1:29" ht="13.2">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row>
    <row r="770" spans="1:29" ht="13.2">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row>
    <row r="771" spans="1:29" ht="13.2">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row>
    <row r="772" spans="1:29" ht="13.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row>
    <row r="773" spans="1:29" ht="13.2">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row>
    <row r="774" spans="1:29" ht="13.2">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row>
    <row r="775" spans="1:29" ht="13.2">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row>
    <row r="776" spans="1:29" ht="13.2">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row>
    <row r="777" spans="1:29" ht="13.2">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row>
    <row r="778" spans="1:29" ht="13.2">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row>
    <row r="779" spans="1:29" ht="13.2">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row>
    <row r="780" spans="1:29" ht="13.2">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row>
    <row r="781" spans="1:29" ht="13.2">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row>
    <row r="782" spans="1:29" ht="13.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row>
    <row r="783" spans="1:29" ht="13.2">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row>
    <row r="784" spans="1:29" ht="13.2">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row>
    <row r="785" spans="1:29" ht="13.2">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row>
    <row r="786" spans="1:29" ht="13.2">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row>
    <row r="787" spans="1:29" ht="13.2">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row>
    <row r="788" spans="1:29" ht="13.2">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row>
    <row r="789" spans="1:29" ht="13.2">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row>
    <row r="790" spans="1:29" ht="13.2">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row>
    <row r="791" spans="1:29" ht="13.2">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row>
    <row r="792" spans="1:29" ht="13.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row>
    <row r="793" spans="1:29" ht="13.2">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row>
    <row r="794" spans="1:29" ht="13.2">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row>
    <row r="795" spans="1:29" ht="13.2">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row>
    <row r="796" spans="1:29" ht="13.2">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row>
    <row r="797" spans="1:29" ht="13.2">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row>
    <row r="798" spans="1:29" ht="13.2">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row>
    <row r="799" spans="1:29" ht="13.2">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row>
    <row r="800" spans="1:29" ht="13.2">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row>
    <row r="801" spans="1:29" ht="13.2">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row>
    <row r="802" spans="1:29" ht="13.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row>
    <row r="803" spans="1:29" ht="13.2">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row>
    <row r="804" spans="1:29" ht="13.2">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row>
    <row r="805" spans="1:29" ht="13.2">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row>
    <row r="806" spans="1:29" ht="13.2">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row>
    <row r="807" spans="1:29" ht="13.2">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row>
    <row r="808" spans="1:29" ht="13.2">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row>
    <row r="809" spans="1:29" ht="13.2">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row>
    <row r="810" spans="1:29" ht="13.2">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row>
    <row r="811" spans="1:29" ht="13.2">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row>
    <row r="812" spans="1:29" ht="13.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row>
    <row r="813" spans="1:29" ht="13.2">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row>
    <row r="814" spans="1:29" ht="13.2">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row>
    <row r="815" spans="1:29" ht="13.2">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row>
    <row r="816" spans="1:29" ht="13.2">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row>
    <row r="817" spans="1:29" ht="13.2">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row>
    <row r="818" spans="1:29" ht="13.2">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row>
    <row r="819" spans="1:29" ht="13.2">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row>
    <row r="820" spans="1:29" ht="13.2">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row>
    <row r="821" spans="1:29" ht="13.2">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row>
    <row r="822" spans="1:29" ht="13.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row>
    <row r="823" spans="1:29" ht="13.2">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row>
    <row r="824" spans="1:29" ht="13.2">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row>
    <row r="825" spans="1:29" ht="13.2">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row>
    <row r="826" spans="1:29" ht="13.2">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row>
    <row r="827" spans="1:29" ht="13.2">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row>
    <row r="828" spans="1:29" ht="13.2">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row>
    <row r="829" spans="1:29" ht="13.2">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row>
    <row r="830" spans="1:29" ht="13.2">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row>
    <row r="831" spans="1:29" ht="13.2">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row>
    <row r="832" spans="1:29" ht="1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row>
    <row r="833" spans="1:29" ht="13.2">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row>
    <row r="834" spans="1:29" ht="13.2">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row>
    <row r="835" spans="1:29" ht="13.2">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row>
    <row r="836" spans="1:29" ht="13.2">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row>
    <row r="837" spans="1:29" ht="13.2">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row>
    <row r="838" spans="1:29" ht="13.2">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row>
    <row r="839" spans="1:29" ht="13.2">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row>
    <row r="840" spans="1:29" ht="13.2">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row>
    <row r="841" spans="1:29" ht="13.2">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row>
    <row r="842" spans="1:29" ht="13.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row>
    <row r="843" spans="1:29" ht="13.2">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row>
    <row r="844" spans="1:29" ht="13.2">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row>
    <row r="845" spans="1:29" ht="13.2">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row>
    <row r="846" spans="1:29" ht="13.2">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row>
    <row r="847" spans="1:29" ht="13.2">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row>
    <row r="848" spans="1:29" ht="13.2">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row>
    <row r="849" spans="1:29" ht="13.2">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row>
    <row r="850" spans="1:29" ht="13.2">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row>
    <row r="851" spans="1:29" ht="13.2">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row>
    <row r="852" spans="1:29" ht="13.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row>
    <row r="853" spans="1:29" ht="13.2">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row>
    <row r="854" spans="1:29" ht="13.2">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row>
    <row r="855" spans="1:29" ht="13.2">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row>
    <row r="856" spans="1:29" ht="13.2">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row>
    <row r="857" spans="1:29" ht="13.2">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row>
    <row r="858" spans="1:29" ht="13.2">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row>
    <row r="859" spans="1:29" ht="13.2">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row>
    <row r="860" spans="1:29" ht="13.2">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row>
    <row r="861" spans="1:29" ht="13.2">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row>
    <row r="862" spans="1:29" ht="13.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row>
    <row r="863" spans="1:29" ht="13.2">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row>
    <row r="864" spans="1:29" ht="13.2">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row>
    <row r="865" spans="1:29" ht="13.2">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row>
    <row r="866" spans="1:29" ht="13.2">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row>
    <row r="867" spans="1:29" ht="13.2">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row>
    <row r="868" spans="1:29" ht="13.2">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row>
    <row r="869" spans="1:29" ht="13.2">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row>
    <row r="870" spans="1:29" ht="13.2">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row>
    <row r="871" spans="1:29" ht="13.2">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row>
    <row r="872" spans="1:29" ht="13.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row>
    <row r="873" spans="1:29" ht="13.2">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row>
    <row r="874" spans="1:29" ht="13.2">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row>
    <row r="875" spans="1:29" ht="13.2">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row>
    <row r="876" spans="1:29" ht="13.2">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row>
    <row r="877" spans="1:29" ht="13.2">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row>
    <row r="878" spans="1:29" ht="13.2">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row>
    <row r="879" spans="1:29" ht="13.2">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row>
    <row r="880" spans="1:29" ht="13.2">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row>
    <row r="881" spans="1:29" ht="13.2">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row>
    <row r="882" spans="1:29" ht="13.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row>
    <row r="883" spans="1:29" ht="13.2">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row>
    <row r="884" spans="1:29" ht="13.2">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row>
    <row r="885" spans="1:29" ht="13.2">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row>
    <row r="886" spans="1:29" ht="13.2">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row>
    <row r="887" spans="1:29" ht="13.2">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row>
    <row r="888" spans="1:29" ht="13.2">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row>
    <row r="889" spans="1:29" ht="13.2">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row>
    <row r="890" spans="1:29" ht="13.2">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row>
    <row r="891" spans="1:29" ht="13.2">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row>
    <row r="892" spans="1:29" ht="13.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row>
    <row r="893" spans="1:29" ht="13.2">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row>
    <row r="894" spans="1:29" ht="13.2">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row>
    <row r="895" spans="1:29" ht="13.2">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row>
    <row r="896" spans="1:29" ht="13.2">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row>
    <row r="897" spans="1:29" ht="13.2">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row>
    <row r="898" spans="1:29" ht="13.2">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row>
    <row r="899" spans="1:29" ht="13.2">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row>
    <row r="900" spans="1:29" ht="13.2">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row>
    <row r="901" spans="1:29" ht="13.2">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row>
    <row r="902" spans="1:29" ht="13.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row>
    <row r="903" spans="1:29" ht="13.2">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row>
    <row r="904" spans="1:29" ht="13.2">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row>
    <row r="905" spans="1:29" ht="13.2">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row>
    <row r="906" spans="1:29" ht="13.2">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row>
    <row r="907" spans="1:29" ht="13.2">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row>
    <row r="908" spans="1:29" ht="13.2">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row>
    <row r="909" spans="1:29" ht="13.2">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row>
    <row r="910" spans="1:29" ht="13.2">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row>
    <row r="911" spans="1:29" ht="13.2">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row>
    <row r="912" spans="1:29" ht="13.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row>
    <row r="913" spans="1:29" ht="13.2">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row>
    <row r="914" spans="1:29" ht="13.2">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row>
    <row r="915" spans="1:29" ht="13.2">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row>
    <row r="916" spans="1:29" ht="13.2">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row>
    <row r="917" spans="1:29" ht="13.2">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row>
    <row r="918" spans="1:29" ht="13.2">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row>
    <row r="919" spans="1:29" ht="13.2">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row>
    <row r="920" spans="1:29" ht="13.2">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row>
    <row r="921" spans="1:29" ht="13.2">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row>
    <row r="922" spans="1:29" ht="13.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row>
    <row r="923" spans="1:29" ht="13.2">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row>
    <row r="924" spans="1:29" ht="13.2">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row>
    <row r="925" spans="1:29" ht="13.2">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row>
    <row r="926" spans="1:29" ht="13.2">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row>
    <row r="927" spans="1:29" ht="13.2">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row>
    <row r="928" spans="1:29" ht="13.2">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row>
    <row r="929" spans="1:29" ht="13.2">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row>
    <row r="930" spans="1:29" ht="13.2">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row>
    <row r="931" spans="1:29" ht="13.2">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row>
    <row r="932" spans="1:29" ht="1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row>
    <row r="933" spans="1:29" ht="13.2">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row>
    <row r="934" spans="1:29" ht="13.2">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row>
    <row r="935" spans="1:29" ht="13.2">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row>
    <row r="936" spans="1:29" ht="13.2">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row>
    <row r="937" spans="1:29" ht="13.2">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row>
    <row r="938" spans="1:29" ht="13.2">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row>
    <row r="939" spans="1:29" ht="13.2">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row>
    <row r="940" spans="1:29" ht="13.2">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row>
    <row r="941" spans="1:29" ht="13.2">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row>
    <row r="942" spans="1:29" ht="13.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row>
    <row r="943" spans="1:29" ht="13.2">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row>
    <row r="944" spans="1:29" ht="13.2">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row>
    <row r="945" spans="1:29" ht="13.2">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row>
    <row r="946" spans="1:29" ht="13.2">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row>
    <row r="947" spans="1:29" ht="13.2">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row>
    <row r="948" spans="1:29" ht="13.2">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row>
    <row r="949" spans="1:29" ht="13.2">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row>
    <row r="950" spans="1:29" ht="13.2">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row>
    <row r="951" spans="1:29" ht="13.2">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row>
    <row r="952" spans="1:29" ht="13.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row>
    <row r="953" spans="1:29" ht="13.2">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row>
    <row r="954" spans="1:29" ht="13.2">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row>
    <row r="955" spans="1:29" ht="13.2">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row>
    <row r="956" spans="1:29" ht="13.2">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row>
    <row r="957" spans="1:29" ht="13.2">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row>
    <row r="958" spans="1:29" ht="13.2">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row>
    <row r="959" spans="1:29" ht="13.2">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row>
    <row r="960" spans="1:29" ht="13.2">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row>
    <row r="961" spans="1:29" ht="13.2">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row>
    <row r="962" spans="1:29" ht="13.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row>
    <row r="963" spans="1:29" ht="13.2">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row>
    <row r="964" spans="1:29" ht="13.2">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row>
    <row r="965" spans="1:29" ht="13.2">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row>
    <row r="966" spans="1:29" ht="13.2">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row>
    <row r="967" spans="1:29" ht="13.2">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row>
    <row r="968" spans="1:29" ht="13.2">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row>
    <row r="969" spans="1:29" ht="13.2">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row>
    <row r="970" spans="1:29" ht="13.2">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row>
    <row r="971" spans="1:29" ht="13.2">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row>
    <row r="972" spans="1:29" ht="13.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row>
    <row r="973" spans="1:29" ht="13.2">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row>
    <row r="974" spans="1:29" ht="13.2">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row>
    <row r="975" spans="1:29" ht="13.2">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row>
    <row r="976" spans="1:29" ht="13.2">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row>
    <row r="977" spans="1:29" ht="13.2">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row>
    <row r="978" spans="1:29" ht="13.2">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row>
    <row r="979" spans="1:29" ht="13.2">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row>
    <row r="980" spans="1:29" ht="13.2">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row>
    <row r="981" spans="1:29" ht="13.2">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row>
    <row r="982" spans="1:29" ht="13.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row>
    <row r="983" spans="1:29" ht="13.2">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row>
    <row r="984" spans="1:29" ht="13.2">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row>
    <row r="985" spans="1:29" ht="13.2">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row>
    <row r="986" spans="1:29" ht="13.2">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row>
    <row r="987" spans="1:29" ht="13.2">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row>
    <row r="988" spans="1:29" ht="13.2">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row>
    <row r="989" spans="1:29" ht="13.2">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row>
    <row r="990" spans="1:29" ht="13.2">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row>
    <row r="991" spans="1:29" ht="13.2">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row>
    <row r="992" spans="1:29" ht="13.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row>
  </sheetData>
  <mergeCells count="2">
    <mergeCell ref="K2:L2"/>
    <mergeCell ref="K10:L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2:N66"/>
  <sheetViews>
    <sheetView showGridLines="0" workbookViewId="0"/>
  </sheetViews>
  <sheetFormatPr defaultColWidth="12.6640625" defaultRowHeight="15.75" customHeight="1"/>
  <cols>
    <col min="1" max="1" width="38.77734375" customWidth="1"/>
    <col min="2" max="2" width="8.109375" customWidth="1"/>
    <col min="3" max="3" width="8.77734375" customWidth="1"/>
    <col min="4" max="4" width="8.21875" customWidth="1"/>
    <col min="5" max="5" width="12" customWidth="1"/>
    <col min="6" max="6" width="11.33203125" customWidth="1"/>
    <col min="7" max="7" width="8" customWidth="1"/>
    <col min="8" max="8" width="7.77734375" customWidth="1"/>
    <col min="9" max="9" width="7.109375" customWidth="1"/>
    <col min="10" max="11" width="7.6640625" customWidth="1"/>
    <col min="12" max="12" width="7.88671875" customWidth="1"/>
    <col min="13" max="13" width="8.109375" customWidth="1"/>
  </cols>
  <sheetData>
    <row r="2" spans="1:14" ht="15.75" customHeight="1">
      <c r="A2" s="566" t="s">
        <v>1595</v>
      </c>
    </row>
    <row r="4" spans="1:14" ht="13.2">
      <c r="A4" s="567" t="s">
        <v>51</v>
      </c>
      <c r="B4" s="567" t="s">
        <v>212</v>
      </c>
      <c r="C4" s="567" t="s">
        <v>213</v>
      </c>
      <c r="D4" s="567" t="s">
        <v>214</v>
      </c>
      <c r="E4" s="567" t="s">
        <v>215</v>
      </c>
      <c r="F4" s="567" t="s">
        <v>216</v>
      </c>
    </row>
    <row r="5" spans="1:14" ht="13.2">
      <c r="A5" s="363" t="s">
        <v>1596</v>
      </c>
      <c r="B5" s="568">
        <v>0</v>
      </c>
      <c r="C5" s="568">
        <v>0</v>
      </c>
      <c r="D5" s="568">
        <v>0</v>
      </c>
      <c r="E5" s="568">
        <v>41052632</v>
      </c>
      <c r="F5" s="568">
        <v>22031578.949999999</v>
      </c>
    </row>
    <row r="6" spans="1:14" ht="13.2">
      <c r="A6" s="363" t="s">
        <v>1597</v>
      </c>
      <c r="B6" s="569">
        <f>B5/'Income statement'!C26</f>
        <v>0</v>
      </c>
      <c r="C6" s="569">
        <f>C5/'Income statement'!D26</f>
        <v>0</v>
      </c>
      <c r="D6" s="569">
        <f>D5/'Income statement'!E26</f>
        <v>0</v>
      </c>
      <c r="E6" s="569">
        <f>E5/'Income statement'!F26</f>
        <v>2.7535202641094085</v>
      </c>
      <c r="F6" s="569">
        <f>F5/'Income statement'!G26</f>
        <v>1.0881487263656908</v>
      </c>
    </row>
    <row r="7" spans="1:14" ht="13.2">
      <c r="A7" s="363" t="s">
        <v>1598</v>
      </c>
      <c r="B7" s="569">
        <f t="shared" ref="B7:F7" si="0">1-B6</f>
        <v>1</v>
      </c>
      <c r="C7" s="569">
        <f t="shared" si="0"/>
        <v>1</v>
      </c>
      <c r="D7" s="569">
        <f t="shared" si="0"/>
        <v>1</v>
      </c>
      <c r="E7" s="569">
        <f t="shared" si="0"/>
        <v>-1.7535202641094085</v>
      </c>
      <c r="F7" s="569">
        <f t="shared" si="0"/>
        <v>-8.8148726365690822E-2</v>
      </c>
    </row>
    <row r="8" spans="1:14" ht="13.2">
      <c r="A8" s="363" t="s">
        <v>1599</v>
      </c>
      <c r="B8" s="569">
        <f>'Income statement'!C26/'Balance sheet '!C27</f>
        <v>8.5249666926554238E-2</v>
      </c>
      <c r="C8" s="569">
        <f>'Income statement'!D26/'Balance sheet '!D27</f>
        <v>3.5582970759968476E-2</v>
      </c>
      <c r="D8" s="569">
        <f>'Income statement'!E26/'Balance sheet '!E27</f>
        <v>9.2398088836779801E-2</v>
      </c>
      <c r="E8" s="569">
        <f>'Income statement'!F26/'Balance sheet '!F27</f>
        <v>4.6283070689670157E-2</v>
      </c>
      <c r="F8" s="569">
        <f>'Income statement'!G26/'Balance sheet '!G27</f>
        <v>5.9343301567004028E-2</v>
      </c>
    </row>
    <row r="9" spans="1:14" ht="13.2">
      <c r="A9" s="363" t="s">
        <v>1600</v>
      </c>
      <c r="B9" s="569">
        <f t="shared" ref="B9:F9" si="1">B8*B7</f>
        <v>8.5249666926554238E-2</v>
      </c>
      <c r="C9" s="569">
        <f t="shared" si="1"/>
        <v>3.5582970759968476E-2</v>
      </c>
      <c r="D9" s="569">
        <f t="shared" si="1"/>
        <v>9.2398088836779801E-2</v>
      </c>
      <c r="E9" s="569">
        <f t="shared" si="1"/>
        <v>-8.1158302339544838E-2</v>
      </c>
      <c r="F9" s="569">
        <f t="shared" si="1"/>
        <v>-5.2310364514665097E-3</v>
      </c>
    </row>
    <row r="10" spans="1:14" ht="13.2">
      <c r="A10" s="422" t="s">
        <v>1601</v>
      </c>
      <c r="B10" s="340">
        <f>AVERAGE(B9:F9)</f>
        <v>2.5368277546458241E-2</v>
      </c>
    </row>
    <row r="11" spans="1:14" ht="13.2">
      <c r="A11" s="422" t="s">
        <v>1602</v>
      </c>
      <c r="B11" s="570">
        <v>0.04</v>
      </c>
    </row>
    <row r="13" spans="1:14" ht="15.75" customHeight="1">
      <c r="A13" s="850" t="s">
        <v>1603</v>
      </c>
      <c r="B13" s="817"/>
      <c r="C13" s="817"/>
      <c r="D13" s="817"/>
      <c r="E13" s="817"/>
    </row>
    <row r="15" spans="1:14" ht="13.2">
      <c r="A15" s="567" t="s">
        <v>154</v>
      </c>
      <c r="B15" s="567">
        <v>2017</v>
      </c>
      <c r="C15" s="567">
        <v>2018</v>
      </c>
      <c r="D15" s="567">
        <v>2019</v>
      </c>
      <c r="E15" s="567">
        <v>2020</v>
      </c>
      <c r="F15" s="567">
        <v>2021</v>
      </c>
      <c r="G15" s="567">
        <v>2022</v>
      </c>
      <c r="H15" s="567">
        <v>2023</v>
      </c>
      <c r="I15" s="567">
        <v>2024</v>
      </c>
      <c r="J15" s="567">
        <v>2025</v>
      </c>
      <c r="K15" s="567">
        <v>2026</v>
      </c>
      <c r="L15" s="567">
        <v>2027</v>
      </c>
      <c r="M15" s="567">
        <v>2028</v>
      </c>
    </row>
    <row r="16" spans="1:14" ht="15.75" customHeight="1">
      <c r="A16" s="571" t="s">
        <v>1604</v>
      </c>
      <c r="B16" s="340">
        <v>0.09</v>
      </c>
      <c r="C16" s="340">
        <v>7.5999999999999998E-2</v>
      </c>
      <c r="D16" s="340">
        <v>6.7000000000000004E-2</v>
      </c>
      <c r="E16" s="340">
        <v>-2.4E-2</v>
      </c>
      <c r="F16" s="340">
        <v>4.2000000000000003E-2</v>
      </c>
      <c r="G16" s="340">
        <v>5.7999999999999996E-2</v>
      </c>
      <c r="H16" s="340">
        <v>4.4000000000000004E-2</v>
      </c>
      <c r="I16" s="340">
        <v>5.0999999999999997E-2</v>
      </c>
      <c r="J16" s="340">
        <v>5.2000000000000005E-2</v>
      </c>
      <c r="K16" s="340">
        <v>5.2000000000000005E-2</v>
      </c>
      <c r="L16" s="340">
        <v>5.2000000000000005E-2</v>
      </c>
      <c r="M16" s="340">
        <v>5.2000000000000005E-2</v>
      </c>
      <c r="N16" s="306"/>
    </row>
    <row r="17" spans="1:13" ht="13.2">
      <c r="A17" s="422" t="s">
        <v>231</v>
      </c>
      <c r="B17" s="340">
        <f>AVERAGE(G16:M16)</f>
        <v>5.1571428571428567E-2</v>
      </c>
      <c r="E17" s="384"/>
    </row>
    <row r="19" spans="1:13" ht="13.2">
      <c r="A19" s="572" t="s">
        <v>1605</v>
      </c>
    </row>
    <row r="20" spans="1:13" ht="13.2">
      <c r="A20" s="573"/>
    </row>
    <row r="21" spans="1:13" ht="13.2">
      <c r="A21" s="573"/>
    </row>
    <row r="22" spans="1:13" ht="15.75" customHeight="1">
      <c r="A22" s="850" t="s">
        <v>1606</v>
      </c>
      <c r="B22" s="817"/>
      <c r="C22" s="817"/>
      <c r="D22" s="817"/>
      <c r="E22" s="817"/>
    </row>
    <row r="23" spans="1:13" ht="13.2">
      <c r="A23" s="573"/>
    </row>
    <row r="24" spans="1:13" ht="13.2">
      <c r="A24" s="567" t="s">
        <v>154</v>
      </c>
      <c r="B24" s="574">
        <v>40878</v>
      </c>
      <c r="C24" s="575" t="s">
        <v>1607</v>
      </c>
      <c r="D24" s="575" t="s">
        <v>1608</v>
      </c>
      <c r="E24" s="575" t="s">
        <v>1609</v>
      </c>
      <c r="F24" s="575" t="s">
        <v>1610</v>
      </c>
      <c r="G24" s="575" t="s">
        <v>1611</v>
      </c>
      <c r="H24" s="575" t="s">
        <v>1612</v>
      </c>
      <c r="I24" s="575" t="s">
        <v>1613</v>
      </c>
      <c r="J24" s="575" t="s">
        <v>1614</v>
      </c>
      <c r="K24" s="575" t="s">
        <v>1615</v>
      </c>
      <c r="L24" s="576"/>
      <c r="M24" s="576"/>
    </row>
    <row r="25" spans="1:13" ht="15.75" customHeight="1">
      <c r="A25" s="571" t="s">
        <v>1604</v>
      </c>
      <c r="B25" s="321">
        <v>4.4400000000000002E-2</v>
      </c>
      <c r="C25" s="321">
        <v>3.5299999999999998E-2</v>
      </c>
      <c r="D25" s="321">
        <v>6.0100000000000001E-2</v>
      </c>
      <c r="E25" s="321">
        <v>3.9800000000000002E-2</v>
      </c>
      <c r="F25" s="321">
        <v>4.3E-3</v>
      </c>
      <c r="G25" s="321">
        <v>8.9800000000000005E-2</v>
      </c>
      <c r="H25" s="321">
        <v>7.6200000000000004E-2</v>
      </c>
      <c r="I25" s="321">
        <v>6.6600000000000006E-2</v>
      </c>
      <c r="J25" s="321">
        <v>-1.8800000000000001E-2</v>
      </c>
      <c r="K25" s="321">
        <v>4.2500000000000003E-2</v>
      </c>
    </row>
    <row r="26" spans="1:13" ht="13.2">
      <c r="A26" s="422" t="s">
        <v>231</v>
      </c>
      <c r="B26" s="340">
        <f>AVERAGE(B25:K25)</f>
        <v>4.4019999999999997E-2</v>
      </c>
    </row>
    <row r="28" spans="1:13" ht="13.2">
      <c r="A28" s="572" t="s">
        <v>1616</v>
      </c>
    </row>
    <row r="29" spans="1:13" ht="13.2">
      <c r="A29" s="573"/>
    </row>
    <row r="30" spans="1:13" ht="13.2">
      <c r="A30" s="341"/>
      <c r="B30" s="341"/>
      <c r="C30" s="341"/>
      <c r="D30" s="341"/>
      <c r="E30" s="341"/>
      <c r="F30" s="341"/>
      <c r="G30" s="341"/>
      <c r="H30" s="341"/>
    </row>
    <row r="35" spans="1:8" ht="14.4">
      <c r="A35" s="577"/>
      <c r="B35" s="306"/>
      <c r="C35" s="306"/>
      <c r="D35" s="306"/>
      <c r="E35" s="306"/>
      <c r="F35" s="306"/>
      <c r="G35" s="306"/>
    </row>
    <row r="37" spans="1:8" ht="13.2">
      <c r="A37" s="573"/>
    </row>
    <row r="45" spans="1:8" ht="13.2">
      <c r="B45" s="306"/>
      <c r="C45" s="306"/>
      <c r="D45" s="306"/>
      <c r="E45" s="306"/>
      <c r="F45" s="306"/>
      <c r="G45" s="306"/>
      <c r="H45" s="306"/>
    </row>
    <row r="47" spans="1:8" ht="13.2">
      <c r="A47" s="573"/>
    </row>
    <row r="53" spans="1:2" ht="14.4">
      <c r="A53" s="578"/>
      <c r="B53" s="579"/>
    </row>
    <row r="54" spans="1:2" ht="14.4">
      <c r="A54" s="578"/>
      <c r="B54" s="579"/>
    </row>
    <row r="55" spans="1:2" ht="14.4">
      <c r="A55" s="578"/>
      <c r="B55" s="579"/>
    </row>
    <row r="56" spans="1:2" ht="14.4">
      <c r="A56" s="578"/>
      <c r="B56" s="579"/>
    </row>
    <row r="57" spans="1:2" ht="14.4">
      <c r="A57" s="578"/>
      <c r="B57" s="579"/>
    </row>
    <row r="58" spans="1:2" ht="14.4">
      <c r="A58" s="578"/>
      <c r="B58" s="579"/>
    </row>
    <row r="59" spans="1:2" ht="14.4">
      <c r="A59" s="578"/>
      <c r="B59" s="579"/>
    </row>
    <row r="60" spans="1:2" ht="14.4">
      <c r="A60" s="578"/>
      <c r="B60" s="579"/>
    </row>
    <row r="61" spans="1:2" ht="14.4">
      <c r="A61" s="578"/>
      <c r="B61" s="579"/>
    </row>
    <row r="62" spans="1:2" ht="14.4">
      <c r="A62" s="578"/>
      <c r="B62" s="579"/>
    </row>
    <row r="63" spans="1:2" ht="14.4">
      <c r="A63" s="578"/>
      <c r="B63" s="579"/>
    </row>
    <row r="64" spans="1:2" ht="14.4">
      <c r="A64" s="578"/>
      <c r="B64" s="579"/>
    </row>
    <row r="65" spans="1:2" ht="15">
      <c r="A65" s="580"/>
      <c r="B65" s="581"/>
    </row>
    <row r="66" spans="1:2" ht="15">
      <c r="A66" s="580"/>
      <c r="B66" s="581"/>
    </row>
  </sheetData>
  <mergeCells count="2">
    <mergeCell ref="A13:E13"/>
    <mergeCell ref="A22:E22"/>
  </mergeCells>
  <hyperlinks>
    <hyperlink ref="A19" r:id="rId1"/>
    <hyperlink ref="A28" r:id="rId2"/>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3D07E"/>
    <outlinePr summaryBelow="0" summaryRight="0"/>
  </sheetPr>
  <dimension ref="A1:Z282"/>
  <sheetViews>
    <sheetView showGridLines="0" workbookViewId="0"/>
  </sheetViews>
  <sheetFormatPr defaultColWidth="12.6640625" defaultRowHeight="15.75" customHeight="1"/>
  <cols>
    <col min="17" max="17" width="12.6640625" customWidth="1"/>
    <col min="18" max="18" width="15" customWidth="1"/>
    <col min="19" max="19" width="16.109375" customWidth="1"/>
    <col min="26" max="26" width="25.109375" customWidth="1"/>
  </cols>
  <sheetData>
    <row r="1" spans="1:26" ht="15.75" customHeight="1">
      <c r="A1" s="851" t="s">
        <v>1617</v>
      </c>
      <c r="B1" s="813"/>
      <c r="C1" s="813"/>
      <c r="D1" s="813"/>
      <c r="E1" s="813"/>
      <c r="F1" s="813"/>
      <c r="G1" s="813"/>
      <c r="H1" s="813"/>
      <c r="I1" s="813"/>
      <c r="J1" s="813"/>
      <c r="K1" s="813"/>
      <c r="L1" s="813"/>
      <c r="M1" s="813"/>
      <c r="N1" s="813"/>
      <c r="O1" s="814"/>
      <c r="P1" s="582"/>
      <c r="Q1" s="582"/>
      <c r="R1" s="582"/>
      <c r="S1" s="582"/>
      <c r="T1" s="582"/>
      <c r="U1" s="582"/>
      <c r="V1" s="582"/>
      <c r="W1" s="582"/>
      <c r="X1" s="582"/>
      <c r="Y1" s="582"/>
      <c r="Z1" s="582"/>
    </row>
    <row r="2" spans="1:26" ht="15.75" customHeight="1">
      <c r="A2" s="583" t="s">
        <v>1618</v>
      </c>
      <c r="B2" s="584" t="s">
        <v>1619</v>
      </c>
      <c r="C2" s="585" t="s">
        <v>93</v>
      </c>
      <c r="D2" s="584" t="s">
        <v>1620</v>
      </c>
      <c r="E2" s="584" t="s">
        <v>1621</v>
      </c>
      <c r="F2" s="586" t="s">
        <v>1622</v>
      </c>
      <c r="G2" s="586" t="s">
        <v>1623</v>
      </c>
      <c r="H2" s="586" t="s">
        <v>1624</v>
      </c>
      <c r="I2" s="587" t="s">
        <v>1625</v>
      </c>
      <c r="J2" s="587" t="s">
        <v>46</v>
      </c>
      <c r="K2" s="587" t="s">
        <v>1626</v>
      </c>
      <c r="L2" s="587" t="s">
        <v>1627</v>
      </c>
      <c r="M2" s="587" t="s">
        <v>1628</v>
      </c>
      <c r="N2" s="588" t="s">
        <v>1629</v>
      </c>
      <c r="O2" s="589" t="s">
        <v>1630</v>
      </c>
      <c r="P2" s="588" t="s">
        <v>1631</v>
      </c>
      <c r="Q2" s="588" t="s">
        <v>1632</v>
      </c>
      <c r="R2" s="588" t="s">
        <v>1633</v>
      </c>
      <c r="S2" s="588" t="s">
        <v>1634</v>
      </c>
      <c r="T2" s="588" t="s">
        <v>1635</v>
      </c>
      <c r="U2" s="588" t="s">
        <v>1636</v>
      </c>
      <c r="V2" s="588" t="s">
        <v>1637</v>
      </c>
      <c r="W2" s="588" t="s">
        <v>1638</v>
      </c>
      <c r="X2" s="588" t="s">
        <v>1639</v>
      </c>
      <c r="Y2" s="588" t="s">
        <v>1640</v>
      </c>
      <c r="Z2" s="582"/>
    </row>
    <row r="3" spans="1:26" ht="15.75" customHeight="1">
      <c r="A3" s="852" t="s">
        <v>1641</v>
      </c>
      <c r="B3" s="590">
        <v>-10</v>
      </c>
      <c r="C3" s="591">
        <f t="shared" ref="C3:C23" si="0">A261</f>
        <v>45040</v>
      </c>
      <c r="D3" s="853"/>
      <c r="E3" s="853"/>
      <c r="F3" s="853"/>
      <c r="G3" s="853"/>
      <c r="H3" s="853"/>
      <c r="I3" s="854">
        <f>INTERCEPT(D30:D282,E30:E282)</f>
        <v>7.0599540921987246E-4</v>
      </c>
      <c r="J3" s="854">
        <f>SLOPE(D30:D282,E30:E282)</f>
        <v>1.5082230295080159</v>
      </c>
      <c r="K3" s="854">
        <f>STEYX(D30:D282,E30:E282)</f>
        <v>1.62058544123047E-2</v>
      </c>
      <c r="L3" s="592">
        <f t="shared" ref="L3:L23" si="1">D261</f>
        <v>-1.8065007397638888E-2</v>
      </c>
      <c r="M3" s="593">
        <f t="shared" ref="M3:M23" si="2">($I$3+$J$3*E261)</f>
        <v>2.8800570483647975E-3</v>
      </c>
      <c r="N3" s="592">
        <f t="shared" ref="N3:N23" si="3">L3-M3</f>
        <v>-2.0945064446003685E-2</v>
      </c>
      <c r="O3" s="594">
        <f t="shared" ref="O3:O23" si="4">N3/$K$3</f>
        <v>-1.2924381469267441</v>
      </c>
      <c r="P3" s="593">
        <f t="shared" ref="P3:P23" si="5">IF(O3&lt;0,NORMSDIST(O3),1-NORMSDIST(O3))</f>
        <v>9.8102726618714192E-2</v>
      </c>
      <c r="Q3" s="593"/>
      <c r="R3" s="593"/>
      <c r="S3" s="593"/>
      <c r="T3" s="593"/>
      <c r="U3" s="593"/>
      <c r="V3" s="593"/>
      <c r="W3" s="593"/>
      <c r="X3" s="593"/>
      <c r="Y3" s="593"/>
      <c r="Z3" s="582"/>
    </row>
    <row r="4" spans="1:26" ht="15.75" customHeight="1">
      <c r="A4" s="806"/>
      <c r="B4" s="595">
        <v>-9</v>
      </c>
      <c r="C4" s="591">
        <f t="shared" si="0"/>
        <v>45041</v>
      </c>
      <c r="D4" s="806"/>
      <c r="E4" s="806"/>
      <c r="F4" s="806"/>
      <c r="G4" s="806"/>
      <c r="H4" s="806"/>
      <c r="I4" s="806"/>
      <c r="J4" s="806"/>
      <c r="K4" s="806"/>
      <c r="L4" s="592">
        <f t="shared" si="1"/>
        <v>7.782140442054949E-3</v>
      </c>
      <c r="M4" s="593">
        <f t="shared" si="2"/>
        <v>1.4508280343280517E-2</v>
      </c>
      <c r="N4" s="592">
        <f t="shared" si="3"/>
        <v>-6.726139901225568E-3</v>
      </c>
      <c r="O4" s="594">
        <f t="shared" si="4"/>
        <v>-0.41504383108110476</v>
      </c>
      <c r="P4" s="593">
        <f t="shared" si="5"/>
        <v>0.33905490839443508</v>
      </c>
      <c r="Q4" s="593"/>
      <c r="R4" s="593"/>
      <c r="S4" s="593"/>
      <c r="T4" s="593"/>
      <c r="U4" s="593"/>
      <c r="V4" s="593"/>
      <c r="W4" s="593"/>
      <c r="X4" s="593"/>
      <c r="Y4" s="593"/>
      <c r="Z4" s="582"/>
    </row>
    <row r="5" spans="1:26" ht="15.75" customHeight="1">
      <c r="A5" s="806"/>
      <c r="B5" s="595">
        <v>-8</v>
      </c>
      <c r="C5" s="591">
        <f t="shared" si="0"/>
        <v>45042</v>
      </c>
      <c r="D5" s="806"/>
      <c r="E5" s="806"/>
      <c r="F5" s="806"/>
      <c r="G5" s="806"/>
      <c r="H5" s="806"/>
      <c r="I5" s="806"/>
      <c r="J5" s="806"/>
      <c r="K5" s="806"/>
      <c r="L5" s="592">
        <f t="shared" si="1"/>
        <v>1.2837146760680682E-2</v>
      </c>
      <c r="M5" s="593">
        <f t="shared" si="2"/>
        <v>-1.0159891282476633E-2</v>
      </c>
      <c r="N5" s="592">
        <f t="shared" si="3"/>
        <v>2.2997038043157315E-2</v>
      </c>
      <c r="O5" s="594">
        <f t="shared" si="4"/>
        <v>1.4190574256730482</v>
      </c>
      <c r="P5" s="593">
        <f t="shared" si="5"/>
        <v>7.7941137380492131E-2</v>
      </c>
      <c r="Q5" s="593"/>
      <c r="R5" s="593"/>
      <c r="S5" s="593"/>
      <c r="T5" s="593"/>
      <c r="U5" s="593"/>
      <c r="V5" s="593"/>
      <c r="W5" s="593"/>
      <c r="X5" s="593"/>
      <c r="Y5" s="593"/>
      <c r="Z5" s="582"/>
    </row>
    <row r="6" spans="1:26" ht="15.75" customHeight="1">
      <c r="A6" s="806"/>
      <c r="B6" s="595">
        <v>-7</v>
      </c>
      <c r="C6" s="591">
        <f t="shared" si="0"/>
        <v>45043</v>
      </c>
      <c r="D6" s="806"/>
      <c r="E6" s="806"/>
      <c r="F6" s="806"/>
      <c r="G6" s="806"/>
      <c r="H6" s="806"/>
      <c r="I6" s="806"/>
      <c r="J6" s="806"/>
      <c r="K6" s="806"/>
      <c r="L6" s="592">
        <f t="shared" si="1"/>
        <v>-1.025650016718911E-2</v>
      </c>
      <c r="M6" s="593">
        <f t="shared" si="2"/>
        <v>-1.1046397700085716E-3</v>
      </c>
      <c r="N6" s="592">
        <f t="shared" si="3"/>
        <v>-9.151860397180538E-3</v>
      </c>
      <c r="O6" s="594">
        <f t="shared" si="4"/>
        <v>-0.56472557165710191</v>
      </c>
      <c r="P6" s="593">
        <f t="shared" si="5"/>
        <v>0.28613021909583741</v>
      </c>
      <c r="Q6" s="593"/>
      <c r="R6" s="593"/>
      <c r="S6" s="593"/>
      <c r="T6" s="593"/>
      <c r="U6" s="593"/>
      <c r="V6" s="593"/>
      <c r="W6" s="593"/>
      <c r="X6" s="593"/>
      <c r="Y6" s="593"/>
      <c r="Z6" s="582"/>
    </row>
    <row r="7" spans="1:26" ht="15.75" customHeight="1">
      <c r="A7" s="806"/>
      <c r="B7" s="595">
        <v>-6</v>
      </c>
      <c r="C7" s="591">
        <f t="shared" si="0"/>
        <v>45046</v>
      </c>
      <c r="D7" s="806"/>
      <c r="E7" s="806"/>
      <c r="F7" s="806"/>
      <c r="G7" s="806"/>
      <c r="H7" s="806"/>
      <c r="I7" s="806"/>
      <c r="J7" s="806"/>
      <c r="K7" s="806"/>
      <c r="L7" s="592">
        <f t="shared" si="1"/>
        <v>-2.0834086902842025E-2</v>
      </c>
      <c r="M7" s="593">
        <f t="shared" si="2"/>
        <v>-1.4599448381442509E-2</v>
      </c>
      <c r="N7" s="592">
        <f t="shared" si="3"/>
        <v>-6.2346385213995163E-3</v>
      </c>
      <c r="O7" s="594">
        <f t="shared" si="4"/>
        <v>-0.38471519999992787</v>
      </c>
      <c r="P7" s="593">
        <f t="shared" si="5"/>
        <v>0.35022421620610417</v>
      </c>
      <c r="Q7" s="593"/>
      <c r="R7" s="593"/>
      <c r="S7" s="593"/>
      <c r="T7" s="593"/>
      <c r="U7" s="593"/>
      <c r="V7" s="593"/>
      <c r="W7" s="593"/>
      <c r="X7" s="593"/>
      <c r="Y7" s="593"/>
      <c r="Z7" s="582"/>
    </row>
    <row r="8" spans="1:26" ht="15.75" customHeight="1">
      <c r="A8" s="806"/>
      <c r="B8" s="595">
        <v>-5</v>
      </c>
      <c r="C8" s="591">
        <f t="shared" si="0"/>
        <v>45048</v>
      </c>
      <c r="D8" s="806"/>
      <c r="E8" s="806"/>
      <c r="F8" s="806"/>
      <c r="G8" s="806"/>
      <c r="H8" s="806"/>
      <c r="I8" s="806"/>
      <c r="J8" s="806"/>
      <c r="K8" s="806"/>
      <c r="L8" s="592">
        <f t="shared" si="1"/>
        <v>5.249355886143745E-3</v>
      </c>
      <c r="M8" s="593">
        <f t="shared" si="2"/>
        <v>-2.7244915464654769E-3</v>
      </c>
      <c r="N8" s="592">
        <f t="shared" si="3"/>
        <v>7.9738474326092219E-3</v>
      </c>
      <c r="O8" s="594">
        <f t="shared" si="4"/>
        <v>0.4920349911668267</v>
      </c>
      <c r="P8" s="593">
        <f t="shared" si="5"/>
        <v>0.31134730372095976</v>
      </c>
      <c r="Q8" s="593"/>
      <c r="R8" s="593"/>
      <c r="S8" s="593"/>
      <c r="T8" s="593"/>
      <c r="U8" s="593"/>
      <c r="V8" s="593"/>
      <c r="W8" s="593"/>
      <c r="X8" s="593"/>
      <c r="Y8" s="593"/>
      <c r="Z8" s="582"/>
    </row>
    <row r="9" spans="1:26" ht="15.75" customHeight="1">
      <c r="A9" s="806"/>
      <c r="B9" s="595">
        <v>-4</v>
      </c>
      <c r="C9" s="591">
        <f t="shared" si="0"/>
        <v>45049</v>
      </c>
      <c r="D9" s="806"/>
      <c r="E9" s="806"/>
      <c r="F9" s="806"/>
      <c r="G9" s="806"/>
      <c r="H9" s="806"/>
      <c r="I9" s="806"/>
      <c r="J9" s="806"/>
      <c r="K9" s="806"/>
      <c r="L9" s="592">
        <f t="shared" si="1"/>
        <v>-1.8227951518733503E-2</v>
      </c>
      <c r="M9" s="593">
        <f t="shared" si="2"/>
        <v>-6.7224725854728188E-3</v>
      </c>
      <c r="N9" s="592">
        <f t="shared" si="3"/>
        <v>-1.1505478933260684E-2</v>
      </c>
      <c r="O9" s="594">
        <f t="shared" si="4"/>
        <v>-0.70995818181143611</v>
      </c>
      <c r="P9" s="593">
        <f t="shared" si="5"/>
        <v>0.23886503444193075</v>
      </c>
      <c r="Q9" s="593"/>
      <c r="R9" s="593"/>
      <c r="S9" s="593"/>
      <c r="T9" s="593"/>
      <c r="U9" s="593"/>
      <c r="V9" s="593"/>
      <c r="W9" s="593"/>
      <c r="X9" s="593"/>
      <c r="Y9" s="593"/>
      <c r="Z9" s="582"/>
    </row>
    <row r="10" spans="1:26" ht="15.75" customHeight="1">
      <c r="A10" s="806"/>
      <c r="B10" s="595">
        <v>-3</v>
      </c>
      <c r="C10" s="591">
        <f t="shared" si="0"/>
        <v>45050</v>
      </c>
      <c r="D10" s="806"/>
      <c r="E10" s="806"/>
      <c r="F10" s="806"/>
      <c r="G10" s="806"/>
      <c r="H10" s="806"/>
      <c r="I10" s="806"/>
      <c r="J10" s="806"/>
      <c r="K10" s="806"/>
      <c r="L10" s="592">
        <f t="shared" si="1"/>
        <v>2.605067719994255E-2</v>
      </c>
      <c r="M10" s="593">
        <f t="shared" si="2"/>
        <v>1.0823012259656317E-2</v>
      </c>
      <c r="N10" s="592">
        <f t="shared" si="3"/>
        <v>1.5227664940286233E-2</v>
      </c>
      <c r="O10" s="594">
        <f t="shared" si="4"/>
        <v>0.93963974702402908</v>
      </c>
      <c r="P10" s="593">
        <f t="shared" si="5"/>
        <v>0.17370119052960242</v>
      </c>
      <c r="Q10" s="593"/>
      <c r="R10" s="593"/>
      <c r="S10" s="593"/>
      <c r="T10" s="593"/>
      <c r="U10" s="593"/>
      <c r="V10" s="593"/>
      <c r="W10" s="593"/>
      <c r="X10" s="593"/>
      <c r="Y10" s="593"/>
      <c r="Z10" s="582"/>
    </row>
    <row r="11" spans="1:26" ht="15.75" customHeight="1">
      <c r="A11" s="806"/>
      <c r="B11" s="595">
        <v>-2</v>
      </c>
      <c r="C11" s="591">
        <f t="shared" si="0"/>
        <v>45053</v>
      </c>
      <c r="D11" s="806"/>
      <c r="E11" s="806"/>
      <c r="F11" s="806"/>
      <c r="G11" s="806"/>
      <c r="H11" s="806"/>
      <c r="I11" s="806"/>
      <c r="J11" s="806"/>
      <c r="K11" s="806"/>
      <c r="L11" s="592">
        <f t="shared" si="1"/>
        <v>-3.5694470129970325E-2</v>
      </c>
      <c r="M11" s="593">
        <f t="shared" si="2"/>
        <v>-1.479660823266885E-2</v>
      </c>
      <c r="N11" s="592">
        <f t="shared" si="3"/>
        <v>-2.0897861897301473E-2</v>
      </c>
      <c r="O11" s="594">
        <f t="shared" si="4"/>
        <v>-1.2895254619487542</v>
      </c>
      <c r="P11" s="593">
        <f t="shared" si="5"/>
        <v>9.860773513868458E-2</v>
      </c>
      <c r="Q11" s="593"/>
      <c r="R11" s="593"/>
      <c r="S11" s="593"/>
      <c r="T11" s="593"/>
      <c r="U11" s="593"/>
      <c r="V11" s="593"/>
      <c r="W11" s="593"/>
      <c r="X11" s="593"/>
      <c r="Y11" s="593"/>
      <c r="Z11" s="582"/>
    </row>
    <row r="12" spans="1:26" ht="15.75" customHeight="1">
      <c r="A12" s="806"/>
      <c r="B12" s="595">
        <v>-1</v>
      </c>
      <c r="C12" s="591">
        <f t="shared" si="0"/>
        <v>45054</v>
      </c>
      <c r="D12" s="807"/>
      <c r="E12" s="807"/>
      <c r="F12" s="807"/>
      <c r="G12" s="807"/>
      <c r="H12" s="807"/>
      <c r="I12" s="806"/>
      <c r="J12" s="806"/>
      <c r="K12" s="806"/>
      <c r="L12" s="592">
        <f t="shared" si="1"/>
        <v>-1.7377575496222653E-2</v>
      </c>
      <c r="M12" s="593">
        <f t="shared" si="2"/>
        <v>-1.3147009539838057E-2</v>
      </c>
      <c r="N12" s="592">
        <f t="shared" si="3"/>
        <v>-4.2305659563845951E-3</v>
      </c>
      <c r="O12" s="594">
        <f t="shared" si="4"/>
        <v>-0.26105170691725038</v>
      </c>
      <c r="P12" s="593">
        <f t="shared" si="5"/>
        <v>0.3970263164586374</v>
      </c>
      <c r="Q12" s="593"/>
      <c r="R12" s="593"/>
      <c r="S12" s="593"/>
      <c r="T12" s="593"/>
      <c r="U12" s="593"/>
      <c r="V12" s="593"/>
      <c r="W12" s="593"/>
      <c r="X12" s="593"/>
      <c r="Y12" s="593"/>
      <c r="Z12" s="582"/>
    </row>
    <row r="13" spans="1:26" ht="15.75" customHeight="1">
      <c r="A13" s="806"/>
      <c r="B13" s="596">
        <v>0</v>
      </c>
      <c r="C13" s="597">
        <f t="shared" si="0"/>
        <v>45055</v>
      </c>
      <c r="D13" s="598" t="s">
        <v>118</v>
      </c>
      <c r="E13" s="599" t="s">
        <v>345</v>
      </c>
      <c r="F13" s="600">
        <f>COUNT(A29:A282)</f>
        <v>254</v>
      </c>
      <c r="G13" s="599">
        <v>0</v>
      </c>
      <c r="H13" s="601">
        <f>C23</f>
        <v>45069</v>
      </c>
      <c r="I13" s="806"/>
      <c r="J13" s="806"/>
      <c r="K13" s="806"/>
      <c r="L13" s="602">
        <f t="shared" si="1"/>
        <v>1.0949905282418911E-3</v>
      </c>
      <c r="M13" s="603">
        <f t="shared" si="2"/>
        <v>9.4567110706789293E-3</v>
      </c>
      <c r="N13" s="602">
        <f t="shared" si="3"/>
        <v>-8.3617205424370376E-3</v>
      </c>
      <c r="O13" s="604">
        <f t="shared" si="4"/>
        <v>-0.51596912632315095</v>
      </c>
      <c r="P13" s="603">
        <f t="shared" si="5"/>
        <v>0.30293798625684443</v>
      </c>
      <c r="Q13" s="602">
        <f>SUM(N8:N14)</f>
        <v>-1.5598997137500601E-2</v>
      </c>
      <c r="R13" s="602">
        <f>SUM(N12:N14)</f>
        <v>-6.3971686798338983E-3</v>
      </c>
      <c r="S13" s="602">
        <f>SUM(N13:N14)</f>
        <v>-2.1666027234493032E-3</v>
      </c>
      <c r="T13" s="602">
        <f>SUM(N11:N15)</f>
        <v>-2.908254016396003E-2</v>
      </c>
      <c r="U13" s="602">
        <f>SUM(N12:N18)</f>
        <v>3.0662361116693113E-2</v>
      </c>
      <c r="V13" s="602">
        <f>AVERAGE(Q13:U13)</f>
        <v>-4.5165895176101454E-3</v>
      </c>
      <c r="W13" s="603">
        <f>_xlfn.STDEV.P(Q13:U13)</f>
        <v>1.9864155020846826E-2</v>
      </c>
      <c r="X13" s="603">
        <f>V13/W13</f>
        <v>-0.22737385571498622</v>
      </c>
      <c r="Y13" s="603">
        <f>IF(X13&lt;0,NORMSDIST(X13),(1-NORMSDIST(X13)))</f>
        <v>0.41006652401762533</v>
      </c>
      <c r="Z13" s="605" t="s">
        <v>1642</v>
      </c>
    </row>
    <row r="14" spans="1:26" ht="15.75" customHeight="1">
      <c r="A14" s="806"/>
      <c r="B14" s="595">
        <v>1</v>
      </c>
      <c r="C14" s="591">
        <f t="shared" si="0"/>
        <v>45056</v>
      </c>
      <c r="D14" s="855"/>
      <c r="E14" s="855"/>
      <c r="F14" s="855"/>
      <c r="G14" s="855"/>
      <c r="H14" s="855"/>
      <c r="I14" s="806"/>
      <c r="J14" s="806"/>
      <c r="K14" s="806"/>
      <c r="L14" s="592">
        <f t="shared" si="1"/>
        <v>4.9126736357884048E-3</v>
      </c>
      <c r="M14" s="593">
        <f t="shared" si="2"/>
        <v>-1.2824441831993296E-3</v>
      </c>
      <c r="N14" s="592">
        <f t="shared" si="3"/>
        <v>6.1951178189877344E-3</v>
      </c>
      <c r="O14" s="594">
        <f t="shared" si="4"/>
        <v>0.38227653176273979</v>
      </c>
      <c r="P14" s="593">
        <f t="shared" si="5"/>
        <v>0.35112813007738297</v>
      </c>
      <c r="Q14" s="593"/>
      <c r="R14" s="593"/>
      <c r="S14" s="593"/>
      <c r="T14" s="593"/>
      <c r="U14" s="593"/>
      <c r="V14" s="593"/>
      <c r="W14" s="593"/>
      <c r="X14" s="593"/>
      <c r="Y14" s="593"/>
      <c r="Z14" s="582"/>
    </row>
    <row r="15" spans="1:26" ht="15.75" customHeight="1">
      <c r="A15" s="806"/>
      <c r="B15" s="595">
        <v>2</v>
      </c>
      <c r="C15" s="591">
        <f t="shared" si="0"/>
        <v>45057</v>
      </c>
      <c r="D15" s="806"/>
      <c r="E15" s="806"/>
      <c r="F15" s="806"/>
      <c r="G15" s="806"/>
      <c r="H15" s="806"/>
      <c r="I15" s="806"/>
      <c r="J15" s="806"/>
      <c r="K15" s="806"/>
      <c r="L15" s="592">
        <f t="shared" si="1"/>
        <v>-3.8188808004605678E-3</v>
      </c>
      <c r="M15" s="593">
        <f t="shared" si="2"/>
        <v>-2.0313712136359051E-3</v>
      </c>
      <c r="N15" s="592">
        <f t="shared" si="3"/>
        <v>-1.7875095868246627E-3</v>
      </c>
      <c r="O15" s="594">
        <f t="shared" si="4"/>
        <v>-0.11030023726903602</v>
      </c>
      <c r="P15" s="593">
        <f t="shared" si="5"/>
        <v>0.45608563454988915</v>
      </c>
      <c r="Q15" s="593"/>
      <c r="R15" s="593"/>
      <c r="S15" s="593"/>
      <c r="T15" s="593"/>
      <c r="U15" s="593"/>
      <c r="V15" s="593"/>
      <c r="W15" s="593"/>
      <c r="X15" s="593"/>
      <c r="Y15" s="593"/>
      <c r="Z15" s="606" t="s">
        <v>1643</v>
      </c>
    </row>
    <row r="16" spans="1:26" ht="15.75" customHeight="1">
      <c r="A16" s="806"/>
      <c r="B16" s="595">
        <v>3</v>
      </c>
      <c r="C16" s="591">
        <f t="shared" si="0"/>
        <v>45060</v>
      </c>
      <c r="D16" s="806"/>
      <c r="E16" s="806"/>
      <c r="F16" s="806"/>
      <c r="G16" s="806"/>
      <c r="H16" s="806"/>
      <c r="I16" s="806"/>
      <c r="J16" s="806"/>
      <c r="K16" s="806"/>
      <c r="L16" s="592">
        <f t="shared" si="1"/>
        <v>-2.462718442669602E-3</v>
      </c>
      <c r="M16" s="593">
        <f t="shared" si="2"/>
        <v>-1.3262833376836944E-2</v>
      </c>
      <c r="N16" s="592">
        <f t="shared" si="3"/>
        <v>1.0800114934167342E-2</v>
      </c>
      <c r="O16" s="594">
        <f t="shared" si="4"/>
        <v>0.66643292352219852</v>
      </c>
      <c r="P16" s="593">
        <f t="shared" si="5"/>
        <v>0.25256721214562183</v>
      </c>
      <c r="Q16" s="593"/>
      <c r="R16" s="593"/>
      <c r="S16" s="593"/>
      <c r="T16" s="593"/>
      <c r="U16" s="593"/>
      <c r="V16" s="593"/>
      <c r="W16" s="593"/>
      <c r="X16" s="593"/>
      <c r="Y16" s="593"/>
      <c r="Z16" s="582"/>
    </row>
    <row r="17" spans="1:26" ht="15.75" customHeight="1">
      <c r="A17" s="806"/>
      <c r="B17" s="595">
        <v>4</v>
      </c>
      <c r="C17" s="591">
        <f t="shared" si="0"/>
        <v>45061</v>
      </c>
      <c r="D17" s="806"/>
      <c r="E17" s="806"/>
      <c r="F17" s="806"/>
      <c r="G17" s="806"/>
      <c r="H17" s="806"/>
      <c r="I17" s="806"/>
      <c r="J17" s="806"/>
      <c r="K17" s="806"/>
      <c r="L17" s="592">
        <f t="shared" si="1"/>
        <v>-2.7434859457508326E-3</v>
      </c>
      <c r="M17" s="593">
        <f t="shared" si="2"/>
        <v>-2.0535941947129981E-3</v>
      </c>
      <c r="N17" s="592">
        <f t="shared" si="3"/>
        <v>-6.8989175103783456E-4</v>
      </c>
      <c r="O17" s="594">
        <f t="shared" si="4"/>
        <v>-4.2570526273148362E-2</v>
      </c>
      <c r="P17" s="593">
        <f t="shared" si="5"/>
        <v>0.48302194540459503</v>
      </c>
      <c r="Q17" s="593"/>
      <c r="R17" s="593"/>
      <c r="S17" s="593"/>
      <c r="T17" s="593"/>
      <c r="U17" s="593"/>
      <c r="V17" s="593"/>
      <c r="W17" s="593"/>
      <c r="X17" s="593"/>
      <c r="Y17" s="593"/>
      <c r="Z17" s="582"/>
    </row>
    <row r="18" spans="1:26" ht="15.75" customHeight="1">
      <c r="A18" s="806"/>
      <c r="B18" s="595">
        <v>5</v>
      </c>
      <c r="C18" s="591">
        <f t="shared" si="0"/>
        <v>45062</v>
      </c>
      <c r="D18" s="806"/>
      <c r="E18" s="806"/>
      <c r="F18" s="806"/>
      <c r="G18" s="806"/>
      <c r="H18" s="806"/>
      <c r="I18" s="806"/>
      <c r="J18" s="806"/>
      <c r="K18" s="806"/>
      <c r="L18" s="592">
        <f t="shared" si="1"/>
        <v>3.2169282933391538E-2</v>
      </c>
      <c r="M18" s="593">
        <f t="shared" si="2"/>
        <v>3.4324667331693706E-3</v>
      </c>
      <c r="N18" s="592">
        <f t="shared" si="3"/>
        <v>2.8736816200222167E-2</v>
      </c>
      <c r="O18" s="594">
        <f t="shared" si="4"/>
        <v>1.7732367247729328</v>
      </c>
      <c r="P18" s="593">
        <f t="shared" si="5"/>
        <v>3.8094744501540712E-2</v>
      </c>
      <c r="Q18" s="593"/>
      <c r="R18" s="593"/>
      <c r="S18" s="593"/>
      <c r="T18" s="593"/>
      <c r="U18" s="593"/>
      <c r="V18" s="593"/>
      <c r="W18" s="593"/>
      <c r="X18" s="593"/>
      <c r="Y18" s="593"/>
      <c r="Z18" s="582"/>
    </row>
    <row r="19" spans="1:26" ht="15.75" customHeight="1">
      <c r="A19" s="806"/>
      <c r="B19" s="595">
        <v>6</v>
      </c>
      <c r="C19" s="591">
        <f t="shared" si="0"/>
        <v>45063</v>
      </c>
      <c r="D19" s="806"/>
      <c r="E19" s="806"/>
      <c r="F19" s="806"/>
      <c r="G19" s="806"/>
      <c r="H19" s="806"/>
      <c r="I19" s="806"/>
      <c r="J19" s="806"/>
      <c r="K19" s="806"/>
      <c r="L19" s="592">
        <f t="shared" si="1"/>
        <v>2.9220368778785544E-3</v>
      </c>
      <c r="M19" s="593">
        <f t="shared" si="2"/>
        <v>1.9965191717026667E-2</v>
      </c>
      <c r="N19" s="592">
        <f t="shared" si="3"/>
        <v>-1.7043154839148113E-2</v>
      </c>
      <c r="O19" s="594">
        <f t="shared" si="4"/>
        <v>-1.0516665400997107</v>
      </c>
      <c r="P19" s="593">
        <f t="shared" si="5"/>
        <v>0.14647628374578739</v>
      </c>
      <c r="Q19" s="593"/>
      <c r="R19" s="593"/>
      <c r="S19" s="593"/>
      <c r="T19" s="593"/>
      <c r="U19" s="593"/>
      <c r="V19" s="593"/>
      <c r="W19" s="593"/>
      <c r="X19" s="593"/>
      <c r="Y19" s="593"/>
      <c r="Z19" s="582"/>
    </row>
    <row r="20" spans="1:26" ht="15.75" customHeight="1">
      <c r="A20" s="806"/>
      <c r="B20" s="595">
        <v>7</v>
      </c>
      <c r="C20" s="591">
        <f t="shared" si="0"/>
        <v>45064</v>
      </c>
      <c r="D20" s="806"/>
      <c r="E20" s="806"/>
      <c r="F20" s="806"/>
      <c r="G20" s="806"/>
      <c r="H20" s="806"/>
      <c r="I20" s="806"/>
      <c r="J20" s="806"/>
      <c r="K20" s="806"/>
      <c r="L20" s="592">
        <f t="shared" si="1"/>
        <v>3.1077053713690694E-2</v>
      </c>
      <c r="M20" s="593">
        <f t="shared" si="2"/>
        <v>2.6889547099146378E-2</v>
      </c>
      <c r="N20" s="592">
        <f t="shared" si="3"/>
        <v>4.1875066145443153E-3</v>
      </c>
      <c r="O20" s="594">
        <f t="shared" si="4"/>
        <v>0.25839468305755275</v>
      </c>
      <c r="P20" s="593">
        <f t="shared" si="5"/>
        <v>0.39805115980710748</v>
      </c>
      <c r="Q20" s="593"/>
      <c r="R20" s="593"/>
      <c r="S20" s="593"/>
      <c r="T20" s="593"/>
      <c r="U20" s="593"/>
      <c r="V20" s="593"/>
      <c r="W20" s="607"/>
      <c r="X20" s="593"/>
      <c r="Y20" s="593"/>
      <c r="Z20" s="582"/>
    </row>
    <row r="21" spans="1:26" ht="15.75" customHeight="1">
      <c r="A21" s="806"/>
      <c r="B21" s="595">
        <v>8</v>
      </c>
      <c r="C21" s="591">
        <f t="shared" si="0"/>
        <v>45067</v>
      </c>
      <c r="D21" s="806"/>
      <c r="E21" s="806"/>
      <c r="F21" s="806"/>
      <c r="G21" s="806"/>
      <c r="H21" s="806"/>
      <c r="I21" s="806"/>
      <c r="J21" s="806"/>
      <c r="K21" s="806"/>
      <c r="L21" s="592">
        <f t="shared" si="1"/>
        <v>-2.3169015384280648E-3</v>
      </c>
      <c r="M21" s="593">
        <f t="shared" si="2"/>
        <v>5.4225551620685208E-3</v>
      </c>
      <c r="N21" s="592">
        <f t="shared" si="3"/>
        <v>-7.7394567004965857E-3</v>
      </c>
      <c r="O21" s="594">
        <f t="shared" si="4"/>
        <v>-0.47757165426712767</v>
      </c>
      <c r="P21" s="593">
        <f t="shared" si="5"/>
        <v>0.31647755492740259</v>
      </c>
      <c r="Q21" s="593"/>
      <c r="R21" s="593"/>
      <c r="S21" s="593"/>
      <c r="T21" s="593"/>
      <c r="U21" s="593"/>
      <c r="V21" s="593"/>
      <c r="W21" s="593"/>
      <c r="X21" s="593"/>
      <c r="Y21" s="593"/>
      <c r="Z21" s="582"/>
    </row>
    <row r="22" spans="1:26" ht="15.75" customHeight="1">
      <c r="A22" s="806"/>
      <c r="B22" s="595">
        <v>9</v>
      </c>
      <c r="C22" s="591">
        <f t="shared" si="0"/>
        <v>45068</v>
      </c>
      <c r="D22" s="806"/>
      <c r="E22" s="806"/>
      <c r="F22" s="806"/>
      <c r="G22" s="806"/>
      <c r="H22" s="806"/>
      <c r="I22" s="806"/>
      <c r="J22" s="806"/>
      <c r="K22" s="806"/>
      <c r="L22" s="592">
        <f t="shared" si="1"/>
        <v>0</v>
      </c>
      <c r="M22" s="593">
        <f t="shared" si="2"/>
        <v>7.1872115629598486E-3</v>
      </c>
      <c r="N22" s="592">
        <f t="shared" si="3"/>
        <v>-7.1872115629598486E-3</v>
      </c>
      <c r="O22" s="594">
        <f t="shared" si="4"/>
        <v>-0.44349476307171926</v>
      </c>
      <c r="P22" s="593">
        <f t="shared" si="5"/>
        <v>0.32870395315630824</v>
      </c>
      <c r="Q22" s="593"/>
      <c r="R22" s="593"/>
      <c r="S22" s="593"/>
      <c r="T22" s="593"/>
      <c r="U22" s="593"/>
      <c r="V22" s="593"/>
      <c r="W22" s="593"/>
      <c r="X22" s="593"/>
      <c r="Y22" s="593"/>
      <c r="Z22" s="582"/>
    </row>
    <row r="23" spans="1:26" ht="15.75" customHeight="1">
      <c r="A23" s="807"/>
      <c r="B23" s="608">
        <v>10</v>
      </c>
      <c r="C23" s="591">
        <f t="shared" si="0"/>
        <v>45069</v>
      </c>
      <c r="D23" s="807"/>
      <c r="E23" s="807"/>
      <c r="F23" s="807"/>
      <c r="G23" s="807"/>
      <c r="H23" s="807"/>
      <c r="I23" s="807"/>
      <c r="J23" s="807"/>
      <c r="K23" s="807"/>
      <c r="L23" s="592">
        <f t="shared" si="1"/>
        <v>2.2930941063916892E-2</v>
      </c>
      <c r="M23" s="593">
        <f t="shared" si="2"/>
        <v>4.1085672327573923E-2</v>
      </c>
      <c r="N23" s="592">
        <f t="shared" si="3"/>
        <v>-1.8154731263657031E-2</v>
      </c>
      <c r="O23" s="594">
        <f t="shared" si="4"/>
        <v>-1.1202575811043074</v>
      </c>
      <c r="P23" s="593">
        <f t="shared" si="5"/>
        <v>0.13130200637301748</v>
      </c>
      <c r="Q23" s="593"/>
      <c r="R23" s="593"/>
      <c r="S23" s="593"/>
      <c r="T23" s="593"/>
      <c r="U23" s="593"/>
      <c r="V23" s="593"/>
      <c r="W23" s="593"/>
      <c r="X23" s="593"/>
      <c r="Y23" s="593"/>
      <c r="Z23" s="582"/>
    </row>
    <row r="24" spans="1:26" ht="15.75" customHeight="1">
      <c r="A24" s="609"/>
      <c r="B24" s="582"/>
      <c r="C24" s="582"/>
      <c r="D24" s="582"/>
      <c r="E24" s="582"/>
      <c r="F24" s="582"/>
      <c r="G24" s="610"/>
      <c r="H24" s="610"/>
      <c r="I24" s="609"/>
      <c r="J24" s="609"/>
      <c r="K24" s="609"/>
      <c r="L24" s="582"/>
      <c r="M24" s="582"/>
      <c r="N24" s="582"/>
      <c r="O24" s="582"/>
      <c r="P24" s="582"/>
      <c r="Q24" s="582"/>
      <c r="R24" s="582"/>
      <c r="S24" s="582"/>
      <c r="T24" s="582"/>
      <c r="U24" s="582"/>
      <c r="V24" s="582"/>
      <c r="W24" s="582"/>
      <c r="X24" s="582"/>
      <c r="Y24" s="582"/>
      <c r="Z24" s="582"/>
    </row>
    <row r="25" spans="1:26" ht="15.75" customHeight="1">
      <c r="A25" s="609"/>
      <c r="B25" s="582"/>
      <c r="C25" s="582"/>
      <c r="D25" s="582"/>
      <c r="E25" s="582"/>
      <c r="F25" s="582"/>
      <c r="G25" s="610"/>
      <c r="H25" s="610"/>
      <c r="I25" s="609"/>
      <c r="J25" s="609"/>
      <c r="K25" s="609"/>
      <c r="L25" s="582"/>
      <c r="M25" s="582"/>
      <c r="N25" s="582"/>
      <c r="O25" s="582"/>
      <c r="P25" s="582"/>
      <c r="Q25" s="582"/>
      <c r="R25" s="582"/>
      <c r="S25" s="582"/>
      <c r="T25" s="582"/>
      <c r="U25" s="582"/>
      <c r="V25" s="582"/>
      <c r="W25" s="582"/>
      <c r="X25" s="582"/>
      <c r="Y25" s="582"/>
      <c r="Z25" s="582"/>
    </row>
    <row r="26" spans="1:26" ht="15.75" customHeight="1">
      <c r="A26" s="609"/>
      <c r="B26" s="582"/>
      <c r="C26" s="582"/>
      <c r="D26" s="582"/>
      <c r="E26" s="582"/>
      <c r="F26" s="582"/>
      <c r="G26" s="610"/>
      <c r="H26" s="610"/>
      <c r="I26" s="609"/>
      <c r="J26" s="609"/>
      <c r="K26" s="609"/>
      <c r="L26" s="582"/>
      <c r="M26" s="582"/>
      <c r="N26" s="582"/>
      <c r="O26" s="582"/>
      <c r="P26" s="582"/>
      <c r="Q26" s="582"/>
      <c r="R26" s="582"/>
      <c r="S26" s="582"/>
      <c r="T26" s="582"/>
      <c r="U26" s="582"/>
      <c r="V26" s="582"/>
      <c r="W26" s="582"/>
      <c r="X26" s="582"/>
      <c r="Y26" s="582"/>
      <c r="Z26" s="582"/>
    </row>
    <row r="27" spans="1:26" ht="15.75" customHeight="1">
      <c r="A27" s="609"/>
      <c r="B27" s="582"/>
      <c r="C27" s="582"/>
      <c r="D27" s="582"/>
      <c r="E27" s="582"/>
      <c r="F27" s="582"/>
      <c r="G27" s="610"/>
      <c r="H27" s="610"/>
      <c r="I27" s="609"/>
      <c r="J27" s="609"/>
      <c r="K27" s="609"/>
      <c r="L27" s="582"/>
      <c r="M27" s="582"/>
      <c r="N27" s="582"/>
      <c r="O27" s="582"/>
      <c r="P27" s="582"/>
      <c r="Q27" s="582"/>
      <c r="R27" s="582"/>
      <c r="S27" s="582"/>
      <c r="T27" s="582"/>
      <c r="U27" s="582"/>
      <c r="V27" s="582"/>
      <c r="W27" s="582"/>
      <c r="X27" s="582"/>
      <c r="Y27" s="582"/>
      <c r="Z27" s="582"/>
    </row>
    <row r="28" spans="1:26" ht="15.75" customHeight="1">
      <c r="A28" s="611" t="s">
        <v>93</v>
      </c>
      <c r="B28" s="612" t="s">
        <v>118</v>
      </c>
      <c r="C28" s="612" t="s">
        <v>1644</v>
      </c>
      <c r="D28" s="612" t="s">
        <v>1645</v>
      </c>
      <c r="E28" s="612" t="s">
        <v>1646</v>
      </c>
      <c r="F28" s="613"/>
      <c r="G28" s="614"/>
      <c r="H28" s="614"/>
      <c r="I28" s="615"/>
      <c r="J28" s="615"/>
      <c r="K28" s="615"/>
      <c r="L28" s="613"/>
      <c r="M28" s="613"/>
      <c r="N28" s="613"/>
      <c r="O28" s="613"/>
      <c r="P28" s="613"/>
      <c r="Q28" s="613"/>
      <c r="R28" s="613"/>
      <c r="S28" s="613"/>
      <c r="T28" s="613"/>
      <c r="U28" s="613"/>
      <c r="V28" s="613"/>
      <c r="W28" s="613"/>
      <c r="X28" s="613"/>
      <c r="Y28" s="613"/>
      <c r="Z28" s="613"/>
    </row>
    <row r="29" spans="1:26" ht="14.4">
      <c r="A29" s="616">
        <v>44689</v>
      </c>
      <c r="B29" s="617">
        <v>412</v>
      </c>
      <c r="C29" s="617">
        <v>2256.5700000000002</v>
      </c>
      <c r="D29" s="582"/>
      <c r="E29" s="582"/>
      <c r="F29" s="582"/>
      <c r="G29" s="582"/>
      <c r="H29" s="582"/>
      <c r="I29" s="582"/>
      <c r="J29" s="582"/>
      <c r="K29" s="582"/>
      <c r="L29" s="582"/>
      <c r="M29" s="582"/>
      <c r="N29" s="582"/>
      <c r="O29" s="582"/>
      <c r="P29" s="582"/>
      <c r="Q29" s="582"/>
      <c r="R29" s="582"/>
      <c r="S29" s="582"/>
      <c r="T29" s="582"/>
      <c r="U29" s="582"/>
      <c r="V29" s="582"/>
      <c r="W29" s="582"/>
      <c r="X29" s="582"/>
      <c r="Y29" s="582"/>
      <c r="Z29" s="582"/>
    </row>
    <row r="30" spans="1:26" ht="14.4">
      <c r="A30" s="616">
        <v>44690</v>
      </c>
      <c r="B30" s="617">
        <v>406.1</v>
      </c>
      <c r="C30" s="617">
        <v>2268.84</v>
      </c>
      <c r="D30" s="618">
        <f t="shared" ref="D30:D282" si="6">LN(B30/B29)</f>
        <v>-1.4423914657274266E-2</v>
      </c>
      <c r="E30" s="618">
        <f t="shared" ref="E30:E282" si="7">LN(C30/C29)</f>
        <v>5.4227263684752539E-3</v>
      </c>
      <c r="F30" s="582"/>
      <c r="G30" s="582"/>
      <c r="H30" s="582"/>
      <c r="I30" s="582"/>
      <c r="J30" s="582"/>
      <c r="K30" s="582"/>
      <c r="L30" s="582"/>
      <c r="M30" s="582"/>
      <c r="N30" s="582"/>
      <c r="O30" s="582"/>
      <c r="P30" s="582"/>
      <c r="Q30" s="582"/>
      <c r="R30" s="582"/>
      <c r="S30" s="582"/>
      <c r="T30" s="582"/>
      <c r="U30" s="582"/>
      <c r="V30" s="582"/>
      <c r="W30" s="582"/>
      <c r="X30" s="582"/>
      <c r="Y30" s="582"/>
      <c r="Z30" s="582"/>
    </row>
    <row r="31" spans="1:26" ht="14.4">
      <c r="A31" s="619">
        <v>44691</v>
      </c>
      <c r="B31" s="617">
        <v>424</v>
      </c>
      <c r="C31" s="617">
        <v>2313</v>
      </c>
      <c r="D31" s="618">
        <f t="shared" si="6"/>
        <v>4.3134020539705595E-2</v>
      </c>
      <c r="E31" s="618">
        <f t="shared" si="7"/>
        <v>1.9276695583601237E-2</v>
      </c>
      <c r="F31" s="582"/>
      <c r="G31" s="582"/>
      <c r="H31" s="582"/>
      <c r="I31" s="582"/>
      <c r="J31" s="582"/>
      <c r="K31" s="582"/>
      <c r="L31" s="582"/>
      <c r="M31" s="582"/>
      <c r="N31" s="582"/>
      <c r="O31" s="582"/>
      <c r="P31" s="582"/>
      <c r="Q31" s="582"/>
      <c r="R31" s="582"/>
      <c r="S31" s="582"/>
      <c r="T31" s="582"/>
      <c r="U31" s="582"/>
      <c r="V31" s="582"/>
      <c r="W31" s="582"/>
      <c r="X31" s="582"/>
      <c r="Y31" s="582"/>
      <c r="Z31" s="582"/>
    </row>
    <row r="32" spans="1:26" ht="14.4">
      <c r="A32" s="616">
        <v>44692</v>
      </c>
      <c r="B32" s="617">
        <v>450</v>
      </c>
      <c r="C32" s="617">
        <v>2369.06</v>
      </c>
      <c r="D32" s="618">
        <f t="shared" si="6"/>
        <v>5.9514127532407715E-2</v>
      </c>
      <c r="E32" s="618">
        <f t="shared" si="7"/>
        <v>2.3947868748873748E-2</v>
      </c>
      <c r="F32" s="582"/>
      <c r="G32" s="582"/>
      <c r="H32" s="582"/>
      <c r="I32" s="582"/>
      <c r="J32" s="582"/>
      <c r="K32" s="582"/>
      <c r="L32" s="582"/>
      <c r="M32" s="582"/>
      <c r="N32" s="582"/>
      <c r="O32" s="582"/>
      <c r="P32" s="582"/>
      <c r="Q32" s="582"/>
      <c r="R32" s="582"/>
      <c r="S32" s="582"/>
      <c r="T32" s="582"/>
      <c r="U32" s="582"/>
      <c r="V32" s="582"/>
      <c r="W32" s="582"/>
      <c r="X32" s="582"/>
      <c r="Y32" s="582"/>
      <c r="Z32" s="582"/>
    </row>
    <row r="33" spans="1:26" ht="14.4">
      <c r="A33" s="616">
        <v>44693</v>
      </c>
      <c r="B33" s="617">
        <v>436.5</v>
      </c>
      <c r="C33" s="617">
        <v>2350.42</v>
      </c>
      <c r="D33" s="618">
        <f t="shared" si="6"/>
        <v>-3.0459207484708574E-2</v>
      </c>
      <c r="E33" s="618">
        <f t="shared" si="7"/>
        <v>-7.8992164069778079E-3</v>
      </c>
      <c r="F33" s="582"/>
      <c r="G33" s="582"/>
      <c r="H33" s="582"/>
      <c r="I33" s="582"/>
      <c r="J33" s="582"/>
      <c r="K33" s="582"/>
      <c r="L33" s="582"/>
      <c r="M33" s="582"/>
      <c r="N33" s="582"/>
      <c r="O33" s="582"/>
      <c r="P33" s="582"/>
      <c r="Q33" s="582"/>
      <c r="R33" s="582"/>
      <c r="S33" s="582"/>
      <c r="T33" s="582"/>
      <c r="U33" s="582"/>
      <c r="V33" s="582"/>
      <c r="W33" s="582"/>
      <c r="X33" s="582"/>
      <c r="Y33" s="582"/>
      <c r="Z33" s="582"/>
    </row>
    <row r="34" spans="1:26" ht="14.4">
      <c r="A34" s="616">
        <v>44698</v>
      </c>
      <c r="B34" s="617">
        <v>419</v>
      </c>
      <c r="C34" s="617">
        <v>2265.52</v>
      </c>
      <c r="D34" s="618">
        <f t="shared" si="6"/>
        <v>-4.0917455357519131E-2</v>
      </c>
      <c r="E34" s="618">
        <f t="shared" si="7"/>
        <v>-3.6789722431836355E-2</v>
      </c>
      <c r="F34" s="582"/>
      <c r="G34" s="582"/>
      <c r="H34" s="582"/>
      <c r="I34" s="582"/>
      <c r="J34" s="582"/>
      <c r="K34" s="582"/>
      <c r="L34" s="582"/>
      <c r="M34" s="582"/>
      <c r="N34" s="582"/>
      <c r="O34" s="582"/>
      <c r="P34" s="582"/>
      <c r="Q34" s="582"/>
      <c r="R34" s="582"/>
      <c r="S34" s="582"/>
      <c r="T34" s="582"/>
      <c r="U34" s="582"/>
      <c r="V34" s="582"/>
      <c r="W34" s="582"/>
      <c r="X34" s="582"/>
      <c r="Y34" s="582"/>
      <c r="Z34" s="582"/>
    </row>
    <row r="35" spans="1:26" ht="14.4">
      <c r="A35" s="616">
        <v>44699</v>
      </c>
      <c r="B35" s="617">
        <v>419</v>
      </c>
      <c r="C35" s="617">
        <v>2274.42</v>
      </c>
      <c r="D35" s="618">
        <f t="shared" si="6"/>
        <v>0</v>
      </c>
      <c r="E35" s="618">
        <f t="shared" si="7"/>
        <v>3.9207616845920454E-3</v>
      </c>
      <c r="F35" s="582"/>
      <c r="G35" s="582"/>
      <c r="H35" s="582"/>
      <c r="I35" s="582"/>
      <c r="J35" s="582"/>
      <c r="K35" s="582"/>
      <c r="L35" s="582"/>
      <c r="M35" s="582"/>
      <c r="N35" s="582"/>
      <c r="O35" s="582"/>
      <c r="P35" s="582"/>
      <c r="Q35" s="582"/>
      <c r="R35" s="582"/>
      <c r="S35" s="582"/>
      <c r="T35" s="582"/>
      <c r="U35" s="582"/>
      <c r="V35" s="582"/>
      <c r="W35" s="582"/>
      <c r="X35" s="582"/>
      <c r="Y35" s="582"/>
      <c r="Z35" s="582"/>
    </row>
    <row r="36" spans="1:26" ht="14.4">
      <c r="A36" s="616">
        <v>44700</v>
      </c>
      <c r="B36" s="617">
        <v>414</v>
      </c>
      <c r="C36" s="617">
        <v>2250.91</v>
      </c>
      <c r="D36" s="618">
        <f t="shared" si="6"/>
        <v>-1.2004946096823375E-2</v>
      </c>
      <c r="E36" s="618">
        <f t="shared" si="7"/>
        <v>-1.0390495948789108E-2</v>
      </c>
      <c r="F36" s="582"/>
      <c r="G36" s="582"/>
      <c r="H36" s="582"/>
      <c r="I36" s="582"/>
      <c r="J36" s="582"/>
      <c r="K36" s="582"/>
      <c r="L36" s="582"/>
      <c r="M36" s="582"/>
      <c r="N36" s="582"/>
      <c r="O36" s="582"/>
      <c r="P36" s="582"/>
      <c r="Q36" s="582"/>
      <c r="R36" s="582"/>
      <c r="S36" s="582"/>
      <c r="T36" s="582"/>
      <c r="U36" s="582"/>
      <c r="V36" s="582"/>
      <c r="W36" s="582"/>
      <c r="X36" s="582"/>
      <c r="Y36" s="582"/>
      <c r="Z36" s="582"/>
    </row>
    <row r="37" spans="1:26" ht="14.4">
      <c r="A37" s="616">
        <v>44701</v>
      </c>
      <c r="B37" s="617">
        <v>404.9</v>
      </c>
      <c r="C37" s="617">
        <v>2235.09</v>
      </c>
      <c r="D37" s="618">
        <f t="shared" si="6"/>
        <v>-2.2225850787198954E-2</v>
      </c>
      <c r="E37" s="618">
        <f t="shared" si="7"/>
        <v>-7.0530831840090128E-3</v>
      </c>
      <c r="F37" s="582"/>
      <c r="G37" s="582"/>
      <c r="H37" s="582"/>
      <c r="I37" s="582"/>
      <c r="J37" s="582"/>
      <c r="K37" s="582"/>
      <c r="L37" s="582"/>
      <c r="M37" s="582"/>
      <c r="N37" s="582"/>
      <c r="O37" s="582"/>
      <c r="P37" s="582"/>
      <c r="Q37" s="582"/>
      <c r="R37" s="582"/>
      <c r="S37" s="582"/>
      <c r="T37" s="582"/>
      <c r="U37" s="582"/>
      <c r="V37" s="582"/>
      <c r="W37" s="582"/>
      <c r="X37" s="582"/>
      <c r="Y37" s="582"/>
      <c r="Z37" s="582"/>
    </row>
    <row r="38" spans="1:26" ht="14.4">
      <c r="A38" s="616">
        <v>44704</v>
      </c>
      <c r="B38" s="617">
        <v>399</v>
      </c>
      <c r="C38" s="617">
        <v>2200.88</v>
      </c>
      <c r="D38" s="618">
        <f t="shared" si="6"/>
        <v>-1.4678706148251919E-2</v>
      </c>
      <c r="E38" s="618">
        <f t="shared" si="7"/>
        <v>-1.5424215325558372E-2</v>
      </c>
      <c r="F38" s="582"/>
      <c r="G38" s="582"/>
      <c r="H38" s="582"/>
      <c r="I38" s="582"/>
      <c r="J38" s="582"/>
      <c r="K38" s="582"/>
      <c r="L38" s="582"/>
      <c r="M38" s="582"/>
      <c r="N38" s="582"/>
      <c r="O38" s="582"/>
      <c r="P38" s="582"/>
      <c r="Q38" s="582"/>
      <c r="R38" s="582"/>
      <c r="S38" s="582"/>
      <c r="T38" s="582"/>
      <c r="U38" s="582"/>
      <c r="V38" s="582"/>
      <c r="W38" s="582"/>
      <c r="X38" s="582"/>
      <c r="Y38" s="582"/>
      <c r="Z38" s="582"/>
    </row>
    <row r="39" spans="1:26" ht="14.4">
      <c r="A39" s="616">
        <v>44705</v>
      </c>
      <c r="B39" s="617">
        <v>410</v>
      </c>
      <c r="C39" s="617">
        <v>2217.19</v>
      </c>
      <c r="D39" s="618">
        <f t="shared" si="6"/>
        <v>2.7195742808490082E-2</v>
      </c>
      <c r="E39" s="618">
        <f t="shared" si="7"/>
        <v>7.3833479747082058E-3</v>
      </c>
      <c r="F39" s="582"/>
      <c r="G39" s="582"/>
      <c r="H39" s="582"/>
      <c r="I39" s="582"/>
      <c r="J39" s="582"/>
      <c r="K39" s="582"/>
      <c r="L39" s="582"/>
      <c r="M39" s="582"/>
      <c r="N39" s="582"/>
      <c r="O39" s="582"/>
      <c r="P39" s="582"/>
      <c r="Q39" s="582"/>
      <c r="R39" s="582"/>
      <c r="S39" s="582"/>
      <c r="T39" s="582"/>
      <c r="U39" s="582"/>
      <c r="V39" s="582"/>
      <c r="W39" s="582"/>
      <c r="X39" s="582"/>
      <c r="Y39" s="582"/>
      <c r="Z39" s="582"/>
    </row>
    <row r="40" spans="1:26" ht="14.4">
      <c r="A40" s="616">
        <v>44706</v>
      </c>
      <c r="B40" s="617">
        <v>414</v>
      </c>
      <c r="C40" s="617">
        <v>2231.5700000000002</v>
      </c>
      <c r="D40" s="618">
        <f t="shared" si="6"/>
        <v>9.7088141269609032E-3</v>
      </c>
      <c r="E40" s="618">
        <f t="shared" si="7"/>
        <v>6.4647452691663481E-3</v>
      </c>
      <c r="F40" s="582"/>
      <c r="G40" s="582"/>
      <c r="H40" s="582"/>
      <c r="I40" s="582"/>
      <c r="J40" s="582"/>
      <c r="K40" s="582"/>
      <c r="L40" s="582"/>
      <c r="M40" s="582"/>
      <c r="N40" s="582"/>
      <c r="O40" s="582"/>
      <c r="P40" s="582"/>
      <c r="Q40" s="582"/>
      <c r="R40" s="582"/>
      <c r="S40" s="582"/>
      <c r="T40" s="582"/>
      <c r="U40" s="582"/>
      <c r="V40" s="582"/>
      <c r="W40" s="582"/>
      <c r="X40" s="582"/>
      <c r="Y40" s="582"/>
      <c r="Z40" s="582"/>
    </row>
    <row r="41" spans="1:26" ht="14.4">
      <c r="A41" s="616">
        <v>44707</v>
      </c>
      <c r="B41" s="617">
        <v>415</v>
      </c>
      <c r="C41" s="617">
        <v>2239.6</v>
      </c>
      <c r="D41" s="618">
        <f t="shared" si="6"/>
        <v>2.4125464053839259E-3</v>
      </c>
      <c r="E41" s="618">
        <f t="shared" si="7"/>
        <v>3.5919048631295235E-3</v>
      </c>
      <c r="F41" s="582"/>
      <c r="G41" s="582"/>
      <c r="H41" s="582"/>
      <c r="I41" s="582"/>
      <c r="J41" s="582"/>
      <c r="K41" s="582"/>
      <c r="L41" s="582"/>
      <c r="M41" s="582"/>
      <c r="N41" s="582"/>
      <c r="O41" s="582"/>
      <c r="P41" s="582"/>
      <c r="Q41" s="582"/>
      <c r="R41" s="582"/>
      <c r="S41" s="582"/>
      <c r="T41" s="582"/>
      <c r="U41" s="582"/>
      <c r="V41" s="582"/>
      <c r="W41" s="582"/>
      <c r="X41" s="582"/>
      <c r="Y41" s="582"/>
      <c r="Z41" s="582"/>
    </row>
    <row r="42" spans="1:26" ht="14.4">
      <c r="A42" s="616">
        <v>44708</v>
      </c>
      <c r="B42" s="617">
        <v>409.9</v>
      </c>
      <c r="C42" s="617">
        <v>2223.7800000000002</v>
      </c>
      <c r="D42" s="618">
        <f t="shared" si="6"/>
        <v>-1.2365292720406491E-2</v>
      </c>
      <c r="E42" s="618">
        <f t="shared" si="7"/>
        <v>-7.0888278605657339E-3</v>
      </c>
      <c r="F42" s="582"/>
      <c r="G42" s="582"/>
      <c r="H42" s="582"/>
      <c r="I42" s="582"/>
      <c r="J42" s="582"/>
      <c r="K42" s="582"/>
      <c r="L42" s="582"/>
      <c r="M42" s="582"/>
      <c r="N42" s="582"/>
      <c r="O42" s="582"/>
      <c r="P42" s="582"/>
      <c r="Q42" s="582"/>
      <c r="R42" s="582"/>
      <c r="S42" s="582"/>
      <c r="T42" s="582"/>
      <c r="U42" s="582"/>
      <c r="V42" s="582"/>
      <c r="W42" s="582"/>
      <c r="X42" s="582"/>
      <c r="Y42" s="582"/>
      <c r="Z42" s="582"/>
    </row>
    <row r="43" spans="1:26" ht="14.4">
      <c r="A43" s="616">
        <v>44711</v>
      </c>
      <c r="B43" s="617">
        <v>398.8</v>
      </c>
      <c r="C43" s="617">
        <v>2173.44</v>
      </c>
      <c r="D43" s="618">
        <f t="shared" si="6"/>
        <v>-2.7453189422608475E-2</v>
      </c>
      <c r="E43" s="618">
        <f t="shared" si="7"/>
        <v>-2.2897284811354005E-2</v>
      </c>
      <c r="F43" s="582"/>
      <c r="G43" s="582"/>
      <c r="H43" s="582"/>
      <c r="I43" s="582"/>
      <c r="J43" s="582"/>
      <c r="K43" s="582"/>
      <c r="L43" s="582"/>
      <c r="M43" s="582"/>
      <c r="N43" s="582"/>
      <c r="O43" s="582"/>
      <c r="P43" s="582"/>
      <c r="Q43" s="582"/>
      <c r="R43" s="582"/>
      <c r="S43" s="582"/>
      <c r="T43" s="582"/>
      <c r="U43" s="582"/>
      <c r="V43" s="582"/>
      <c r="W43" s="582"/>
      <c r="X43" s="582"/>
      <c r="Y43" s="582"/>
      <c r="Z43" s="582"/>
    </row>
    <row r="44" spans="1:26" ht="14.4">
      <c r="A44" s="616">
        <v>44712</v>
      </c>
      <c r="B44" s="617">
        <v>393</v>
      </c>
      <c r="C44" s="617">
        <v>2137.92</v>
      </c>
      <c r="D44" s="618">
        <f t="shared" si="6"/>
        <v>-1.4650426218422068E-2</v>
      </c>
      <c r="E44" s="618">
        <f t="shared" si="7"/>
        <v>-1.6477772065705935E-2</v>
      </c>
      <c r="F44" s="582"/>
      <c r="G44" s="582"/>
      <c r="H44" s="582"/>
      <c r="I44" s="582"/>
      <c r="J44" s="582"/>
      <c r="K44" s="582"/>
      <c r="L44" s="582"/>
      <c r="M44" s="582"/>
      <c r="N44" s="582"/>
      <c r="O44" s="582"/>
      <c r="P44" s="582"/>
      <c r="Q44" s="582"/>
      <c r="R44" s="582"/>
      <c r="S44" s="582"/>
      <c r="T44" s="582"/>
      <c r="U44" s="582"/>
      <c r="V44" s="582"/>
      <c r="W44" s="582"/>
      <c r="X44" s="582"/>
      <c r="Y44" s="582"/>
      <c r="Z44" s="582"/>
    </row>
    <row r="45" spans="1:26" ht="14.4">
      <c r="A45" s="616">
        <v>44713</v>
      </c>
      <c r="B45" s="617">
        <v>398</v>
      </c>
      <c r="C45" s="617">
        <v>2130.71</v>
      </c>
      <c r="D45" s="618">
        <f t="shared" si="6"/>
        <v>1.2642393415176527E-2</v>
      </c>
      <c r="E45" s="618">
        <f t="shared" si="7"/>
        <v>-3.3781362435213922E-3</v>
      </c>
      <c r="F45" s="582"/>
      <c r="G45" s="582"/>
      <c r="H45" s="582"/>
      <c r="I45" s="582"/>
      <c r="J45" s="582"/>
      <c r="K45" s="582"/>
      <c r="L45" s="582"/>
      <c r="M45" s="582"/>
      <c r="N45" s="582"/>
      <c r="O45" s="582"/>
      <c r="P45" s="582"/>
      <c r="Q45" s="582"/>
      <c r="R45" s="582"/>
      <c r="S45" s="582"/>
      <c r="T45" s="582"/>
      <c r="U45" s="582"/>
      <c r="V45" s="582"/>
      <c r="W45" s="582"/>
      <c r="X45" s="582"/>
      <c r="Y45" s="582"/>
      <c r="Z45" s="582"/>
    </row>
    <row r="46" spans="1:26" ht="14.4">
      <c r="A46" s="616">
        <v>44714</v>
      </c>
      <c r="B46" s="617">
        <v>390</v>
      </c>
      <c r="C46" s="617">
        <v>2112.4699999999998</v>
      </c>
      <c r="D46" s="618">
        <f t="shared" si="6"/>
        <v>-2.0305266160745569E-2</v>
      </c>
      <c r="E46" s="618">
        <f t="shared" si="7"/>
        <v>-8.5973785465320585E-3</v>
      </c>
      <c r="F46" s="582"/>
      <c r="G46" s="582"/>
      <c r="H46" s="582"/>
      <c r="I46" s="582"/>
      <c r="J46" s="582"/>
      <c r="K46" s="582"/>
      <c r="L46" s="582"/>
      <c r="M46" s="582"/>
      <c r="N46" s="582"/>
      <c r="O46" s="582"/>
      <c r="P46" s="582"/>
      <c r="Q46" s="582"/>
      <c r="R46" s="582"/>
      <c r="S46" s="582"/>
      <c r="T46" s="582"/>
      <c r="U46" s="582"/>
      <c r="V46" s="582"/>
      <c r="W46" s="582"/>
      <c r="X46" s="582"/>
      <c r="Y46" s="582"/>
      <c r="Z46" s="582"/>
    </row>
    <row r="47" spans="1:26" ht="14.4">
      <c r="A47" s="616">
        <v>44715</v>
      </c>
      <c r="B47" s="617">
        <v>382</v>
      </c>
      <c r="C47" s="617">
        <v>2078.6999999999998</v>
      </c>
      <c r="D47" s="618">
        <f t="shared" si="6"/>
        <v>-2.072613051711697E-2</v>
      </c>
      <c r="E47" s="618">
        <f t="shared" si="7"/>
        <v>-1.6115180645613941E-2</v>
      </c>
      <c r="F47" s="582"/>
      <c r="G47" s="582"/>
      <c r="H47" s="582"/>
      <c r="I47" s="582"/>
      <c r="J47" s="582"/>
      <c r="K47" s="582"/>
      <c r="L47" s="582"/>
      <c r="M47" s="582"/>
      <c r="N47" s="582"/>
      <c r="O47" s="582"/>
      <c r="P47" s="582"/>
      <c r="Q47" s="582"/>
      <c r="R47" s="582"/>
      <c r="S47" s="582"/>
      <c r="T47" s="582"/>
      <c r="U47" s="582"/>
      <c r="V47" s="582"/>
      <c r="W47" s="582"/>
      <c r="X47" s="582"/>
      <c r="Y47" s="582"/>
      <c r="Z47" s="582"/>
    </row>
    <row r="48" spans="1:26" ht="14.4">
      <c r="A48" s="616">
        <v>44718</v>
      </c>
      <c r="B48" s="617">
        <v>390</v>
      </c>
      <c r="C48" s="617">
        <v>2065.8200000000002</v>
      </c>
      <c r="D48" s="618">
        <f t="shared" si="6"/>
        <v>2.0726130517116952E-2</v>
      </c>
      <c r="E48" s="618">
        <f t="shared" si="7"/>
        <v>-6.2154562964471987E-3</v>
      </c>
      <c r="F48" s="582"/>
      <c r="G48" s="582"/>
      <c r="H48" s="582"/>
      <c r="I48" s="582"/>
      <c r="J48" s="582"/>
      <c r="K48" s="582"/>
      <c r="L48" s="582"/>
      <c r="M48" s="582"/>
      <c r="N48" s="582"/>
      <c r="O48" s="582"/>
      <c r="P48" s="582"/>
      <c r="Q48" s="582"/>
      <c r="R48" s="582"/>
      <c r="S48" s="582"/>
      <c r="T48" s="582"/>
      <c r="U48" s="582"/>
      <c r="V48" s="582"/>
      <c r="W48" s="582"/>
      <c r="X48" s="582"/>
      <c r="Y48" s="582"/>
      <c r="Z48" s="582"/>
    </row>
    <row r="49" spans="1:26" ht="14.4">
      <c r="A49" s="616">
        <v>44719</v>
      </c>
      <c r="B49" s="617">
        <v>378.9</v>
      </c>
      <c r="C49" s="617">
        <v>2020.23</v>
      </c>
      <c r="D49" s="618">
        <f t="shared" si="6"/>
        <v>-2.8874421099137074E-2</v>
      </c>
      <c r="E49" s="618">
        <f t="shared" si="7"/>
        <v>-2.2315875705324582E-2</v>
      </c>
      <c r="F49" s="582"/>
      <c r="G49" s="582"/>
      <c r="H49" s="582"/>
      <c r="I49" s="582"/>
      <c r="J49" s="582"/>
      <c r="K49" s="582"/>
      <c r="L49" s="582"/>
      <c r="M49" s="582"/>
      <c r="N49" s="582"/>
      <c r="O49" s="582"/>
      <c r="P49" s="582"/>
      <c r="Q49" s="582"/>
      <c r="R49" s="582"/>
      <c r="S49" s="582"/>
      <c r="T49" s="582"/>
      <c r="U49" s="582"/>
      <c r="V49" s="582"/>
      <c r="W49" s="582"/>
      <c r="X49" s="582"/>
      <c r="Y49" s="582"/>
      <c r="Z49" s="582"/>
    </row>
    <row r="50" spans="1:26" ht="14.4">
      <c r="A50" s="616">
        <v>44720</v>
      </c>
      <c r="B50" s="617">
        <v>391</v>
      </c>
      <c r="C50" s="617">
        <v>2080.44</v>
      </c>
      <c r="D50" s="618">
        <f t="shared" si="6"/>
        <v>3.1435241960810732E-2</v>
      </c>
      <c r="E50" s="618">
        <f t="shared" si="7"/>
        <v>2.9368043486123159E-2</v>
      </c>
      <c r="F50" s="582"/>
      <c r="G50" s="582"/>
      <c r="H50" s="582"/>
      <c r="I50" s="582"/>
      <c r="J50" s="582"/>
      <c r="K50" s="582"/>
      <c r="L50" s="582"/>
      <c r="M50" s="582"/>
      <c r="N50" s="582"/>
      <c r="O50" s="582"/>
      <c r="P50" s="582"/>
      <c r="Q50" s="582"/>
      <c r="R50" s="582"/>
      <c r="S50" s="582"/>
      <c r="T50" s="582"/>
      <c r="U50" s="582"/>
      <c r="V50" s="582"/>
      <c r="W50" s="582"/>
      <c r="X50" s="582"/>
      <c r="Y50" s="582"/>
      <c r="Z50" s="582"/>
    </row>
    <row r="51" spans="1:26" ht="14.4">
      <c r="A51" s="616">
        <v>44721</v>
      </c>
      <c r="B51" s="617">
        <v>385</v>
      </c>
      <c r="C51" s="617">
        <v>2062.8000000000002</v>
      </c>
      <c r="D51" s="618">
        <f t="shared" si="6"/>
        <v>-1.546422569758159E-2</v>
      </c>
      <c r="E51" s="618">
        <f t="shared" si="7"/>
        <v>-8.5151266089926719E-3</v>
      </c>
      <c r="F51" s="582"/>
      <c r="G51" s="582"/>
      <c r="H51" s="582"/>
      <c r="I51" s="582"/>
      <c r="J51" s="582"/>
      <c r="K51" s="582"/>
      <c r="L51" s="582"/>
      <c r="M51" s="582"/>
      <c r="N51" s="582"/>
      <c r="O51" s="582"/>
      <c r="P51" s="582"/>
      <c r="Q51" s="582"/>
      <c r="R51" s="582"/>
      <c r="S51" s="582"/>
      <c r="T51" s="582"/>
      <c r="U51" s="582"/>
      <c r="V51" s="582"/>
      <c r="W51" s="582"/>
      <c r="X51" s="582"/>
      <c r="Y51" s="582"/>
      <c r="Z51" s="582"/>
    </row>
    <row r="52" spans="1:26" ht="14.4">
      <c r="A52" s="616">
        <v>44722</v>
      </c>
      <c r="B52" s="617">
        <v>380</v>
      </c>
      <c r="C52" s="617">
        <v>2048.16</v>
      </c>
      <c r="D52" s="618">
        <f t="shared" si="6"/>
        <v>-1.3072081567352775E-2</v>
      </c>
      <c r="E52" s="618">
        <f t="shared" si="7"/>
        <v>-7.1224540690045324E-3</v>
      </c>
      <c r="F52" s="582"/>
      <c r="G52" s="582"/>
      <c r="H52" s="582"/>
      <c r="I52" s="582"/>
      <c r="J52" s="582"/>
      <c r="K52" s="582"/>
      <c r="L52" s="582"/>
      <c r="M52" s="582"/>
      <c r="N52" s="582"/>
      <c r="O52" s="582"/>
      <c r="P52" s="582"/>
      <c r="Q52" s="582"/>
      <c r="R52" s="582"/>
      <c r="S52" s="582"/>
      <c r="T52" s="582"/>
      <c r="U52" s="582"/>
      <c r="V52" s="582"/>
      <c r="W52" s="582"/>
      <c r="X52" s="582"/>
      <c r="Y52" s="582"/>
      <c r="Z52" s="582"/>
    </row>
    <row r="53" spans="1:26" ht="14.4">
      <c r="A53" s="616">
        <v>44725</v>
      </c>
      <c r="B53" s="617">
        <v>384.9</v>
      </c>
      <c r="C53" s="617">
        <v>2032.34</v>
      </c>
      <c r="D53" s="618">
        <f t="shared" si="6"/>
        <v>1.2812307569269011E-2</v>
      </c>
      <c r="E53" s="618">
        <f t="shared" si="7"/>
        <v>-7.753990571685512E-3</v>
      </c>
      <c r="F53" s="582"/>
      <c r="G53" s="582"/>
      <c r="H53" s="582"/>
      <c r="I53" s="582"/>
      <c r="J53" s="582"/>
      <c r="K53" s="582"/>
      <c r="L53" s="582"/>
      <c r="M53" s="582"/>
      <c r="N53" s="582"/>
      <c r="O53" s="582"/>
      <c r="P53" s="582"/>
      <c r="Q53" s="582"/>
      <c r="R53" s="582"/>
      <c r="S53" s="582"/>
      <c r="T53" s="582"/>
      <c r="U53" s="582"/>
      <c r="V53" s="582"/>
      <c r="W53" s="582"/>
      <c r="X53" s="582"/>
      <c r="Y53" s="582"/>
      <c r="Z53" s="582"/>
    </row>
    <row r="54" spans="1:26" ht="14.4">
      <c r="A54" s="616">
        <v>44726</v>
      </c>
      <c r="B54" s="617">
        <v>367.5</v>
      </c>
      <c r="C54" s="617">
        <v>1996.26</v>
      </c>
      <c r="D54" s="618">
        <f t="shared" si="6"/>
        <v>-4.6260241636809037E-2</v>
      </c>
      <c r="E54" s="618">
        <f t="shared" si="7"/>
        <v>-1.7912408626827608E-2</v>
      </c>
      <c r="F54" s="582"/>
      <c r="G54" s="582"/>
      <c r="H54" s="582"/>
      <c r="I54" s="582"/>
      <c r="J54" s="582"/>
      <c r="K54" s="582"/>
      <c r="L54" s="582"/>
      <c r="M54" s="582"/>
      <c r="N54" s="582"/>
      <c r="O54" s="582"/>
      <c r="P54" s="582"/>
      <c r="Q54" s="582"/>
      <c r="R54" s="582"/>
      <c r="S54" s="582"/>
      <c r="T54" s="582"/>
      <c r="U54" s="582"/>
      <c r="V54" s="582"/>
      <c r="W54" s="582"/>
      <c r="X54" s="582"/>
      <c r="Y54" s="582"/>
      <c r="Z54" s="582"/>
    </row>
    <row r="55" spans="1:26" ht="14.4">
      <c r="A55" s="616">
        <v>44727</v>
      </c>
      <c r="B55" s="617">
        <v>360</v>
      </c>
      <c r="C55" s="617">
        <v>1966.37</v>
      </c>
      <c r="D55" s="618">
        <f t="shared" si="6"/>
        <v>-2.0619287202735703E-2</v>
      </c>
      <c r="E55" s="618">
        <f t="shared" si="7"/>
        <v>-1.5086226519834461E-2</v>
      </c>
      <c r="F55" s="582"/>
      <c r="G55" s="582"/>
      <c r="H55" s="582"/>
      <c r="I55" s="582"/>
      <c r="J55" s="582"/>
      <c r="K55" s="582"/>
      <c r="L55" s="582"/>
      <c r="M55" s="582"/>
      <c r="N55" s="582"/>
      <c r="O55" s="582"/>
      <c r="P55" s="582"/>
      <c r="Q55" s="582"/>
      <c r="R55" s="582"/>
      <c r="S55" s="582"/>
      <c r="T55" s="582"/>
      <c r="U55" s="582"/>
      <c r="V55" s="582"/>
      <c r="W55" s="582"/>
      <c r="X55" s="582"/>
      <c r="Y55" s="582"/>
      <c r="Z55" s="582"/>
    </row>
    <row r="56" spans="1:26" ht="14.4">
      <c r="A56" s="616">
        <v>44728</v>
      </c>
      <c r="B56" s="617">
        <v>364</v>
      </c>
      <c r="C56" s="617">
        <v>1978.94</v>
      </c>
      <c r="D56" s="618">
        <f t="shared" si="6"/>
        <v>1.1049836186584935E-2</v>
      </c>
      <c r="E56" s="618">
        <f t="shared" si="7"/>
        <v>6.372144410906287E-3</v>
      </c>
      <c r="F56" s="582"/>
      <c r="G56" s="582"/>
      <c r="H56" s="582"/>
      <c r="I56" s="582"/>
      <c r="J56" s="582"/>
      <c r="K56" s="582"/>
      <c r="L56" s="582"/>
      <c r="M56" s="582"/>
      <c r="N56" s="582"/>
      <c r="O56" s="582"/>
      <c r="P56" s="582"/>
      <c r="Q56" s="582"/>
      <c r="R56" s="582"/>
      <c r="S56" s="582"/>
      <c r="T56" s="582"/>
      <c r="U56" s="582"/>
      <c r="V56" s="582"/>
      <c r="W56" s="582"/>
      <c r="X56" s="582"/>
      <c r="Y56" s="582"/>
      <c r="Z56" s="582"/>
    </row>
    <row r="57" spans="1:26" ht="14.4">
      <c r="A57" s="616">
        <v>44729</v>
      </c>
      <c r="B57" s="617">
        <v>362.1</v>
      </c>
      <c r="C57" s="617">
        <v>1971.36</v>
      </c>
      <c r="D57" s="618">
        <f t="shared" si="6"/>
        <v>-5.2334508651451324E-3</v>
      </c>
      <c r="E57" s="618">
        <f t="shared" si="7"/>
        <v>-3.8376879240001409E-3</v>
      </c>
      <c r="F57" s="582"/>
      <c r="G57" s="582"/>
      <c r="H57" s="582"/>
      <c r="I57" s="582"/>
      <c r="J57" s="582"/>
      <c r="K57" s="582"/>
      <c r="L57" s="582"/>
      <c r="M57" s="582"/>
      <c r="N57" s="582"/>
      <c r="O57" s="582"/>
      <c r="P57" s="582"/>
      <c r="Q57" s="582"/>
      <c r="R57" s="582"/>
      <c r="S57" s="582"/>
      <c r="T57" s="582"/>
      <c r="U57" s="582"/>
      <c r="V57" s="582"/>
      <c r="W57" s="582"/>
      <c r="X57" s="582"/>
      <c r="Y57" s="582"/>
      <c r="Z57" s="582"/>
    </row>
    <row r="58" spans="1:26" ht="14.4">
      <c r="A58" s="616">
        <v>44731</v>
      </c>
      <c r="B58" s="617">
        <v>344.5</v>
      </c>
      <c r="C58" s="617">
        <v>1934.11</v>
      </c>
      <c r="D58" s="618">
        <f t="shared" si="6"/>
        <v>-4.9826326317882363E-2</v>
      </c>
      <c r="E58" s="618">
        <f t="shared" si="7"/>
        <v>-1.9076387541563697E-2</v>
      </c>
      <c r="F58" s="582"/>
      <c r="G58" s="582"/>
      <c r="H58" s="582"/>
      <c r="I58" s="582"/>
      <c r="J58" s="582"/>
      <c r="K58" s="582"/>
      <c r="L58" s="582"/>
      <c r="M58" s="582"/>
      <c r="N58" s="582"/>
      <c r="O58" s="582"/>
      <c r="P58" s="582"/>
      <c r="Q58" s="582"/>
      <c r="R58" s="582"/>
      <c r="S58" s="582"/>
      <c r="T58" s="582"/>
      <c r="U58" s="582"/>
      <c r="V58" s="582"/>
      <c r="W58" s="582"/>
      <c r="X58" s="582"/>
      <c r="Y58" s="582"/>
      <c r="Z58" s="582"/>
    </row>
    <row r="59" spans="1:26" ht="14.4">
      <c r="A59" s="616">
        <v>44732</v>
      </c>
      <c r="B59" s="617">
        <v>333</v>
      </c>
      <c r="C59" s="617">
        <v>1884.81</v>
      </c>
      <c r="D59" s="618">
        <f t="shared" si="6"/>
        <v>-3.3951600473269415E-2</v>
      </c>
      <c r="E59" s="618">
        <f t="shared" si="7"/>
        <v>-2.5820252288885071E-2</v>
      </c>
      <c r="F59" s="582"/>
      <c r="G59" s="582"/>
      <c r="H59" s="582"/>
      <c r="I59" s="582"/>
      <c r="J59" s="582"/>
      <c r="K59" s="582"/>
      <c r="L59" s="582"/>
      <c r="M59" s="582"/>
      <c r="N59" s="582"/>
      <c r="O59" s="582"/>
      <c r="P59" s="582"/>
      <c r="Q59" s="582"/>
      <c r="R59" s="582"/>
      <c r="S59" s="582"/>
      <c r="T59" s="582"/>
      <c r="U59" s="582"/>
      <c r="V59" s="582"/>
      <c r="W59" s="582"/>
      <c r="X59" s="582"/>
      <c r="Y59" s="582"/>
      <c r="Z59" s="582"/>
    </row>
    <row r="60" spans="1:26" ht="14.4">
      <c r="A60" s="616">
        <v>44733</v>
      </c>
      <c r="B60" s="617">
        <v>340</v>
      </c>
      <c r="C60" s="617">
        <v>1924.74</v>
      </c>
      <c r="D60" s="618">
        <f t="shared" si="6"/>
        <v>2.0803127629763326E-2</v>
      </c>
      <c r="E60" s="618">
        <f t="shared" si="7"/>
        <v>2.0963873618820544E-2</v>
      </c>
      <c r="F60" s="582"/>
      <c r="G60" s="582"/>
      <c r="H60" s="582"/>
      <c r="I60" s="582"/>
      <c r="J60" s="582"/>
      <c r="K60" s="582"/>
      <c r="L60" s="582"/>
      <c r="M60" s="582"/>
      <c r="N60" s="582"/>
      <c r="O60" s="582"/>
      <c r="P60" s="582"/>
      <c r="Q60" s="582"/>
      <c r="R60" s="582"/>
      <c r="S60" s="582"/>
      <c r="T60" s="582"/>
      <c r="U60" s="582"/>
      <c r="V60" s="582"/>
      <c r="W60" s="582"/>
      <c r="X60" s="582"/>
      <c r="Y60" s="582"/>
      <c r="Z60" s="582"/>
    </row>
    <row r="61" spans="1:26" ht="14.4">
      <c r="A61" s="616">
        <v>44734</v>
      </c>
      <c r="B61" s="617">
        <v>335</v>
      </c>
      <c r="C61" s="617">
        <v>1893.53</v>
      </c>
      <c r="D61" s="618">
        <f t="shared" si="6"/>
        <v>-1.4815085785140587E-2</v>
      </c>
      <c r="E61" s="618">
        <f t="shared" si="7"/>
        <v>-1.6348081772657366E-2</v>
      </c>
      <c r="F61" s="582"/>
      <c r="G61" s="582"/>
      <c r="H61" s="582"/>
      <c r="I61" s="582"/>
      <c r="J61" s="582"/>
      <c r="K61" s="582"/>
      <c r="L61" s="582"/>
      <c r="M61" s="582"/>
      <c r="N61" s="582"/>
      <c r="O61" s="582"/>
      <c r="P61" s="582"/>
      <c r="Q61" s="582"/>
      <c r="R61" s="582"/>
      <c r="S61" s="582"/>
      <c r="T61" s="582"/>
      <c r="U61" s="582"/>
      <c r="V61" s="582"/>
      <c r="W61" s="582"/>
      <c r="X61" s="582"/>
      <c r="Y61" s="582"/>
      <c r="Z61" s="582"/>
    </row>
    <row r="62" spans="1:26" ht="14.4">
      <c r="A62" s="616">
        <v>44735</v>
      </c>
      <c r="B62" s="617">
        <v>314</v>
      </c>
      <c r="C62" s="617">
        <v>1848.28</v>
      </c>
      <c r="D62" s="618">
        <f t="shared" si="6"/>
        <v>-6.473754591681305E-2</v>
      </c>
      <c r="E62" s="618">
        <f t="shared" si="7"/>
        <v>-2.4187335016189176E-2</v>
      </c>
      <c r="F62" s="582"/>
      <c r="G62" s="582"/>
      <c r="H62" s="582"/>
      <c r="I62" s="582"/>
      <c r="J62" s="582"/>
      <c r="K62" s="582"/>
      <c r="L62" s="582"/>
      <c r="M62" s="582"/>
      <c r="N62" s="582"/>
      <c r="O62" s="582"/>
      <c r="P62" s="582"/>
      <c r="Q62" s="582"/>
      <c r="R62" s="582"/>
      <c r="S62" s="582"/>
      <c r="T62" s="582"/>
      <c r="U62" s="582"/>
      <c r="V62" s="582"/>
      <c r="W62" s="582"/>
      <c r="X62" s="582"/>
      <c r="Y62" s="582"/>
      <c r="Z62" s="582"/>
    </row>
    <row r="63" spans="1:26" ht="14.4">
      <c r="A63" s="616">
        <v>44736</v>
      </c>
      <c r="B63" s="617">
        <v>315</v>
      </c>
      <c r="C63" s="617">
        <v>1862.06</v>
      </c>
      <c r="D63" s="618">
        <f t="shared" si="6"/>
        <v>3.1796529173798056E-3</v>
      </c>
      <c r="E63" s="618">
        <f t="shared" si="7"/>
        <v>7.4279248576479499E-3</v>
      </c>
      <c r="F63" s="582"/>
      <c r="G63" s="582"/>
      <c r="H63" s="582"/>
      <c r="I63" s="582"/>
      <c r="J63" s="582"/>
      <c r="K63" s="582"/>
      <c r="L63" s="582"/>
      <c r="M63" s="582"/>
      <c r="N63" s="582"/>
      <c r="O63" s="582"/>
      <c r="P63" s="582"/>
      <c r="Q63" s="582"/>
      <c r="R63" s="582"/>
      <c r="S63" s="582"/>
      <c r="T63" s="582"/>
      <c r="U63" s="582"/>
      <c r="V63" s="582"/>
      <c r="W63" s="582"/>
      <c r="X63" s="582"/>
      <c r="Y63" s="582"/>
      <c r="Z63" s="582"/>
    </row>
    <row r="64" spans="1:26" ht="14.4">
      <c r="A64" s="616">
        <v>44738</v>
      </c>
      <c r="B64" s="617">
        <v>344</v>
      </c>
      <c r="C64" s="617">
        <v>1956.98</v>
      </c>
      <c r="D64" s="618">
        <f t="shared" si="6"/>
        <v>8.8069018547765193E-2</v>
      </c>
      <c r="E64" s="618">
        <f t="shared" si="7"/>
        <v>4.9719066886255853E-2</v>
      </c>
      <c r="F64" s="582"/>
      <c r="G64" s="582"/>
      <c r="H64" s="582"/>
      <c r="I64" s="582"/>
      <c r="J64" s="582"/>
      <c r="K64" s="582"/>
      <c r="L64" s="582"/>
      <c r="M64" s="582"/>
      <c r="N64" s="582"/>
      <c r="O64" s="582"/>
      <c r="P64" s="582"/>
      <c r="Q64" s="582"/>
      <c r="R64" s="582"/>
      <c r="S64" s="582"/>
      <c r="T64" s="582"/>
      <c r="U64" s="582"/>
      <c r="V64" s="582"/>
      <c r="W64" s="582"/>
      <c r="X64" s="582"/>
      <c r="Y64" s="582"/>
      <c r="Z64" s="582"/>
    </row>
    <row r="65" spans="1:26" ht="14.4">
      <c r="A65" s="616">
        <v>44739</v>
      </c>
      <c r="B65" s="617">
        <v>338</v>
      </c>
      <c r="C65" s="617">
        <v>1933.13</v>
      </c>
      <c r="D65" s="618">
        <f t="shared" si="6"/>
        <v>-1.7595761890379601E-2</v>
      </c>
      <c r="E65" s="618">
        <f t="shared" si="7"/>
        <v>-1.2262017698185201E-2</v>
      </c>
      <c r="F65" s="582"/>
      <c r="G65" s="582"/>
      <c r="H65" s="582"/>
      <c r="I65" s="582"/>
      <c r="J65" s="582"/>
      <c r="K65" s="582"/>
      <c r="L65" s="582"/>
      <c r="M65" s="582"/>
      <c r="N65" s="582"/>
      <c r="O65" s="582"/>
      <c r="P65" s="582"/>
      <c r="Q65" s="582"/>
      <c r="R65" s="582"/>
      <c r="S65" s="582"/>
      <c r="T65" s="582"/>
      <c r="U65" s="582"/>
      <c r="V65" s="582"/>
      <c r="W65" s="582"/>
      <c r="X65" s="582"/>
      <c r="Y65" s="582"/>
      <c r="Z65" s="582"/>
    </row>
    <row r="66" spans="1:26" ht="14.4">
      <c r="A66" s="616">
        <v>44740</v>
      </c>
      <c r="B66" s="617">
        <v>325</v>
      </c>
      <c r="C66" s="617">
        <v>1921.31</v>
      </c>
      <c r="D66" s="618">
        <f t="shared" si="6"/>
        <v>-3.9220713153281267E-2</v>
      </c>
      <c r="E66" s="618">
        <f t="shared" si="7"/>
        <v>-6.1332058882474566E-3</v>
      </c>
      <c r="F66" s="582"/>
      <c r="G66" s="582"/>
      <c r="H66" s="582"/>
      <c r="I66" s="582"/>
      <c r="J66" s="582"/>
      <c r="K66" s="582"/>
      <c r="L66" s="582"/>
      <c r="M66" s="582"/>
      <c r="N66" s="582"/>
      <c r="O66" s="582"/>
      <c r="P66" s="582"/>
      <c r="Q66" s="582"/>
      <c r="R66" s="582"/>
      <c r="S66" s="582"/>
      <c r="T66" s="582"/>
      <c r="U66" s="582"/>
      <c r="V66" s="582"/>
      <c r="W66" s="582"/>
      <c r="X66" s="582"/>
      <c r="Y66" s="582"/>
      <c r="Z66" s="582"/>
    </row>
    <row r="67" spans="1:26" ht="14.4">
      <c r="A67" s="616">
        <v>44741</v>
      </c>
      <c r="B67" s="617">
        <v>337.2</v>
      </c>
      <c r="C67" s="617">
        <v>1962.71</v>
      </c>
      <c r="D67" s="618">
        <f t="shared" si="6"/>
        <v>3.685104379796289E-2</v>
      </c>
      <c r="E67" s="618">
        <f t="shared" si="7"/>
        <v>2.1318926267862689E-2</v>
      </c>
      <c r="F67" s="582"/>
      <c r="G67" s="582"/>
      <c r="H67" s="582"/>
      <c r="I67" s="582"/>
      <c r="J67" s="582"/>
      <c r="K67" s="582"/>
      <c r="L67" s="582"/>
      <c r="M67" s="582"/>
      <c r="N67" s="582"/>
      <c r="O67" s="582"/>
      <c r="P67" s="582"/>
      <c r="Q67" s="582"/>
      <c r="R67" s="582"/>
      <c r="S67" s="582"/>
      <c r="T67" s="582"/>
      <c r="U67" s="582"/>
      <c r="V67" s="582"/>
      <c r="W67" s="582"/>
      <c r="X67" s="582"/>
      <c r="Y67" s="582"/>
      <c r="Z67" s="582"/>
    </row>
    <row r="68" spans="1:26" ht="14.4">
      <c r="A68" s="616">
        <v>44742</v>
      </c>
      <c r="B68" s="617">
        <v>355</v>
      </c>
      <c r="C68" s="617">
        <v>2037.64</v>
      </c>
      <c r="D68" s="618">
        <f t="shared" si="6"/>
        <v>5.1441563347715401E-2</v>
      </c>
      <c r="E68" s="618">
        <f t="shared" si="7"/>
        <v>3.74661041097046E-2</v>
      </c>
      <c r="F68" s="582"/>
      <c r="G68" s="582"/>
      <c r="H68" s="582"/>
      <c r="I68" s="582"/>
      <c r="J68" s="582"/>
      <c r="K68" s="582"/>
      <c r="L68" s="582"/>
      <c r="M68" s="582"/>
      <c r="N68" s="582"/>
      <c r="O68" s="582"/>
      <c r="P68" s="582"/>
      <c r="Q68" s="582"/>
      <c r="R68" s="582"/>
      <c r="S68" s="582"/>
      <c r="T68" s="582"/>
      <c r="U68" s="582"/>
      <c r="V68" s="582"/>
      <c r="W68" s="582"/>
      <c r="X68" s="582"/>
      <c r="Y68" s="582"/>
      <c r="Z68" s="582"/>
    </row>
    <row r="69" spans="1:26" ht="14.4">
      <c r="A69" s="616">
        <v>44743</v>
      </c>
      <c r="B69" s="617">
        <v>348</v>
      </c>
      <c r="C69" s="617">
        <v>2028.77</v>
      </c>
      <c r="D69" s="618">
        <f t="shared" si="6"/>
        <v>-1.9915309700941432E-2</v>
      </c>
      <c r="E69" s="618">
        <f t="shared" si="7"/>
        <v>-4.3625773435908366E-3</v>
      </c>
      <c r="F69" s="582"/>
      <c r="G69" s="582"/>
      <c r="H69" s="582"/>
      <c r="I69" s="582"/>
      <c r="J69" s="582"/>
      <c r="K69" s="582"/>
      <c r="L69" s="582"/>
      <c r="M69" s="582"/>
      <c r="N69" s="582"/>
      <c r="O69" s="582"/>
      <c r="P69" s="582"/>
      <c r="Q69" s="582"/>
      <c r="R69" s="582"/>
      <c r="S69" s="582"/>
      <c r="T69" s="582"/>
      <c r="U69" s="582"/>
      <c r="V69" s="582"/>
      <c r="W69" s="582"/>
      <c r="X69" s="582"/>
      <c r="Y69" s="582"/>
      <c r="Z69" s="582"/>
    </row>
    <row r="70" spans="1:26" ht="14.4">
      <c r="A70" s="616">
        <v>44745</v>
      </c>
      <c r="B70" s="617">
        <v>374.5</v>
      </c>
      <c r="C70" s="617">
        <v>2086.38</v>
      </c>
      <c r="D70" s="618">
        <f t="shared" si="6"/>
        <v>7.3389323182799754E-2</v>
      </c>
      <c r="E70" s="618">
        <f t="shared" si="7"/>
        <v>2.8000808729487403E-2</v>
      </c>
      <c r="F70" s="582"/>
      <c r="G70" s="582"/>
      <c r="H70" s="582"/>
      <c r="I70" s="582"/>
      <c r="J70" s="582"/>
      <c r="K70" s="582"/>
      <c r="L70" s="582"/>
      <c r="M70" s="582"/>
      <c r="N70" s="582"/>
      <c r="O70" s="582"/>
      <c r="P70" s="582"/>
      <c r="Q70" s="582"/>
      <c r="R70" s="582"/>
      <c r="S70" s="582"/>
      <c r="T70" s="582"/>
      <c r="U70" s="582"/>
      <c r="V70" s="582"/>
      <c r="W70" s="582"/>
      <c r="X70" s="582"/>
      <c r="Y70" s="582"/>
      <c r="Z70" s="582"/>
    </row>
    <row r="71" spans="1:26" ht="14.4">
      <c r="A71" s="616">
        <v>44746</v>
      </c>
      <c r="B71" s="617">
        <v>372</v>
      </c>
      <c r="C71" s="617">
        <v>2076.67</v>
      </c>
      <c r="D71" s="618">
        <f t="shared" si="6"/>
        <v>-6.6979486841275814E-3</v>
      </c>
      <c r="E71" s="618">
        <f t="shared" si="7"/>
        <v>-4.6648575482808761E-3</v>
      </c>
      <c r="F71" s="582"/>
      <c r="G71" s="582"/>
      <c r="H71" s="582"/>
      <c r="I71" s="582"/>
      <c r="J71" s="582"/>
      <c r="K71" s="582"/>
      <c r="L71" s="582"/>
      <c r="M71" s="582"/>
      <c r="N71" s="582"/>
      <c r="O71" s="582"/>
      <c r="P71" s="582"/>
      <c r="Q71" s="582"/>
      <c r="R71" s="582"/>
      <c r="S71" s="582"/>
      <c r="T71" s="582"/>
      <c r="U71" s="582"/>
      <c r="V71" s="582"/>
      <c r="W71" s="582"/>
      <c r="X71" s="582"/>
      <c r="Y71" s="582"/>
      <c r="Z71" s="582"/>
    </row>
    <row r="72" spans="1:26" ht="14.4">
      <c r="A72" s="616">
        <v>44747</v>
      </c>
      <c r="B72" s="617">
        <v>359</v>
      </c>
      <c r="C72" s="617">
        <v>2030.59</v>
      </c>
      <c r="D72" s="618">
        <f t="shared" si="6"/>
        <v>-3.5571465784867654E-2</v>
      </c>
      <c r="E72" s="618">
        <f t="shared" si="7"/>
        <v>-2.2439258046353334E-2</v>
      </c>
      <c r="F72" s="582"/>
      <c r="G72" s="582"/>
      <c r="H72" s="582"/>
      <c r="I72" s="582"/>
      <c r="J72" s="582"/>
      <c r="K72" s="582"/>
      <c r="L72" s="582"/>
      <c r="M72" s="582"/>
      <c r="N72" s="582"/>
      <c r="O72" s="582"/>
      <c r="P72" s="582"/>
      <c r="Q72" s="582"/>
      <c r="R72" s="582"/>
      <c r="S72" s="582"/>
      <c r="T72" s="582"/>
      <c r="U72" s="582"/>
      <c r="V72" s="582"/>
      <c r="W72" s="582"/>
      <c r="X72" s="582"/>
      <c r="Y72" s="582"/>
      <c r="Z72" s="582"/>
    </row>
    <row r="73" spans="1:26" ht="14.4">
      <c r="A73" s="616">
        <v>44748</v>
      </c>
      <c r="B73" s="617">
        <v>370</v>
      </c>
      <c r="C73" s="617">
        <v>2043.92</v>
      </c>
      <c r="D73" s="618">
        <f t="shared" si="6"/>
        <v>3.0180617149991238E-2</v>
      </c>
      <c r="E73" s="618">
        <f t="shared" si="7"/>
        <v>6.5431414122140725E-3</v>
      </c>
      <c r="F73" s="582"/>
      <c r="G73" s="582"/>
      <c r="H73" s="582"/>
      <c r="I73" s="582"/>
      <c r="J73" s="582"/>
      <c r="K73" s="582"/>
      <c r="L73" s="582"/>
      <c r="M73" s="582"/>
      <c r="N73" s="582"/>
      <c r="O73" s="582"/>
      <c r="P73" s="582"/>
      <c r="Q73" s="582"/>
      <c r="R73" s="582"/>
      <c r="S73" s="582"/>
      <c r="T73" s="582"/>
      <c r="U73" s="582"/>
      <c r="V73" s="582"/>
      <c r="W73" s="582"/>
      <c r="X73" s="582"/>
      <c r="Y73" s="582"/>
      <c r="Z73" s="582"/>
    </row>
    <row r="74" spans="1:26" ht="14.4">
      <c r="A74" s="616">
        <v>44749</v>
      </c>
      <c r="B74" s="617">
        <v>368.9</v>
      </c>
      <c r="C74" s="617">
        <v>2027.32</v>
      </c>
      <c r="D74" s="618">
        <f t="shared" si="6"/>
        <v>-2.9774010356402622E-3</v>
      </c>
      <c r="E74" s="618">
        <f t="shared" si="7"/>
        <v>-8.1548088507777325E-3</v>
      </c>
      <c r="F74" s="582"/>
      <c r="G74" s="582"/>
      <c r="H74" s="582"/>
      <c r="I74" s="582"/>
      <c r="J74" s="582"/>
      <c r="K74" s="582"/>
      <c r="L74" s="582"/>
      <c r="M74" s="582"/>
      <c r="N74" s="582"/>
      <c r="O74" s="582"/>
      <c r="P74" s="582"/>
      <c r="Q74" s="582"/>
      <c r="R74" s="582"/>
      <c r="S74" s="582"/>
      <c r="T74" s="582"/>
      <c r="U74" s="582"/>
      <c r="V74" s="582"/>
      <c r="W74" s="582"/>
      <c r="X74" s="582"/>
      <c r="Y74" s="582"/>
      <c r="Z74" s="582"/>
    </row>
    <row r="75" spans="1:26" ht="14.4">
      <c r="A75" s="616">
        <v>44750</v>
      </c>
      <c r="B75" s="617">
        <v>353</v>
      </c>
      <c r="C75" s="617">
        <v>1992.61</v>
      </c>
      <c r="D75" s="618">
        <f t="shared" si="6"/>
        <v>-4.4057547669333084E-2</v>
      </c>
      <c r="E75" s="618">
        <f t="shared" si="7"/>
        <v>-1.7269386596753353E-2</v>
      </c>
      <c r="F75" s="582"/>
      <c r="G75" s="582"/>
      <c r="H75" s="582"/>
      <c r="I75" s="582"/>
      <c r="J75" s="582"/>
      <c r="K75" s="582"/>
      <c r="L75" s="582"/>
      <c r="M75" s="582"/>
      <c r="N75" s="582"/>
      <c r="O75" s="582"/>
      <c r="P75" s="582"/>
      <c r="Q75" s="582"/>
      <c r="R75" s="582"/>
      <c r="S75" s="582"/>
      <c r="T75" s="582"/>
      <c r="U75" s="582"/>
      <c r="V75" s="582"/>
      <c r="W75" s="582"/>
      <c r="X75" s="582"/>
      <c r="Y75" s="582"/>
      <c r="Z75" s="582"/>
    </row>
    <row r="76" spans="1:26" ht="14.4">
      <c r="A76" s="616">
        <v>44753</v>
      </c>
      <c r="B76" s="617">
        <v>336</v>
      </c>
      <c r="C76" s="617">
        <v>1915.61</v>
      </c>
      <c r="D76" s="618">
        <f t="shared" si="6"/>
        <v>-4.9356896970092497E-2</v>
      </c>
      <c r="E76" s="618">
        <f t="shared" si="7"/>
        <v>-3.9409227415525667E-2</v>
      </c>
      <c r="F76" s="582"/>
      <c r="G76" s="582"/>
      <c r="H76" s="582"/>
      <c r="I76" s="582"/>
      <c r="J76" s="582"/>
      <c r="K76" s="582"/>
      <c r="L76" s="582"/>
      <c r="M76" s="582"/>
      <c r="N76" s="582"/>
      <c r="O76" s="582"/>
      <c r="P76" s="582"/>
      <c r="Q76" s="582"/>
      <c r="R76" s="582"/>
      <c r="S76" s="582"/>
      <c r="T76" s="582"/>
      <c r="U76" s="582"/>
      <c r="V76" s="582"/>
      <c r="W76" s="582"/>
      <c r="X76" s="582"/>
      <c r="Y76" s="582"/>
      <c r="Z76" s="582"/>
    </row>
    <row r="77" spans="1:26" ht="14.4">
      <c r="A77" s="616">
        <v>44754</v>
      </c>
      <c r="B77" s="617">
        <v>334</v>
      </c>
      <c r="C77" s="617">
        <v>1927.28</v>
      </c>
      <c r="D77" s="618">
        <f t="shared" si="6"/>
        <v>-5.970166986503796E-3</v>
      </c>
      <c r="E77" s="618">
        <f t="shared" si="7"/>
        <v>6.0735726881775177E-3</v>
      </c>
      <c r="F77" s="582"/>
      <c r="G77" s="582"/>
      <c r="H77" s="582"/>
      <c r="I77" s="582"/>
      <c r="J77" s="582"/>
      <c r="K77" s="582"/>
      <c r="L77" s="582"/>
      <c r="M77" s="582"/>
      <c r="N77" s="582"/>
      <c r="O77" s="582"/>
      <c r="P77" s="582"/>
      <c r="Q77" s="582"/>
      <c r="R77" s="582"/>
      <c r="S77" s="582"/>
      <c r="T77" s="582"/>
      <c r="U77" s="582"/>
      <c r="V77" s="582"/>
      <c r="W77" s="582"/>
      <c r="X77" s="582"/>
      <c r="Y77" s="582"/>
      <c r="Z77" s="582"/>
    </row>
    <row r="78" spans="1:26" ht="14.4">
      <c r="A78" s="616">
        <v>44755</v>
      </c>
      <c r="B78" s="617">
        <v>355</v>
      </c>
      <c r="C78" s="617">
        <v>1986.82</v>
      </c>
      <c r="D78" s="618">
        <f t="shared" si="6"/>
        <v>6.0976796498715374E-2</v>
      </c>
      <c r="E78" s="618">
        <f t="shared" si="7"/>
        <v>3.04256881815042E-2</v>
      </c>
      <c r="F78" s="582"/>
      <c r="G78" s="582"/>
      <c r="H78" s="582"/>
      <c r="I78" s="582"/>
      <c r="J78" s="582"/>
      <c r="K78" s="582"/>
      <c r="L78" s="582"/>
      <c r="M78" s="582"/>
      <c r="N78" s="582"/>
      <c r="O78" s="582"/>
      <c r="P78" s="582"/>
      <c r="Q78" s="582"/>
      <c r="R78" s="582"/>
      <c r="S78" s="582"/>
      <c r="T78" s="582"/>
      <c r="U78" s="582"/>
      <c r="V78" s="582"/>
      <c r="W78" s="582"/>
      <c r="X78" s="582"/>
      <c r="Y78" s="582"/>
      <c r="Z78" s="582"/>
    </row>
    <row r="79" spans="1:26" ht="14.4">
      <c r="A79" s="616">
        <v>44756</v>
      </c>
      <c r="B79" s="617">
        <v>359.9</v>
      </c>
      <c r="C79" s="617">
        <v>2001.53</v>
      </c>
      <c r="D79" s="618">
        <f t="shared" si="6"/>
        <v>1.3708425609569157E-2</v>
      </c>
      <c r="E79" s="618">
        <f t="shared" si="7"/>
        <v>7.3765174577060093E-3</v>
      </c>
      <c r="F79" s="582"/>
      <c r="G79" s="582"/>
      <c r="H79" s="582"/>
      <c r="I79" s="582"/>
      <c r="J79" s="582"/>
      <c r="K79" s="582"/>
      <c r="L79" s="582"/>
      <c r="M79" s="582"/>
      <c r="N79" s="582"/>
      <c r="O79" s="582"/>
      <c r="P79" s="582"/>
      <c r="Q79" s="582"/>
      <c r="R79" s="582"/>
      <c r="S79" s="582"/>
      <c r="T79" s="582"/>
      <c r="U79" s="582"/>
      <c r="V79" s="582"/>
      <c r="W79" s="582"/>
      <c r="X79" s="582"/>
      <c r="Y79" s="582"/>
      <c r="Z79" s="582"/>
    </row>
    <row r="80" spans="1:26" ht="14.4">
      <c r="A80" s="616">
        <v>44757</v>
      </c>
      <c r="B80" s="617">
        <v>360</v>
      </c>
      <c r="C80" s="617">
        <v>2009.46</v>
      </c>
      <c r="D80" s="618">
        <f t="shared" si="6"/>
        <v>2.7781636517074961E-4</v>
      </c>
      <c r="E80" s="618">
        <f t="shared" si="7"/>
        <v>3.9541411632939292E-3</v>
      </c>
      <c r="F80" s="582"/>
      <c r="G80" s="582"/>
      <c r="H80" s="582"/>
      <c r="I80" s="582"/>
      <c r="J80" s="582"/>
      <c r="K80" s="582"/>
      <c r="L80" s="582"/>
      <c r="M80" s="582"/>
      <c r="N80" s="582"/>
      <c r="O80" s="582"/>
      <c r="P80" s="582"/>
      <c r="Q80" s="582"/>
      <c r="R80" s="582"/>
      <c r="S80" s="582"/>
      <c r="T80" s="582"/>
      <c r="U80" s="582"/>
      <c r="V80" s="582"/>
      <c r="W80" s="582"/>
      <c r="X80" s="582"/>
      <c r="Y80" s="582"/>
      <c r="Z80" s="582"/>
    </row>
    <row r="81" spans="1:26" ht="14.4">
      <c r="A81" s="616">
        <v>44759</v>
      </c>
      <c r="B81" s="617">
        <v>350.2</v>
      </c>
      <c r="C81" s="617">
        <v>2011.39</v>
      </c>
      <c r="D81" s="618">
        <f t="shared" si="6"/>
        <v>-2.7599611598404246E-2</v>
      </c>
      <c r="E81" s="618">
        <f t="shared" si="7"/>
        <v>9.5999609446905635E-4</v>
      </c>
      <c r="F81" s="582"/>
      <c r="G81" s="582"/>
      <c r="H81" s="582"/>
      <c r="I81" s="582"/>
      <c r="J81" s="582"/>
      <c r="K81" s="582"/>
      <c r="L81" s="582"/>
      <c r="M81" s="582"/>
      <c r="N81" s="582"/>
      <c r="O81" s="582"/>
      <c r="P81" s="582"/>
      <c r="Q81" s="582"/>
      <c r="R81" s="582"/>
      <c r="S81" s="582"/>
      <c r="T81" s="582"/>
      <c r="U81" s="582"/>
      <c r="V81" s="582"/>
      <c r="W81" s="582"/>
      <c r="X81" s="582"/>
      <c r="Y81" s="582"/>
      <c r="Z81" s="582"/>
    </row>
    <row r="82" spans="1:26" ht="14.4">
      <c r="A82" s="616">
        <v>44760</v>
      </c>
      <c r="B82" s="617">
        <v>366</v>
      </c>
      <c r="C82" s="617">
        <v>2029.43</v>
      </c>
      <c r="D82" s="618">
        <f t="shared" si="6"/>
        <v>4.4128913549614741E-2</v>
      </c>
      <c r="E82" s="618">
        <f t="shared" si="7"/>
        <v>8.9289400936199102E-3</v>
      </c>
      <c r="F82" s="582"/>
      <c r="G82" s="582"/>
      <c r="H82" s="582"/>
      <c r="I82" s="582"/>
      <c r="J82" s="582"/>
      <c r="K82" s="582"/>
      <c r="L82" s="582"/>
      <c r="M82" s="582"/>
      <c r="N82" s="582"/>
      <c r="O82" s="582"/>
      <c r="P82" s="582"/>
      <c r="Q82" s="582"/>
      <c r="R82" s="582"/>
      <c r="S82" s="582"/>
      <c r="T82" s="582"/>
      <c r="U82" s="582"/>
      <c r="V82" s="582"/>
      <c r="W82" s="582"/>
      <c r="X82" s="582"/>
      <c r="Y82" s="582"/>
      <c r="Z82" s="582"/>
    </row>
    <row r="83" spans="1:26" ht="14.4">
      <c r="A83" s="616">
        <v>44761</v>
      </c>
      <c r="B83" s="617">
        <v>367</v>
      </c>
      <c r="C83" s="617">
        <v>2045.63</v>
      </c>
      <c r="D83" s="618">
        <f t="shared" si="6"/>
        <v>2.7285146532039142E-3</v>
      </c>
      <c r="E83" s="618">
        <f t="shared" si="7"/>
        <v>7.9508450631036072E-3</v>
      </c>
      <c r="F83" s="582"/>
      <c r="G83" s="582"/>
      <c r="H83" s="582"/>
      <c r="I83" s="582"/>
      <c r="J83" s="582"/>
      <c r="K83" s="582"/>
      <c r="L83" s="582"/>
      <c r="M83" s="582"/>
      <c r="N83" s="582"/>
      <c r="O83" s="582"/>
      <c r="P83" s="582"/>
      <c r="Q83" s="582"/>
      <c r="R83" s="582"/>
      <c r="S83" s="582"/>
      <c r="T83" s="582"/>
      <c r="U83" s="582"/>
      <c r="V83" s="582"/>
      <c r="W83" s="582"/>
      <c r="X83" s="582"/>
      <c r="Y83" s="582"/>
      <c r="Z83" s="582"/>
    </row>
    <row r="84" spans="1:26" ht="14.4">
      <c r="A84" s="616">
        <v>44762</v>
      </c>
      <c r="B84" s="617">
        <v>361</v>
      </c>
      <c r="C84" s="617">
        <v>2050.59</v>
      </c>
      <c r="D84" s="618">
        <f t="shared" si="6"/>
        <v>-1.648388972168937E-2</v>
      </c>
      <c r="E84" s="618">
        <f t="shared" si="7"/>
        <v>2.4217461094080545E-3</v>
      </c>
      <c r="F84" s="582"/>
      <c r="G84" s="582"/>
      <c r="H84" s="582"/>
      <c r="I84" s="582"/>
      <c r="J84" s="582"/>
      <c r="K84" s="582"/>
      <c r="L84" s="582"/>
      <c r="M84" s="582"/>
      <c r="N84" s="582"/>
      <c r="O84" s="582"/>
      <c r="P84" s="582"/>
      <c r="Q84" s="582"/>
      <c r="R84" s="582"/>
      <c r="S84" s="582"/>
      <c r="T84" s="582"/>
      <c r="U84" s="582"/>
      <c r="V84" s="582"/>
      <c r="W84" s="582"/>
      <c r="X84" s="582"/>
      <c r="Y84" s="582"/>
      <c r="Z84" s="582"/>
    </row>
    <row r="85" spans="1:26" ht="14.4">
      <c r="A85" s="616">
        <v>44763</v>
      </c>
      <c r="B85" s="617">
        <v>356</v>
      </c>
      <c r="C85" s="617">
        <v>2044.72</v>
      </c>
      <c r="D85" s="618">
        <f t="shared" si="6"/>
        <v>-1.3947227480850441E-2</v>
      </c>
      <c r="E85" s="618">
        <f t="shared" si="7"/>
        <v>-2.8666958154299812E-3</v>
      </c>
      <c r="F85" s="582"/>
      <c r="G85" s="582"/>
      <c r="H85" s="582"/>
      <c r="I85" s="582"/>
      <c r="J85" s="582"/>
      <c r="K85" s="582"/>
      <c r="L85" s="582"/>
      <c r="M85" s="582"/>
      <c r="N85" s="582"/>
      <c r="O85" s="582"/>
      <c r="P85" s="582"/>
      <c r="Q85" s="582"/>
      <c r="R85" s="582"/>
      <c r="S85" s="582"/>
      <c r="T85" s="582"/>
      <c r="U85" s="582"/>
      <c r="V85" s="582"/>
      <c r="W85" s="582"/>
      <c r="X85" s="582"/>
      <c r="Y85" s="582"/>
      <c r="Z85" s="582"/>
    </row>
    <row r="86" spans="1:26" ht="14.4">
      <c r="A86" s="616">
        <v>44764</v>
      </c>
      <c r="B86" s="617">
        <v>343</v>
      </c>
      <c r="C86" s="617">
        <v>2017.46</v>
      </c>
      <c r="D86" s="618">
        <f t="shared" si="6"/>
        <v>-3.7200283686090574E-2</v>
      </c>
      <c r="E86" s="618">
        <f t="shared" si="7"/>
        <v>-1.3421566357605505E-2</v>
      </c>
      <c r="F86" s="582"/>
      <c r="G86" s="582"/>
      <c r="H86" s="582"/>
      <c r="I86" s="582"/>
      <c r="J86" s="582"/>
      <c r="K86" s="582"/>
      <c r="L86" s="582"/>
      <c r="M86" s="582"/>
      <c r="N86" s="582"/>
      <c r="O86" s="582"/>
      <c r="P86" s="582"/>
      <c r="Q86" s="582"/>
      <c r="R86" s="582"/>
      <c r="S86" s="582"/>
      <c r="T86" s="582"/>
      <c r="U86" s="582"/>
      <c r="V86" s="582"/>
      <c r="W86" s="582"/>
      <c r="X86" s="582"/>
      <c r="Y86" s="582"/>
      <c r="Z86" s="582"/>
    </row>
    <row r="87" spans="1:26" ht="14.4">
      <c r="A87" s="616">
        <v>44766</v>
      </c>
      <c r="B87" s="617">
        <v>365.9</v>
      </c>
      <c r="C87" s="617">
        <v>2078.5100000000002</v>
      </c>
      <c r="D87" s="618">
        <f t="shared" si="6"/>
        <v>6.4629624859221163E-2</v>
      </c>
      <c r="E87" s="618">
        <f t="shared" si="7"/>
        <v>2.9811996413426169E-2</v>
      </c>
      <c r="F87" s="582"/>
      <c r="G87" s="582"/>
      <c r="H87" s="582"/>
      <c r="I87" s="582"/>
      <c r="J87" s="582"/>
      <c r="K87" s="582"/>
      <c r="L87" s="582"/>
      <c r="M87" s="582"/>
      <c r="N87" s="582"/>
      <c r="O87" s="582"/>
      <c r="P87" s="582"/>
      <c r="Q87" s="582"/>
      <c r="R87" s="582"/>
      <c r="S87" s="582"/>
      <c r="T87" s="582"/>
      <c r="U87" s="582"/>
      <c r="V87" s="582"/>
      <c r="W87" s="582"/>
      <c r="X87" s="582"/>
      <c r="Y87" s="582"/>
      <c r="Z87" s="582"/>
    </row>
    <row r="88" spans="1:26" ht="14.4">
      <c r="A88" s="616">
        <v>44767</v>
      </c>
      <c r="B88" s="617">
        <v>382</v>
      </c>
      <c r="C88" s="617">
        <v>2132.96</v>
      </c>
      <c r="D88" s="618">
        <f t="shared" si="6"/>
        <v>4.306053658141408E-2</v>
      </c>
      <c r="E88" s="618">
        <f t="shared" si="7"/>
        <v>2.5859395522352519E-2</v>
      </c>
      <c r="F88" s="582"/>
      <c r="G88" s="582"/>
      <c r="H88" s="582"/>
      <c r="I88" s="582"/>
      <c r="J88" s="582"/>
      <c r="K88" s="582"/>
      <c r="L88" s="582"/>
      <c r="M88" s="582"/>
      <c r="N88" s="582"/>
      <c r="O88" s="582"/>
      <c r="P88" s="582"/>
      <c r="Q88" s="582"/>
      <c r="R88" s="582"/>
      <c r="S88" s="582"/>
      <c r="T88" s="582"/>
      <c r="U88" s="582"/>
      <c r="V88" s="582"/>
      <c r="W88" s="582"/>
      <c r="X88" s="582"/>
      <c r="Y88" s="582"/>
      <c r="Z88" s="582"/>
    </row>
    <row r="89" spans="1:26" ht="14.4">
      <c r="A89" s="616">
        <v>44768</v>
      </c>
      <c r="B89" s="617">
        <v>375</v>
      </c>
      <c r="C89" s="617">
        <v>2088.16</v>
      </c>
      <c r="D89" s="618">
        <f t="shared" si="6"/>
        <v>-1.8494582636164415E-2</v>
      </c>
      <c r="E89" s="618">
        <f t="shared" si="7"/>
        <v>-2.1227390946149428E-2</v>
      </c>
      <c r="F89" s="582"/>
      <c r="G89" s="582"/>
      <c r="H89" s="582"/>
      <c r="I89" s="582"/>
      <c r="J89" s="582"/>
      <c r="K89" s="582"/>
      <c r="L89" s="582"/>
      <c r="M89" s="582"/>
      <c r="N89" s="582"/>
      <c r="O89" s="582"/>
      <c r="P89" s="582"/>
      <c r="Q89" s="582"/>
      <c r="R89" s="582"/>
      <c r="S89" s="582"/>
      <c r="T89" s="582"/>
      <c r="U89" s="582"/>
      <c r="V89" s="582"/>
      <c r="W89" s="582"/>
      <c r="X89" s="582"/>
      <c r="Y89" s="582"/>
      <c r="Z89" s="582"/>
    </row>
    <row r="90" spans="1:26" ht="14.4">
      <c r="A90" s="616">
        <v>44769</v>
      </c>
      <c r="B90" s="617">
        <v>392</v>
      </c>
      <c r="C90" s="617">
        <v>2111.9899999999998</v>
      </c>
      <c r="D90" s="618">
        <f t="shared" si="6"/>
        <v>4.4335813820051619E-2</v>
      </c>
      <c r="E90" s="618">
        <f t="shared" si="7"/>
        <v>1.1347335547240312E-2</v>
      </c>
      <c r="F90" s="582"/>
      <c r="G90" s="582"/>
      <c r="H90" s="582"/>
      <c r="I90" s="582"/>
      <c r="J90" s="582"/>
      <c r="K90" s="582"/>
      <c r="L90" s="582"/>
      <c r="M90" s="582"/>
      <c r="N90" s="582"/>
      <c r="O90" s="582"/>
      <c r="P90" s="582"/>
      <c r="Q90" s="582"/>
      <c r="R90" s="582"/>
      <c r="S90" s="582"/>
      <c r="T90" s="582"/>
      <c r="U90" s="582"/>
      <c r="V90" s="582"/>
      <c r="W90" s="582"/>
      <c r="X90" s="582"/>
      <c r="Y90" s="582"/>
      <c r="Z90" s="582"/>
    </row>
    <row r="91" spans="1:26" ht="14.4">
      <c r="A91" s="616">
        <v>44770</v>
      </c>
      <c r="B91" s="617">
        <v>393</v>
      </c>
      <c r="C91" s="617">
        <v>2127.42</v>
      </c>
      <c r="D91" s="618">
        <f t="shared" si="6"/>
        <v>2.5477720787987828E-3</v>
      </c>
      <c r="E91" s="618">
        <f t="shared" si="7"/>
        <v>7.2793469538562916E-3</v>
      </c>
      <c r="F91" s="582"/>
      <c r="G91" s="582"/>
      <c r="H91" s="582"/>
      <c r="I91" s="582"/>
      <c r="J91" s="582"/>
      <c r="K91" s="582"/>
      <c r="L91" s="582"/>
      <c r="M91" s="582"/>
      <c r="N91" s="582"/>
      <c r="O91" s="582"/>
      <c r="P91" s="582"/>
      <c r="Q91" s="582"/>
      <c r="R91" s="582"/>
      <c r="S91" s="582"/>
      <c r="T91" s="582"/>
      <c r="U91" s="582"/>
      <c r="V91" s="582"/>
      <c r="W91" s="582"/>
      <c r="X91" s="582"/>
      <c r="Y91" s="582"/>
      <c r="Z91" s="582"/>
    </row>
    <row r="92" spans="1:26" ht="14.4">
      <c r="A92" s="616">
        <v>44771</v>
      </c>
      <c r="B92" s="617">
        <v>390</v>
      </c>
      <c r="C92" s="617">
        <v>2140.39</v>
      </c>
      <c r="D92" s="618">
        <f t="shared" si="6"/>
        <v>-7.6628727455691371E-3</v>
      </c>
      <c r="E92" s="618">
        <f t="shared" si="7"/>
        <v>6.0780774820008293E-3</v>
      </c>
      <c r="F92" s="582"/>
      <c r="G92" s="582"/>
      <c r="H92" s="582"/>
      <c r="I92" s="582"/>
      <c r="J92" s="582"/>
      <c r="K92" s="582"/>
      <c r="L92" s="582"/>
      <c r="M92" s="582"/>
      <c r="N92" s="582"/>
      <c r="O92" s="582"/>
      <c r="P92" s="582"/>
      <c r="Q92" s="582"/>
      <c r="R92" s="582"/>
      <c r="S92" s="582"/>
      <c r="T92" s="582"/>
      <c r="U92" s="582"/>
      <c r="V92" s="582"/>
      <c r="W92" s="582"/>
      <c r="X92" s="582"/>
      <c r="Y92" s="582"/>
      <c r="Z92" s="582"/>
    </row>
    <row r="93" spans="1:26" ht="14.4">
      <c r="A93" s="616">
        <v>44773</v>
      </c>
      <c r="B93" s="617">
        <v>397</v>
      </c>
      <c r="C93" s="617">
        <v>2195.1</v>
      </c>
      <c r="D93" s="618">
        <f t="shared" si="6"/>
        <v>1.778954156349824E-2</v>
      </c>
      <c r="E93" s="618">
        <f t="shared" si="7"/>
        <v>2.5239548155779133E-2</v>
      </c>
      <c r="F93" s="582"/>
      <c r="G93" s="582"/>
      <c r="H93" s="582"/>
      <c r="I93" s="582"/>
      <c r="J93" s="582"/>
      <c r="K93" s="582"/>
      <c r="L93" s="582"/>
      <c r="M93" s="582"/>
      <c r="N93" s="582"/>
      <c r="O93" s="582"/>
      <c r="P93" s="582"/>
      <c r="Q93" s="582"/>
      <c r="R93" s="582"/>
      <c r="S93" s="582"/>
      <c r="T93" s="582"/>
      <c r="U93" s="582"/>
      <c r="V93" s="582"/>
      <c r="W93" s="582"/>
      <c r="X93" s="582"/>
      <c r="Y93" s="582"/>
      <c r="Z93" s="582"/>
    </row>
    <row r="94" spans="1:26" ht="14.4">
      <c r="A94" s="616">
        <v>44774</v>
      </c>
      <c r="B94" s="617">
        <v>400</v>
      </c>
      <c r="C94" s="617">
        <v>2196.25</v>
      </c>
      <c r="D94" s="618">
        <f t="shared" si="6"/>
        <v>7.5282664207915878E-3</v>
      </c>
      <c r="E94" s="618">
        <f t="shared" si="7"/>
        <v>5.2375694321306929E-4</v>
      </c>
      <c r="F94" s="582"/>
      <c r="G94" s="582"/>
      <c r="H94" s="582"/>
      <c r="I94" s="582"/>
      <c r="J94" s="582"/>
      <c r="K94" s="582"/>
      <c r="L94" s="582"/>
      <c r="M94" s="582"/>
      <c r="N94" s="582"/>
      <c r="O94" s="582"/>
      <c r="P94" s="582"/>
      <c r="Q94" s="582"/>
      <c r="R94" s="582"/>
      <c r="S94" s="582"/>
      <c r="T94" s="582"/>
      <c r="U94" s="582"/>
      <c r="V94" s="582"/>
      <c r="W94" s="582"/>
      <c r="X94" s="582"/>
      <c r="Y94" s="582"/>
      <c r="Z94" s="582"/>
    </row>
    <row r="95" spans="1:26" ht="14.4">
      <c r="A95" s="616">
        <v>44775</v>
      </c>
      <c r="B95" s="617">
        <v>414.9</v>
      </c>
      <c r="C95" s="617">
        <v>2193.4299999999998</v>
      </c>
      <c r="D95" s="618">
        <f t="shared" si="6"/>
        <v>3.6572980230840234E-2</v>
      </c>
      <c r="E95" s="618">
        <f t="shared" si="7"/>
        <v>-1.2848318729094333E-3</v>
      </c>
      <c r="F95" s="582"/>
      <c r="G95" s="582"/>
      <c r="H95" s="582"/>
      <c r="I95" s="582"/>
      <c r="J95" s="582"/>
      <c r="K95" s="582"/>
      <c r="L95" s="582"/>
      <c r="M95" s="582"/>
      <c r="N95" s="582"/>
      <c r="O95" s="582"/>
      <c r="P95" s="582"/>
      <c r="Q95" s="582"/>
      <c r="R95" s="582"/>
      <c r="S95" s="582"/>
      <c r="T95" s="582"/>
      <c r="U95" s="582"/>
      <c r="V95" s="582"/>
      <c r="W95" s="582"/>
      <c r="X95" s="582"/>
      <c r="Y95" s="582"/>
      <c r="Z95" s="582"/>
    </row>
    <row r="96" spans="1:26" ht="14.4">
      <c r="A96" s="616">
        <v>44776</v>
      </c>
      <c r="B96" s="617">
        <v>427</v>
      </c>
      <c r="C96" s="617">
        <v>2186.77</v>
      </c>
      <c r="D96" s="618">
        <f t="shared" si="6"/>
        <v>2.8746485889802314E-2</v>
      </c>
      <c r="E96" s="618">
        <f t="shared" si="7"/>
        <v>-3.040959377345762E-3</v>
      </c>
      <c r="F96" s="582"/>
      <c r="G96" s="582"/>
      <c r="H96" s="582"/>
      <c r="I96" s="582"/>
      <c r="J96" s="582"/>
      <c r="K96" s="582"/>
      <c r="L96" s="582"/>
      <c r="M96" s="582"/>
      <c r="N96" s="582"/>
      <c r="O96" s="582"/>
      <c r="P96" s="582"/>
      <c r="Q96" s="582"/>
      <c r="R96" s="582"/>
      <c r="S96" s="582"/>
      <c r="T96" s="582"/>
      <c r="U96" s="582"/>
      <c r="V96" s="582"/>
      <c r="W96" s="582"/>
      <c r="X96" s="582"/>
      <c r="Y96" s="582"/>
      <c r="Z96" s="582"/>
    </row>
    <row r="97" spans="1:26" ht="14.4">
      <c r="A97" s="616">
        <v>44777</v>
      </c>
      <c r="B97" s="617">
        <v>415.1</v>
      </c>
      <c r="C97" s="617">
        <v>2148.16</v>
      </c>
      <c r="D97" s="618">
        <f t="shared" si="6"/>
        <v>-2.8264558169631467E-2</v>
      </c>
      <c r="E97" s="618">
        <f t="shared" si="7"/>
        <v>-1.781390750066511E-2</v>
      </c>
      <c r="F97" s="582"/>
      <c r="G97" s="582"/>
      <c r="H97" s="582"/>
      <c r="I97" s="582"/>
      <c r="J97" s="582"/>
      <c r="K97" s="582"/>
      <c r="L97" s="582"/>
      <c r="M97" s="582"/>
      <c r="N97" s="582"/>
      <c r="O97" s="582"/>
      <c r="P97" s="582"/>
      <c r="Q97" s="582"/>
      <c r="R97" s="582"/>
      <c r="S97" s="582"/>
      <c r="T97" s="582"/>
      <c r="U97" s="582"/>
      <c r="V97" s="582"/>
      <c r="W97" s="582"/>
      <c r="X97" s="582"/>
      <c r="Y97" s="582"/>
      <c r="Z97" s="582"/>
    </row>
    <row r="98" spans="1:26" ht="14.4">
      <c r="A98" s="616">
        <v>44778</v>
      </c>
      <c r="B98" s="617">
        <v>412</v>
      </c>
      <c r="C98" s="617">
        <v>2113.3000000000002</v>
      </c>
      <c r="D98" s="618">
        <f t="shared" si="6"/>
        <v>-7.4961057094667756E-3</v>
      </c>
      <c r="E98" s="618">
        <f t="shared" si="7"/>
        <v>-1.6360954982280126E-2</v>
      </c>
      <c r="F98" s="582"/>
      <c r="G98" s="582"/>
      <c r="H98" s="582"/>
      <c r="I98" s="582"/>
      <c r="J98" s="582"/>
      <c r="K98" s="582"/>
      <c r="L98" s="582"/>
      <c r="M98" s="582"/>
      <c r="N98" s="582"/>
      <c r="O98" s="582"/>
      <c r="P98" s="582"/>
      <c r="Q98" s="582"/>
      <c r="R98" s="582"/>
      <c r="S98" s="582"/>
      <c r="T98" s="582"/>
      <c r="U98" s="582"/>
      <c r="V98" s="582"/>
      <c r="W98" s="582"/>
      <c r="X98" s="582"/>
      <c r="Y98" s="582"/>
      <c r="Z98" s="582"/>
    </row>
    <row r="99" spans="1:26" ht="14.4">
      <c r="A99" s="616">
        <v>44780</v>
      </c>
      <c r="B99" s="617">
        <v>415</v>
      </c>
      <c r="C99" s="617">
        <v>2123.8200000000002</v>
      </c>
      <c r="D99" s="618">
        <f t="shared" si="6"/>
        <v>7.2551708811720156E-3</v>
      </c>
      <c r="E99" s="618">
        <f t="shared" si="7"/>
        <v>4.9656472398860322E-3</v>
      </c>
      <c r="F99" s="582"/>
      <c r="G99" s="582"/>
      <c r="H99" s="582"/>
      <c r="I99" s="582"/>
      <c r="J99" s="582"/>
      <c r="K99" s="582"/>
      <c r="L99" s="582"/>
      <c r="M99" s="582"/>
      <c r="N99" s="582"/>
      <c r="O99" s="582"/>
      <c r="P99" s="582"/>
      <c r="Q99" s="582"/>
      <c r="R99" s="582"/>
      <c r="S99" s="582"/>
      <c r="T99" s="582"/>
      <c r="U99" s="582"/>
      <c r="V99" s="582"/>
      <c r="W99" s="582"/>
      <c r="X99" s="582"/>
      <c r="Y99" s="582"/>
      <c r="Z99" s="582"/>
    </row>
    <row r="100" spans="1:26" ht="14.4">
      <c r="A100" s="616">
        <v>44781</v>
      </c>
      <c r="B100" s="617">
        <v>416</v>
      </c>
      <c r="C100" s="617">
        <v>2106.15</v>
      </c>
      <c r="D100" s="618">
        <f t="shared" si="6"/>
        <v>2.4067400305650593E-3</v>
      </c>
      <c r="E100" s="618">
        <f t="shared" si="7"/>
        <v>-8.3547177792316542E-3</v>
      </c>
      <c r="F100" s="582"/>
      <c r="G100" s="582"/>
      <c r="H100" s="582"/>
      <c r="I100" s="582"/>
      <c r="J100" s="582"/>
      <c r="K100" s="582"/>
      <c r="L100" s="582"/>
      <c r="M100" s="582"/>
      <c r="N100" s="582"/>
      <c r="O100" s="582"/>
      <c r="P100" s="582"/>
      <c r="Q100" s="582"/>
      <c r="R100" s="582"/>
      <c r="S100" s="582"/>
      <c r="T100" s="582"/>
      <c r="U100" s="582"/>
      <c r="V100" s="582"/>
      <c r="W100" s="582"/>
      <c r="X100" s="582"/>
      <c r="Y100" s="582"/>
      <c r="Z100" s="582"/>
    </row>
    <row r="101" spans="1:26" ht="14.4">
      <c r="A101" s="616">
        <v>44782</v>
      </c>
      <c r="B101" s="617">
        <v>406</v>
      </c>
      <c r="C101" s="617">
        <v>2062.8000000000002</v>
      </c>
      <c r="D101" s="618">
        <f t="shared" si="6"/>
        <v>-2.4332100659530669E-2</v>
      </c>
      <c r="E101" s="618">
        <f t="shared" si="7"/>
        <v>-2.0797353051957058E-2</v>
      </c>
      <c r="F101" s="582"/>
      <c r="G101" s="582"/>
      <c r="H101" s="582"/>
      <c r="I101" s="582"/>
      <c r="J101" s="582"/>
      <c r="K101" s="582"/>
      <c r="L101" s="582"/>
      <c r="M101" s="582"/>
      <c r="N101" s="582"/>
      <c r="O101" s="582"/>
      <c r="P101" s="582"/>
      <c r="Q101" s="582"/>
      <c r="R101" s="582"/>
      <c r="S101" s="582"/>
      <c r="T101" s="582"/>
      <c r="U101" s="582"/>
      <c r="V101" s="582"/>
      <c r="W101" s="582"/>
      <c r="X101" s="582"/>
      <c r="Y101" s="582"/>
      <c r="Z101" s="582"/>
    </row>
    <row r="102" spans="1:26" ht="14.4">
      <c r="A102" s="616">
        <v>44783</v>
      </c>
      <c r="B102" s="617">
        <v>407</v>
      </c>
      <c r="C102" s="617">
        <v>2056.88</v>
      </c>
      <c r="D102" s="618">
        <f t="shared" si="6"/>
        <v>2.460025840862399E-3</v>
      </c>
      <c r="E102" s="618">
        <f t="shared" si="7"/>
        <v>-2.8740116100787823E-3</v>
      </c>
      <c r="F102" s="582"/>
      <c r="G102" s="582"/>
      <c r="H102" s="582"/>
      <c r="I102" s="582"/>
      <c r="J102" s="582"/>
      <c r="K102" s="582"/>
      <c r="L102" s="582"/>
      <c r="M102" s="582"/>
      <c r="N102" s="582"/>
      <c r="O102" s="582"/>
      <c r="P102" s="582"/>
      <c r="Q102" s="582"/>
      <c r="R102" s="582"/>
      <c r="S102" s="582"/>
      <c r="T102" s="582"/>
      <c r="U102" s="582"/>
      <c r="V102" s="582"/>
      <c r="W102" s="582"/>
      <c r="X102" s="582"/>
      <c r="Y102" s="582"/>
      <c r="Z102" s="582"/>
    </row>
    <row r="103" spans="1:26" ht="14.4">
      <c r="A103" s="616">
        <v>44784</v>
      </c>
      <c r="B103" s="617">
        <v>406</v>
      </c>
      <c r="C103" s="617">
        <v>2037.92</v>
      </c>
      <c r="D103" s="618">
        <f t="shared" si="6"/>
        <v>-2.4600258408623114E-3</v>
      </c>
      <c r="E103" s="618">
        <f t="shared" si="7"/>
        <v>-9.2605917252758189E-3</v>
      </c>
      <c r="F103" s="582"/>
      <c r="G103" s="582"/>
      <c r="H103" s="582"/>
      <c r="I103" s="582"/>
      <c r="J103" s="582"/>
      <c r="K103" s="582"/>
      <c r="L103" s="582"/>
      <c r="M103" s="582"/>
      <c r="N103" s="582"/>
      <c r="O103" s="582"/>
      <c r="P103" s="582"/>
      <c r="Q103" s="582"/>
      <c r="R103" s="582"/>
      <c r="S103" s="582"/>
      <c r="T103" s="582"/>
      <c r="U103" s="582"/>
      <c r="V103" s="582"/>
      <c r="W103" s="582"/>
      <c r="X103" s="582"/>
      <c r="Y103" s="582"/>
      <c r="Z103" s="582"/>
    </row>
    <row r="104" spans="1:26" ht="14.4">
      <c r="A104" s="616">
        <v>44787</v>
      </c>
      <c r="B104" s="617">
        <v>398.7</v>
      </c>
      <c r="C104" s="617">
        <v>2010.01</v>
      </c>
      <c r="D104" s="618">
        <f t="shared" si="6"/>
        <v>-1.8143905214423335E-2</v>
      </c>
      <c r="E104" s="618">
        <f t="shared" si="7"/>
        <v>-1.378998267632576E-2</v>
      </c>
      <c r="F104" s="582"/>
      <c r="G104" s="582"/>
      <c r="H104" s="582"/>
      <c r="I104" s="582"/>
      <c r="J104" s="582"/>
      <c r="K104" s="582"/>
      <c r="L104" s="582"/>
      <c r="M104" s="582"/>
      <c r="N104" s="582"/>
      <c r="O104" s="582"/>
      <c r="P104" s="582"/>
      <c r="Q104" s="582"/>
      <c r="R104" s="582"/>
      <c r="S104" s="582"/>
      <c r="T104" s="582"/>
      <c r="U104" s="582"/>
      <c r="V104" s="582"/>
      <c r="W104" s="582"/>
      <c r="X104" s="582"/>
      <c r="Y104" s="582"/>
      <c r="Z104" s="582"/>
    </row>
    <row r="105" spans="1:26" ht="14.4">
      <c r="A105" s="616">
        <v>44788</v>
      </c>
      <c r="B105" s="617">
        <v>413.9</v>
      </c>
      <c r="C105" s="617">
        <v>2065.89</v>
      </c>
      <c r="D105" s="618">
        <f t="shared" si="6"/>
        <v>3.7415144367377411E-2</v>
      </c>
      <c r="E105" s="618">
        <f t="shared" si="7"/>
        <v>2.742142911539542E-2</v>
      </c>
      <c r="F105" s="582"/>
      <c r="G105" s="582"/>
      <c r="H105" s="582"/>
      <c r="I105" s="582"/>
      <c r="J105" s="582"/>
      <c r="K105" s="582"/>
      <c r="L105" s="582"/>
      <c r="M105" s="582"/>
      <c r="N105" s="582"/>
      <c r="O105" s="582"/>
      <c r="P105" s="582"/>
      <c r="Q105" s="582"/>
      <c r="R105" s="582"/>
      <c r="S105" s="582"/>
      <c r="T105" s="582"/>
      <c r="U105" s="582"/>
      <c r="V105" s="582"/>
      <c r="W105" s="582"/>
      <c r="X105" s="582"/>
      <c r="Y105" s="582"/>
      <c r="Z105" s="582"/>
    </row>
    <row r="106" spans="1:26" ht="14.4">
      <c r="A106" s="616">
        <v>44789</v>
      </c>
      <c r="B106" s="617">
        <v>398</v>
      </c>
      <c r="C106" s="617">
        <v>2041.06</v>
      </c>
      <c r="D106" s="618">
        <f t="shared" si="6"/>
        <v>-3.9172393470249013E-2</v>
      </c>
      <c r="E106" s="618">
        <f t="shared" si="7"/>
        <v>-1.2091845548529809E-2</v>
      </c>
      <c r="F106" s="582"/>
      <c r="G106" s="582"/>
      <c r="H106" s="582"/>
      <c r="I106" s="582"/>
      <c r="J106" s="582"/>
      <c r="K106" s="582"/>
      <c r="L106" s="582"/>
      <c r="M106" s="582"/>
      <c r="N106" s="582"/>
      <c r="O106" s="582"/>
      <c r="P106" s="582"/>
      <c r="Q106" s="582"/>
      <c r="R106" s="582"/>
      <c r="S106" s="582"/>
      <c r="T106" s="582"/>
      <c r="U106" s="582"/>
      <c r="V106" s="582"/>
      <c r="W106" s="582"/>
      <c r="X106" s="582"/>
      <c r="Y106" s="582"/>
      <c r="Z106" s="582"/>
    </row>
    <row r="107" spans="1:26" ht="14.4">
      <c r="A107" s="616">
        <v>44790</v>
      </c>
      <c r="B107" s="617">
        <v>404</v>
      </c>
      <c r="C107" s="617">
        <v>2040.7</v>
      </c>
      <c r="D107" s="618">
        <f t="shared" si="6"/>
        <v>1.496287267671232E-2</v>
      </c>
      <c r="E107" s="618">
        <f t="shared" si="7"/>
        <v>-1.7639449694905782E-4</v>
      </c>
      <c r="F107" s="582"/>
      <c r="G107" s="582"/>
      <c r="H107" s="582"/>
      <c r="I107" s="582"/>
      <c r="J107" s="582"/>
      <c r="K107" s="582"/>
      <c r="L107" s="582"/>
      <c r="M107" s="582"/>
      <c r="N107" s="582"/>
      <c r="O107" s="582"/>
      <c r="P107" s="582"/>
      <c r="Q107" s="582"/>
      <c r="R107" s="582"/>
      <c r="S107" s="582"/>
      <c r="T107" s="582"/>
      <c r="U107" s="582"/>
      <c r="V107" s="582"/>
      <c r="W107" s="582"/>
      <c r="X107" s="582"/>
      <c r="Y107" s="582"/>
      <c r="Z107" s="582"/>
    </row>
    <row r="108" spans="1:26" ht="14.4">
      <c r="A108" s="616">
        <v>44791</v>
      </c>
      <c r="B108" s="617">
        <v>412</v>
      </c>
      <c r="C108" s="617">
        <v>2068.2600000000002</v>
      </c>
      <c r="D108" s="618">
        <f t="shared" si="6"/>
        <v>1.9608471388376337E-2</v>
      </c>
      <c r="E108" s="618">
        <f t="shared" si="7"/>
        <v>1.3414787829003098E-2</v>
      </c>
      <c r="F108" s="582"/>
      <c r="G108" s="582"/>
      <c r="H108" s="582"/>
      <c r="I108" s="582"/>
      <c r="J108" s="582"/>
      <c r="K108" s="582"/>
      <c r="L108" s="582"/>
      <c r="M108" s="582"/>
      <c r="N108" s="582"/>
      <c r="O108" s="582"/>
      <c r="P108" s="582"/>
      <c r="Q108" s="582"/>
      <c r="R108" s="582"/>
      <c r="S108" s="582"/>
      <c r="T108" s="582"/>
      <c r="U108" s="582"/>
      <c r="V108" s="582"/>
      <c r="W108" s="582"/>
      <c r="X108" s="582"/>
      <c r="Y108" s="582"/>
      <c r="Z108" s="582"/>
    </row>
    <row r="109" spans="1:26" ht="14.4">
      <c r="A109" s="616">
        <v>44794</v>
      </c>
      <c r="B109" s="617">
        <v>416</v>
      </c>
      <c r="C109" s="617">
        <v>2060.5500000000002</v>
      </c>
      <c r="D109" s="618">
        <f t="shared" si="6"/>
        <v>9.6619109117368901E-3</v>
      </c>
      <c r="E109" s="618">
        <f t="shared" si="7"/>
        <v>-3.7347366247192804E-3</v>
      </c>
      <c r="F109" s="582"/>
      <c r="G109" s="582"/>
      <c r="H109" s="582"/>
      <c r="I109" s="582"/>
      <c r="J109" s="582"/>
      <c r="K109" s="582"/>
      <c r="L109" s="582"/>
      <c r="M109" s="582"/>
      <c r="N109" s="582"/>
      <c r="O109" s="582"/>
      <c r="P109" s="582"/>
      <c r="Q109" s="582"/>
      <c r="R109" s="582"/>
      <c r="S109" s="582"/>
      <c r="T109" s="582"/>
      <c r="U109" s="582"/>
      <c r="V109" s="582"/>
      <c r="W109" s="582"/>
      <c r="X109" s="582"/>
      <c r="Y109" s="582"/>
      <c r="Z109" s="582"/>
    </row>
    <row r="110" spans="1:26" ht="14.4">
      <c r="A110" s="616">
        <v>44795</v>
      </c>
      <c r="B110" s="617">
        <v>415</v>
      </c>
      <c r="C110" s="617">
        <v>2053.13</v>
      </c>
      <c r="D110" s="618">
        <f t="shared" si="6"/>
        <v>-2.4067400305649764E-3</v>
      </c>
      <c r="E110" s="618">
        <f t="shared" si="7"/>
        <v>-3.6074794572895372E-3</v>
      </c>
      <c r="F110" s="582"/>
      <c r="G110" s="582"/>
      <c r="H110" s="582"/>
      <c r="I110" s="582"/>
      <c r="J110" s="582"/>
      <c r="K110" s="582"/>
      <c r="L110" s="582"/>
      <c r="M110" s="582"/>
      <c r="N110" s="582"/>
      <c r="O110" s="582"/>
      <c r="P110" s="582"/>
      <c r="Q110" s="582"/>
      <c r="R110" s="582"/>
      <c r="S110" s="582"/>
      <c r="T110" s="582"/>
      <c r="U110" s="582"/>
      <c r="V110" s="582"/>
      <c r="W110" s="582"/>
      <c r="X110" s="582"/>
      <c r="Y110" s="582"/>
      <c r="Z110" s="582"/>
    </row>
    <row r="111" spans="1:26" ht="14.4">
      <c r="A111" s="616">
        <v>44796</v>
      </c>
      <c r="B111" s="617">
        <v>413</v>
      </c>
      <c r="C111" s="617">
        <v>2054.9499999999998</v>
      </c>
      <c r="D111" s="618">
        <f t="shared" si="6"/>
        <v>-4.8309272696655803E-3</v>
      </c>
      <c r="E111" s="618">
        <f t="shared" si="7"/>
        <v>8.8605875205609861E-4</v>
      </c>
      <c r="F111" s="582"/>
      <c r="G111" s="582"/>
      <c r="H111" s="582"/>
      <c r="I111" s="582"/>
      <c r="J111" s="582"/>
      <c r="K111" s="582"/>
      <c r="L111" s="582"/>
      <c r="M111" s="582"/>
      <c r="N111" s="582"/>
      <c r="O111" s="582"/>
      <c r="P111" s="582"/>
      <c r="Q111" s="582"/>
      <c r="R111" s="582"/>
      <c r="S111" s="582"/>
      <c r="T111" s="582"/>
      <c r="U111" s="582"/>
      <c r="V111" s="582"/>
      <c r="W111" s="582"/>
      <c r="X111" s="582"/>
      <c r="Y111" s="582"/>
      <c r="Z111" s="582"/>
    </row>
    <row r="112" spans="1:26" ht="14.4">
      <c r="A112" s="616">
        <v>44797</v>
      </c>
      <c r="B112" s="617">
        <v>410</v>
      </c>
      <c r="C112" s="617">
        <v>2057.85</v>
      </c>
      <c r="D112" s="618">
        <f t="shared" si="6"/>
        <v>-7.2904332626792323E-3</v>
      </c>
      <c r="E112" s="618">
        <f t="shared" si="7"/>
        <v>1.410231706193106E-3</v>
      </c>
      <c r="F112" s="582"/>
      <c r="G112" s="582"/>
      <c r="H112" s="582"/>
      <c r="I112" s="582"/>
      <c r="J112" s="582"/>
      <c r="K112" s="582"/>
      <c r="L112" s="582"/>
      <c r="M112" s="582"/>
      <c r="N112" s="582"/>
      <c r="O112" s="582"/>
      <c r="P112" s="582"/>
      <c r="Q112" s="582"/>
      <c r="R112" s="582"/>
      <c r="S112" s="582"/>
      <c r="T112" s="582"/>
      <c r="U112" s="582"/>
      <c r="V112" s="582"/>
      <c r="W112" s="582"/>
      <c r="X112" s="582"/>
      <c r="Y112" s="582"/>
      <c r="Z112" s="582"/>
    </row>
    <row r="113" spans="1:26" ht="14.4">
      <c r="A113" s="616">
        <v>44798</v>
      </c>
      <c r="B113" s="617">
        <v>398.4</v>
      </c>
      <c r="C113" s="617">
        <v>2039.55</v>
      </c>
      <c r="D113" s="618">
        <f t="shared" si="6"/>
        <v>-2.8700633987910344E-2</v>
      </c>
      <c r="E113" s="618">
        <f t="shared" si="7"/>
        <v>-8.9325531704788803E-3</v>
      </c>
      <c r="F113" s="582"/>
      <c r="G113" s="582"/>
      <c r="H113" s="582"/>
      <c r="I113" s="582"/>
      <c r="J113" s="582"/>
      <c r="K113" s="582"/>
      <c r="L113" s="582"/>
      <c r="M113" s="582"/>
      <c r="N113" s="582"/>
      <c r="O113" s="582"/>
      <c r="P113" s="582"/>
      <c r="Q113" s="582"/>
      <c r="R113" s="582"/>
      <c r="S113" s="582"/>
      <c r="T113" s="582"/>
      <c r="U113" s="582"/>
      <c r="V113" s="582"/>
      <c r="W113" s="582"/>
      <c r="X113" s="582"/>
      <c r="Y113" s="582"/>
      <c r="Z113" s="582"/>
    </row>
    <row r="114" spans="1:26" ht="14.4">
      <c r="A114" s="616">
        <v>44799</v>
      </c>
      <c r="B114" s="617">
        <v>387.1</v>
      </c>
      <c r="C114" s="617">
        <v>2022.62</v>
      </c>
      <c r="D114" s="618">
        <f t="shared" si="6"/>
        <v>-2.8773468126840653E-2</v>
      </c>
      <c r="E114" s="618">
        <f t="shared" si="7"/>
        <v>-8.3354945879909378E-3</v>
      </c>
      <c r="F114" s="582"/>
      <c r="G114" s="582"/>
      <c r="H114" s="582"/>
      <c r="I114" s="582"/>
      <c r="J114" s="582"/>
      <c r="K114" s="582"/>
      <c r="L114" s="582"/>
      <c r="M114" s="582"/>
      <c r="N114" s="582"/>
      <c r="O114" s="582"/>
      <c r="P114" s="582"/>
      <c r="Q114" s="582"/>
      <c r="R114" s="582"/>
      <c r="S114" s="582"/>
      <c r="T114" s="582"/>
      <c r="U114" s="582"/>
      <c r="V114" s="582"/>
      <c r="W114" s="582"/>
      <c r="X114" s="582"/>
      <c r="Y114" s="582"/>
      <c r="Z114" s="582"/>
    </row>
    <row r="115" spans="1:26" ht="14.4">
      <c r="A115" s="616">
        <v>44801</v>
      </c>
      <c r="B115" s="617">
        <v>379</v>
      </c>
      <c r="C115" s="617">
        <v>1989.26</v>
      </c>
      <c r="D115" s="618">
        <f t="shared" si="6"/>
        <v>-2.1146852501176108E-2</v>
      </c>
      <c r="E115" s="618">
        <f t="shared" si="7"/>
        <v>-1.6630990416571161E-2</v>
      </c>
      <c r="F115" s="582"/>
      <c r="G115" s="582"/>
      <c r="H115" s="582"/>
      <c r="I115" s="582"/>
      <c r="J115" s="582"/>
      <c r="K115" s="582"/>
      <c r="L115" s="582"/>
      <c r="M115" s="582"/>
      <c r="N115" s="582"/>
      <c r="O115" s="582"/>
      <c r="P115" s="582"/>
      <c r="Q115" s="582"/>
      <c r="R115" s="582"/>
      <c r="S115" s="582"/>
      <c r="T115" s="582"/>
      <c r="U115" s="582"/>
      <c r="V115" s="582"/>
      <c r="W115" s="582"/>
      <c r="X115" s="582"/>
      <c r="Y115" s="582"/>
      <c r="Z115" s="582"/>
    </row>
    <row r="116" spans="1:26" ht="14.4">
      <c r="A116" s="616">
        <v>44802</v>
      </c>
      <c r="B116" s="617">
        <v>381</v>
      </c>
      <c r="C116" s="617">
        <v>1993.02</v>
      </c>
      <c r="D116" s="618">
        <f t="shared" si="6"/>
        <v>5.2631700442746909E-3</v>
      </c>
      <c r="E116" s="618">
        <f t="shared" si="7"/>
        <v>1.8883660201308499E-3</v>
      </c>
      <c r="F116" s="582"/>
      <c r="G116" s="582"/>
      <c r="H116" s="582"/>
      <c r="I116" s="582"/>
      <c r="J116" s="582"/>
      <c r="K116" s="582"/>
      <c r="L116" s="582"/>
      <c r="M116" s="582"/>
      <c r="N116" s="582"/>
      <c r="O116" s="582"/>
      <c r="P116" s="582"/>
      <c r="Q116" s="582"/>
      <c r="R116" s="582"/>
      <c r="S116" s="582"/>
      <c r="T116" s="582"/>
      <c r="U116" s="582"/>
      <c r="V116" s="582"/>
      <c r="W116" s="582"/>
      <c r="X116" s="582"/>
      <c r="Y116" s="582"/>
      <c r="Z116" s="582"/>
    </row>
    <row r="117" spans="1:26" ht="14.4">
      <c r="A117" s="616">
        <v>44803</v>
      </c>
      <c r="B117" s="617">
        <v>378</v>
      </c>
      <c r="C117" s="617">
        <v>1995.21</v>
      </c>
      <c r="D117" s="618">
        <f t="shared" si="6"/>
        <v>-7.9051795071132611E-3</v>
      </c>
      <c r="E117" s="618">
        <f t="shared" si="7"/>
        <v>1.098231656707651E-3</v>
      </c>
      <c r="F117" s="582"/>
      <c r="G117" s="582"/>
      <c r="H117" s="582"/>
      <c r="I117" s="582"/>
      <c r="J117" s="582"/>
      <c r="K117" s="582"/>
      <c r="L117" s="582"/>
      <c r="M117" s="582"/>
      <c r="N117" s="582"/>
      <c r="O117" s="582"/>
      <c r="P117" s="582"/>
      <c r="Q117" s="582"/>
      <c r="R117" s="582"/>
      <c r="S117" s="582"/>
      <c r="T117" s="582"/>
      <c r="U117" s="582"/>
      <c r="V117" s="582"/>
      <c r="W117" s="582"/>
      <c r="X117" s="582"/>
      <c r="Y117" s="582"/>
      <c r="Z117" s="582"/>
    </row>
    <row r="118" spans="1:26" ht="14.4">
      <c r="A118" s="616">
        <v>44804</v>
      </c>
      <c r="B118" s="617">
        <v>366.9</v>
      </c>
      <c r="C118" s="617">
        <v>1973.38</v>
      </c>
      <c r="D118" s="618">
        <f t="shared" si="6"/>
        <v>-2.9804864258351334E-2</v>
      </c>
      <c r="E118" s="618">
        <f t="shared" si="7"/>
        <v>-1.1001499363115615E-2</v>
      </c>
      <c r="F118" s="582"/>
      <c r="G118" s="582"/>
      <c r="H118" s="582"/>
      <c r="I118" s="582"/>
      <c r="J118" s="582"/>
      <c r="K118" s="582"/>
      <c r="L118" s="582"/>
      <c r="M118" s="582"/>
      <c r="N118" s="582"/>
      <c r="O118" s="582"/>
      <c r="P118" s="582"/>
      <c r="Q118" s="582"/>
      <c r="R118" s="582"/>
      <c r="S118" s="582"/>
      <c r="T118" s="582"/>
      <c r="U118" s="582"/>
      <c r="V118" s="582"/>
      <c r="W118" s="582"/>
      <c r="X118" s="582"/>
      <c r="Y118" s="582"/>
      <c r="Z118" s="582"/>
    </row>
    <row r="119" spans="1:26" ht="14.4">
      <c r="A119" s="616">
        <v>44805</v>
      </c>
      <c r="B119" s="617">
        <v>368</v>
      </c>
      <c r="C119" s="617">
        <v>1972.29</v>
      </c>
      <c r="D119" s="618">
        <f t="shared" si="6"/>
        <v>2.9936068076946969E-3</v>
      </c>
      <c r="E119" s="618">
        <f t="shared" si="7"/>
        <v>-5.5250440494418484E-4</v>
      </c>
      <c r="F119" s="582"/>
      <c r="G119" s="582"/>
      <c r="H119" s="582"/>
      <c r="I119" s="582"/>
      <c r="J119" s="582"/>
      <c r="K119" s="582"/>
      <c r="L119" s="582"/>
      <c r="M119" s="582"/>
      <c r="N119" s="582"/>
      <c r="O119" s="582"/>
      <c r="P119" s="582"/>
      <c r="Q119" s="582"/>
      <c r="R119" s="582"/>
      <c r="S119" s="582"/>
      <c r="T119" s="582"/>
      <c r="U119" s="582"/>
      <c r="V119" s="582"/>
      <c r="W119" s="582"/>
      <c r="X119" s="582"/>
      <c r="Y119" s="582"/>
      <c r="Z119" s="582"/>
    </row>
    <row r="120" spans="1:26" ht="14.4">
      <c r="A120" s="616">
        <v>44806</v>
      </c>
      <c r="B120" s="617">
        <v>365</v>
      </c>
      <c r="C120" s="617">
        <v>1970.62</v>
      </c>
      <c r="D120" s="618">
        <f t="shared" si="6"/>
        <v>-8.1855845864394049E-3</v>
      </c>
      <c r="E120" s="618">
        <f t="shared" si="7"/>
        <v>-8.4709014401072413E-4</v>
      </c>
      <c r="F120" s="582"/>
      <c r="G120" s="582"/>
      <c r="H120" s="582"/>
      <c r="I120" s="582"/>
      <c r="J120" s="582"/>
      <c r="K120" s="582"/>
      <c r="L120" s="582"/>
      <c r="M120" s="582"/>
      <c r="N120" s="582"/>
      <c r="O120" s="582"/>
      <c r="P120" s="582"/>
      <c r="Q120" s="582"/>
      <c r="R120" s="582"/>
      <c r="S120" s="582"/>
      <c r="T120" s="582"/>
      <c r="U120" s="582"/>
      <c r="V120" s="582"/>
      <c r="W120" s="582"/>
      <c r="X120" s="582"/>
      <c r="Y120" s="582"/>
      <c r="Z120" s="582"/>
    </row>
    <row r="121" spans="1:26" ht="14.4">
      <c r="A121" s="616">
        <v>44808</v>
      </c>
      <c r="B121" s="617">
        <v>373</v>
      </c>
      <c r="C121" s="617">
        <v>1977.3</v>
      </c>
      <c r="D121" s="618">
        <f t="shared" si="6"/>
        <v>2.1681066061323948E-2</v>
      </c>
      <c r="E121" s="618">
        <f t="shared" si="7"/>
        <v>3.3840636967733804E-3</v>
      </c>
      <c r="F121" s="582"/>
      <c r="G121" s="582"/>
      <c r="H121" s="582"/>
      <c r="I121" s="582"/>
      <c r="J121" s="582"/>
      <c r="K121" s="582"/>
      <c r="L121" s="582"/>
      <c r="M121" s="582"/>
      <c r="N121" s="582"/>
      <c r="O121" s="582"/>
      <c r="P121" s="582"/>
      <c r="Q121" s="582"/>
      <c r="R121" s="582"/>
      <c r="S121" s="582"/>
      <c r="T121" s="582"/>
      <c r="U121" s="582"/>
      <c r="V121" s="582"/>
      <c r="W121" s="582"/>
      <c r="X121" s="582"/>
      <c r="Y121" s="582"/>
      <c r="Z121" s="582"/>
    </row>
    <row r="122" spans="1:26" ht="14.4">
      <c r="A122" s="616">
        <v>44809</v>
      </c>
      <c r="B122" s="617">
        <v>371</v>
      </c>
      <c r="C122" s="617">
        <v>1973.01</v>
      </c>
      <c r="D122" s="618">
        <f t="shared" si="6"/>
        <v>-5.3763570363804056E-3</v>
      </c>
      <c r="E122" s="618">
        <f t="shared" si="7"/>
        <v>-2.1719822932927207E-3</v>
      </c>
      <c r="F122" s="582"/>
      <c r="G122" s="582"/>
      <c r="H122" s="582"/>
      <c r="I122" s="582"/>
      <c r="J122" s="582"/>
      <c r="K122" s="582"/>
      <c r="L122" s="582"/>
      <c r="M122" s="582"/>
      <c r="N122" s="582"/>
      <c r="O122" s="582"/>
      <c r="P122" s="582"/>
      <c r="Q122" s="582"/>
      <c r="R122" s="582"/>
      <c r="S122" s="582"/>
      <c r="T122" s="582"/>
      <c r="U122" s="582"/>
      <c r="V122" s="582"/>
      <c r="W122" s="582"/>
      <c r="X122" s="582"/>
      <c r="Y122" s="582"/>
      <c r="Z122" s="582"/>
    </row>
    <row r="123" spans="1:26" ht="14.4">
      <c r="A123" s="616">
        <v>44810</v>
      </c>
      <c r="B123" s="617">
        <v>358</v>
      </c>
      <c r="C123" s="617">
        <v>1951.79</v>
      </c>
      <c r="D123" s="618">
        <f t="shared" si="6"/>
        <v>-3.5669076206734776E-2</v>
      </c>
      <c r="E123" s="618">
        <f t="shared" si="7"/>
        <v>-1.0813395215021447E-2</v>
      </c>
      <c r="F123" s="582"/>
      <c r="G123" s="582"/>
      <c r="H123" s="582"/>
      <c r="I123" s="582"/>
      <c r="J123" s="582"/>
      <c r="K123" s="582"/>
      <c r="L123" s="582"/>
      <c r="M123" s="582"/>
      <c r="N123" s="582"/>
      <c r="O123" s="582"/>
      <c r="P123" s="582"/>
      <c r="Q123" s="582"/>
      <c r="R123" s="582"/>
      <c r="S123" s="582"/>
      <c r="T123" s="582"/>
      <c r="U123" s="582"/>
      <c r="V123" s="582"/>
      <c r="W123" s="582"/>
      <c r="X123" s="582"/>
      <c r="Y123" s="582"/>
      <c r="Z123" s="582"/>
    </row>
    <row r="124" spans="1:26" ht="14.4">
      <c r="A124" s="616">
        <v>44811</v>
      </c>
      <c r="B124" s="617">
        <v>355.1</v>
      </c>
      <c r="C124" s="617">
        <v>1939.88</v>
      </c>
      <c r="D124" s="618">
        <f t="shared" si="6"/>
        <v>-8.133546451657989E-3</v>
      </c>
      <c r="E124" s="618">
        <f t="shared" si="7"/>
        <v>-6.1207847443397684E-3</v>
      </c>
      <c r="F124" s="582"/>
      <c r="G124" s="582"/>
      <c r="H124" s="582"/>
      <c r="I124" s="582"/>
      <c r="J124" s="582"/>
      <c r="K124" s="582"/>
      <c r="L124" s="582"/>
      <c r="M124" s="582"/>
      <c r="N124" s="582"/>
      <c r="O124" s="582"/>
      <c r="P124" s="582"/>
      <c r="Q124" s="582"/>
      <c r="R124" s="582"/>
      <c r="S124" s="582"/>
      <c r="T124" s="582"/>
      <c r="U124" s="582"/>
      <c r="V124" s="582"/>
      <c r="W124" s="582"/>
      <c r="X124" s="582"/>
      <c r="Y124" s="582"/>
      <c r="Z124" s="582"/>
    </row>
    <row r="125" spans="1:26" ht="14.4">
      <c r="A125" s="616">
        <v>44812</v>
      </c>
      <c r="B125" s="617">
        <v>368</v>
      </c>
      <c r="C125" s="617">
        <v>1937.74</v>
      </c>
      <c r="D125" s="618">
        <f t="shared" si="6"/>
        <v>3.5683498219888726E-2</v>
      </c>
      <c r="E125" s="618">
        <f t="shared" si="7"/>
        <v>-1.1037699502607068E-3</v>
      </c>
      <c r="F125" s="582"/>
      <c r="G125" s="582"/>
      <c r="H125" s="582"/>
      <c r="I125" s="582"/>
      <c r="J125" s="582"/>
      <c r="K125" s="582"/>
      <c r="L125" s="582"/>
      <c r="M125" s="582"/>
      <c r="N125" s="582"/>
      <c r="O125" s="582"/>
      <c r="P125" s="582"/>
      <c r="Q125" s="582"/>
      <c r="R125" s="582"/>
      <c r="S125" s="582"/>
      <c r="T125" s="582"/>
      <c r="U125" s="582"/>
      <c r="V125" s="582"/>
      <c r="W125" s="582"/>
      <c r="X125" s="582"/>
      <c r="Y125" s="582"/>
      <c r="Z125" s="582"/>
    </row>
    <row r="126" spans="1:26" ht="14.4">
      <c r="A126" s="616">
        <v>44815</v>
      </c>
      <c r="B126" s="617">
        <v>365</v>
      </c>
      <c r="C126" s="617">
        <v>1926.28</v>
      </c>
      <c r="D126" s="618">
        <f t="shared" si="6"/>
        <v>-8.1855845864394049E-3</v>
      </c>
      <c r="E126" s="618">
        <f t="shared" si="7"/>
        <v>-5.9316637084207849E-3</v>
      </c>
      <c r="F126" s="582"/>
      <c r="G126" s="582"/>
      <c r="H126" s="582"/>
      <c r="I126" s="582"/>
      <c r="J126" s="582"/>
      <c r="K126" s="582"/>
      <c r="L126" s="582"/>
      <c r="M126" s="582"/>
      <c r="N126" s="582"/>
      <c r="O126" s="582"/>
      <c r="P126" s="582"/>
      <c r="Q126" s="582"/>
      <c r="R126" s="582"/>
      <c r="S126" s="582"/>
      <c r="T126" s="582"/>
      <c r="U126" s="582"/>
      <c r="V126" s="582"/>
      <c r="W126" s="582"/>
      <c r="X126" s="582"/>
      <c r="Y126" s="582"/>
      <c r="Z126" s="582"/>
    </row>
    <row r="127" spans="1:26" ht="14.4">
      <c r="A127" s="616">
        <v>44816</v>
      </c>
      <c r="B127" s="617">
        <v>357</v>
      </c>
      <c r="C127" s="617">
        <v>1912.74</v>
      </c>
      <c r="D127" s="618">
        <f t="shared" si="6"/>
        <v>-2.2161571802852449E-2</v>
      </c>
      <c r="E127" s="618">
        <f t="shared" si="7"/>
        <v>-7.0539127919149493E-3</v>
      </c>
      <c r="F127" s="582"/>
      <c r="G127" s="582"/>
      <c r="H127" s="582"/>
      <c r="I127" s="582"/>
      <c r="J127" s="582"/>
      <c r="K127" s="582"/>
      <c r="L127" s="582"/>
      <c r="M127" s="582"/>
      <c r="N127" s="582"/>
      <c r="O127" s="582"/>
      <c r="P127" s="582"/>
      <c r="Q127" s="582"/>
      <c r="R127" s="582"/>
      <c r="S127" s="582"/>
      <c r="T127" s="582"/>
      <c r="U127" s="582"/>
      <c r="V127" s="582"/>
      <c r="W127" s="582"/>
      <c r="X127" s="582"/>
      <c r="Y127" s="582"/>
      <c r="Z127" s="582"/>
    </row>
    <row r="128" spans="1:26" ht="14.4">
      <c r="A128" s="616">
        <v>44817</v>
      </c>
      <c r="B128" s="617">
        <v>357</v>
      </c>
      <c r="C128" s="617">
        <v>1934.04</v>
      </c>
      <c r="D128" s="618">
        <f t="shared" si="6"/>
        <v>0</v>
      </c>
      <c r="E128" s="618">
        <f t="shared" si="7"/>
        <v>1.1074310299093715E-2</v>
      </c>
      <c r="F128" s="582"/>
      <c r="G128" s="582"/>
      <c r="H128" s="582"/>
      <c r="I128" s="582"/>
      <c r="J128" s="582"/>
      <c r="K128" s="582"/>
      <c r="L128" s="582"/>
      <c r="M128" s="582"/>
      <c r="N128" s="582"/>
      <c r="O128" s="582"/>
      <c r="P128" s="582"/>
      <c r="Q128" s="582"/>
      <c r="R128" s="582"/>
      <c r="S128" s="582"/>
      <c r="T128" s="582"/>
      <c r="U128" s="582"/>
      <c r="V128" s="582"/>
      <c r="W128" s="582"/>
      <c r="X128" s="582"/>
      <c r="Y128" s="582"/>
      <c r="Z128" s="582"/>
    </row>
    <row r="129" spans="1:26" ht="14.4">
      <c r="A129" s="616">
        <v>44818</v>
      </c>
      <c r="B129" s="617">
        <v>370</v>
      </c>
      <c r="C129" s="617">
        <v>1981.48</v>
      </c>
      <c r="D129" s="618">
        <f t="shared" si="6"/>
        <v>3.5767223858631139E-2</v>
      </c>
      <c r="E129" s="618">
        <f t="shared" si="7"/>
        <v>2.4232960893310826E-2</v>
      </c>
      <c r="F129" s="582"/>
      <c r="G129" s="582"/>
      <c r="H129" s="582"/>
      <c r="I129" s="582"/>
      <c r="J129" s="582"/>
      <c r="K129" s="582"/>
      <c r="L129" s="582"/>
      <c r="M129" s="582"/>
      <c r="N129" s="582"/>
      <c r="O129" s="582"/>
      <c r="P129" s="582"/>
      <c r="Q129" s="582"/>
      <c r="R129" s="582"/>
      <c r="S129" s="582"/>
      <c r="T129" s="582"/>
      <c r="U129" s="582"/>
      <c r="V129" s="582"/>
      <c r="W129" s="582"/>
      <c r="X129" s="582"/>
      <c r="Y129" s="582"/>
      <c r="Z129" s="582"/>
    </row>
    <row r="130" spans="1:26" ht="14.4">
      <c r="A130" s="616">
        <v>44819</v>
      </c>
      <c r="B130" s="617">
        <v>349</v>
      </c>
      <c r="C130" s="617">
        <v>1924.48</v>
      </c>
      <c r="D130" s="618">
        <f t="shared" si="6"/>
        <v>-5.843108343584294E-2</v>
      </c>
      <c r="E130" s="618">
        <f t="shared" si="7"/>
        <v>-2.9188238855828417E-2</v>
      </c>
      <c r="F130" s="582"/>
      <c r="G130" s="582"/>
      <c r="H130" s="582"/>
      <c r="I130" s="582"/>
      <c r="J130" s="582"/>
      <c r="K130" s="582"/>
      <c r="L130" s="582"/>
      <c r="M130" s="582"/>
      <c r="N130" s="582"/>
      <c r="O130" s="582"/>
      <c r="P130" s="582"/>
      <c r="Q130" s="582"/>
      <c r="R130" s="582"/>
      <c r="S130" s="582"/>
      <c r="T130" s="582"/>
      <c r="U130" s="582"/>
      <c r="V130" s="582"/>
      <c r="W130" s="582"/>
      <c r="X130" s="582"/>
      <c r="Y130" s="582"/>
      <c r="Z130" s="582"/>
    </row>
    <row r="131" spans="1:26" ht="14.4">
      <c r="A131" s="616">
        <v>44820</v>
      </c>
      <c r="B131" s="617">
        <v>341</v>
      </c>
      <c r="C131" s="617">
        <v>1910.38</v>
      </c>
      <c r="D131" s="618">
        <f t="shared" si="6"/>
        <v>-2.3189444918910326E-2</v>
      </c>
      <c r="E131" s="618">
        <f t="shared" si="7"/>
        <v>-7.3536262283522983E-3</v>
      </c>
      <c r="F131" s="582"/>
      <c r="G131" s="582"/>
      <c r="H131" s="582"/>
      <c r="I131" s="582"/>
      <c r="J131" s="582"/>
      <c r="K131" s="582"/>
      <c r="L131" s="582"/>
      <c r="M131" s="582"/>
      <c r="N131" s="582"/>
      <c r="O131" s="582"/>
      <c r="P131" s="582"/>
      <c r="Q131" s="582"/>
      <c r="R131" s="582"/>
      <c r="S131" s="582"/>
      <c r="T131" s="582"/>
      <c r="U131" s="582"/>
      <c r="V131" s="582"/>
      <c r="W131" s="582"/>
      <c r="X131" s="582"/>
      <c r="Y131" s="582"/>
      <c r="Z131" s="582"/>
    </row>
    <row r="132" spans="1:26" ht="14.4">
      <c r="A132" s="616">
        <v>44822</v>
      </c>
      <c r="B132" s="617">
        <v>325</v>
      </c>
      <c r="C132" s="617">
        <v>1876.41</v>
      </c>
      <c r="D132" s="618">
        <f t="shared" si="6"/>
        <v>-4.8057294953779264E-2</v>
      </c>
      <c r="E132" s="618">
        <f t="shared" si="7"/>
        <v>-1.7941798337572937E-2</v>
      </c>
      <c r="F132" s="582"/>
      <c r="G132" s="582"/>
      <c r="H132" s="582"/>
      <c r="I132" s="582"/>
      <c r="J132" s="582"/>
      <c r="K132" s="582"/>
      <c r="L132" s="582"/>
      <c r="M132" s="582"/>
      <c r="N132" s="582"/>
      <c r="O132" s="582"/>
      <c r="P132" s="582"/>
      <c r="Q132" s="582"/>
      <c r="R132" s="582"/>
      <c r="S132" s="582"/>
      <c r="T132" s="582"/>
      <c r="U132" s="582"/>
      <c r="V132" s="582"/>
      <c r="W132" s="582"/>
      <c r="X132" s="582"/>
      <c r="Y132" s="582"/>
      <c r="Z132" s="582"/>
    </row>
    <row r="133" spans="1:26" ht="14.4">
      <c r="A133" s="616">
        <v>44824</v>
      </c>
      <c r="B133" s="617">
        <v>311</v>
      </c>
      <c r="C133" s="617">
        <v>1837.6</v>
      </c>
      <c r="D133" s="618">
        <f t="shared" si="6"/>
        <v>-4.40322701505034E-2</v>
      </c>
      <c r="E133" s="618">
        <f t="shared" si="7"/>
        <v>-2.0900004419295917E-2</v>
      </c>
      <c r="F133" s="582"/>
      <c r="G133" s="582"/>
      <c r="H133" s="582"/>
      <c r="I133" s="582"/>
      <c r="J133" s="582"/>
      <c r="K133" s="582"/>
      <c r="L133" s="582"/>
      <c r="M133" s="582"/>
      <c r="N133" s="582"/>
      <c r="O133" s="582"/>
      <c r="P133" s="582"/>
      <c r="Q133" s="582"/>
      <c r="R133" s="582"/>
      <c r="S133" s="582"/>
      <c r="T133" s="582"/>
      <c r="U133" s="582"/>
      <c r="V133" s="582"/>
      <c r="W133" s="582"/>
      <c r="X133" s="582"/>
      <c r="Y133" s="582"/>
      <c r="Z133" s="582"/>
    </row>
    <row r="134" spans="1:26" ht="14.4">
      <c r="A134" s="616">
        <v>44825</v>
      </c>
      <c r="B134" s="617">
        <v>309</v>
      </c>
      <c r="C134" s="617">
        <v>1848.82</v>
      </c>
      <c r="D134" s="618">
        <f t="shared" si="6"/>
        <v>-6.4516352814887193E-3</v>
      </c>
      <c r="E134" s="618">
        <f t="shared" si="7"/>
        <v>6.0872253545504167E-3</v>
      </c>
      <c r="F134" s="582"/>
      <c r="G134" s="582"/>
      <c r="H134" s="582"/>
      <c r="I134" s="582"/>
      <c r="J134" s="582"/>
      <c r="K134" s="582"/>
      <c r="L134" s="582"/>
      <c r="M134" s="582"/>
      <c r="N134" s="582"/>
      <c r="O134" s="582"/>
      <c r="P134" s="582"/>
      <c r="Q134" s="582"/>
      <c r="R134" s="582"/>
      <c r="S134" s="582"/>
      <c r="T134" s="582"/>
      <c r="U134" s="582"/>
      <c r="V134" s="582"/>
      <c r="W134" s="582"/>
      <c r="X134" s="582"/>
      <c r="Y134" s="582"/>
      <c r="Z134" s="582"/>
    </row>
    <row r="135" spans="1:26" ht="14.4">
      <c r="A135" s="616">
        <v>44826</v>
      </c>
      <c r="B135" s="617">
        <v>316</v>
      </c>
      <c r="C135" s="617">
        <v>1838.96</v>
      </c>
      <c r="D135" s="618">
        <f t="shared" si="6"/>
        <v>2.2400936689166713E-2</v>
      </c>
      <c r="E135" s="618">
        <f t="shared" si="7"/>
        <v>-5.3474033132772467E-3</v>
      </c>
      <c r="F135" s="582"/>
      <c r="G135" s="582"/>
      <c r="H135" s="582"/>
      <c r="I135" s="582"/>
      <c r="J135" s="582"/>
      <c r="K135" s="582"/>
      <c r="L135" s="582"/>
      <c r="M135" s="582"/>
      <c r="N135" s="582"/>
      <c r="O135" s="582"/>
      <c r="P135" s="582"/>
      <c r="Q135" s="582"/>
      <c r="R135" s="582"/>
      <c r="S135" s="582"/>
      <c r="T135" s="582"/>
      <c r="U135" s="582"/>
      <c r="V135" s="582"/>
      <c r="W135" s="582"/>
      <c r="X135" s="582"/>
      <c r="Y135" s="582"/>
      <c r="Z135" s="582"/>
    </row>
    <row r="136" spans="1:26" ht="14.4">
      <c r="A136" s="616">
        <v>44829</v>
      </c>
      <c r="B136" s="617">
        <v>301.2</v>
      </c>
      <c r="C136" s="617">
        <v>1815.13</v>
      </c>
      <c r="D136" s="618">
        <f t="shared" si="6"/>
        <v>-4.796771766117363E-2</v>
      </c>
      <c r="E136" s="618">
        <f t="shared" si="7"/>
        <v>-1.3043103937830288E-2</v>
      </c>
      <c r="F136" s="582"/>
      <c r="G136" s="582"/>
      <c r="H136" s="582"/>
      <c r="I136" s="582"/>
      <c r="J136" s="582"/>
      <c r="K136" s="582"/>
      <c r="L136" s="582"/>
      <c r="M136" s="582"/>
      <c r="N136" s="582"/>
      <c r="O136" s="582"/>
      <c r="P136" s="582"/>
      <c r="Q136" s="582"/>
      <c r="R136" s="582"/>
      <c r="S136" s="582"/>
      <c r="T136" s="582"/>
      <c r="U136" s="582"/>
      <c r="V136" s="582"/>
      <c r="W136" s="582"/>
      <c r="X136" s="582"/>
      <c r="Y136" s="582"/>
      <c r="Z136" s="582"/>
    </row>
    <row r="137" spans="1:26" ht="14.4">
      <c r="A137" s="616">
        <v>44831</v>
      </c>
      <c r="B137" s="617">
        <v>299</v>
      </c>
      <c r="C137" s="617">
        <v>1831.05</v>
      </c>
      <c r="D137" s="618">
        <f t="shared" si="6"/>
        <v>-7.3309225350520792E-3</v>
      </c>
      <c r="E137" s="618">
        <f t="shared" si="7"/>
        <v>8.7324823055869669E-3</v>
      </c>
      <c r="F137" s="582"/>
      <c r="G137" s="582"/>
      <c r="H137" s="582"/>
      <c r="I137" s="582"/>
      <c r="J137" s="582"/>
      <c r="K137" s="582"/>
      <c r="L137" s="582"/>
      <c r="M137" s="582"/>
      <c r="N137" s="582"/>
      <c r="O137" s="582"/>
      <c r="P137" s="582"/>
      <c r="Q137" s="582"/>
      <c r="R137" s="582"/>
      <c r="S137" s="582"/>
      <c r="T137" s="582"/>
      <c r="U137" s="582"/>
      <c r="V137" s="582"/>
      <c r="W137" s="582"/>
      <c r="X137" s="582"/>
      <c r="Y137" s="582"/>
      <c r="Z137" s="582"/>
    </row>
    <row r="138" spans="1:26" ht="14.4">
      <c r="A138" s="616">
        <v>44832</v>
      </c>
      <c r="B138" s="617">
        <v>299.7</v>
      </c>
      <c r="C138" s="617">
        <v>1837.46</v>
      </c>
      <c r="D138" s="618">
        <f t="shared" si="6"/>
        <v>2.3384009319311195E-3</v>
      </c>
      <c r="E138" s="618">
        <f t="shared" si="7"/>
        <v>3.4946103586486637E-3</v>
      </c>
      <c r="F138" s="582"/>
      <c r="G138" s="582"/>
      <c r="H138" s="582"/>
      <c r="I138" s="582"/>
      <c r="J138" s="582"/>
      <c r="K138" s="582"/>
      <c r="L138" s="582"/>
      <c r="M138" s="582"/>
      <c r="N138" s="582"/>
      <c r="O138" s="582"/>
      <c r="P138" s="582"/>
      <c r="Q138" s="582"/>
      <c r="R138" s="582"/>
      <c r="S138" s="582"/>
      <c r="T138" s="582"/>
      <c r="U138" s="582"/>
      <c r="V138" s="582"/>
      <c r="W138" s="582"/>
      <c r="X138" s="582"/>
      <c r="Y138" s="582"/>
      <c r="Z138" s="582"/>
    </row>
    <row r="139" spans="1:26" ht="14.4">
      <c r="A139" s="616">
        <v>44833</v>
      </c>
      <c r="B139" s="617">
        <v>304</v>
      </c>
      <c r="C139" s="617">
        <v>1853.76</v>
      </c>
      <c r="D139" s="618">
        <f t="shared" si="6"/>
        <v>1.4245727083604181E-2</v>
      </c>
      <c r="E139" s="618">
        <f t="shared" si="7"/>
        <v>8.8318257656923721E-3</v>
      </c>
      <c r="F139" s="582"/>
      <c r="G139" s="582"/>
      <c r="H139" s="582"/>
      <c r="I139" s="582"/>
      <c r="J139" s="582"/>
      <c r="K139" s="582"/>
      <c r="L139" s="582"/>
      <c r="M139" s="582"/>
      <c r="N139" s="582"/>
      <c r="O139" s="582"/>
      <c r="P139" s="582"/>
      <c r="Q139" s="582"/>
      <c r="R139" s="582"/>
      <c r="S139" s="582"/>
      <c r="T139" s="582"/>
      <c r="U139" s="582"/>
      <c r="V139" s="582"/>
      <c r="W139" s="582"/>
      <c r="X139" s="582"/>
      <c r="Y139" s="582"/>
      <c r="Z139" s="582"/>
    </row>
    <row r="140" spans="1:26" ht="14.4">
      <c r="A140" s="616">
        <v>44843</v>
      </c>
      <c r="B140" s="617">
        <v>320.7</v>
      </c>
      <c r="C140" s="617">
        <v>1898.38</v>
      </c>
      <c r="D140" s="618">
        <f t="shared" si="6"/>
        <v>5.3478405292887499E-2</v>
      </c>
      <c r="E140" s="618">
        <f t="shared" si="7"/>
        <v>2.3784881970272849E-2</v>
      </c>
      <c r="F140" s="582"/>
      <c r="G140" s="582"/>
      <c r="H140" s="582"/>
      <c r="I140" s="582"/>
      <c r="J140" s="582"/>
      <c r="K140" s="582"/>
      <c r="L140" s="582"/>
      <c r="M140" s="582"/>
      <c r="N140" s="582"/>
      <c r="O140" s="582"/>
      <c r="P140" s="582"/>
      <c r="Q140" s="582"/>
      <c r="R140" s="582"/>
      <c r="S140" s="582"/>
      <c r="T140" s="582"/>
      <c r="U140" s="582"/>
      <c r="V140" s="582"/>
      <c r="W140" s="582"/>
      <c r="X140" s="582"/>
      <c r="Y140" s="582"/>
      <c r="Z140" s="582"/>
    </row>
    <row r="141" spans="1:26" ht="14.4">
      <c r="A141" s="616">
        <v>44844</v>
      </c>
      <c r="B141" s="617">
        <v>308</v>
      </c>
      <c r="C141" s="617">
        <v>1871.22</v>
      </c>
      <c r="D141" s="618">
        <f t="shared" si="6"/>
        <v>-4.0406323725534675E-2</v>
      </c>
      <c r="E141" s="618">
        <f t="shared" si="7"/>
        <v>-1.441026633733708E-2</v>
      </c>
      <c r="F141" s="582"/>
      <c r="G141" s="582"/>
      <c r="H141" s="582"/>
      <c r="I141" s="582"/>
      <c r="J141" s="582"/>
      <c r="K141" s="582"/>
      <c r="L141" s="582"/>
      <c r="M141" s="582"/>
      <c r="N141" s="582"/>
      <c r="O141" s="582"/>
      <c r="P141" s="582"/>
      <c r="Q141" s="582"/>
      <c r="R141" s="582"/>
      <c r="S141" s="582"/>
      <c r="T141" s="582"/>
      <c r="U141" s="582"/>
      <c r="V141" s="582"/>
      <c r="W141" s="582"/>
      <c r="X141" s="582"/>
      <c r="Y141" s="582"/>
      <c r="Z141" s="582"/>
    </row>
    <row r="142" spans="1:26" ht="14.4">
      <c r="A142" s="616">
        <v>44845</v>
      </c>
      <c r="B142" s="617">
        <v>308</v>
      </c>
      <c r="C142" s="617">
        <v>1855.16</v>
      </c>
      <c r="D142" s="618">
        <f t="shared" si="6"/>
        <v>0</v>
      </c>
      <c r="E142" s="618">
        <f t="shared" si="7"/>
        <v>-8.6196788499951233E-3</v>
      </c>
      <c r="F142" s="582"/>
      <c r="G142" s="582"/>
      <c r="H142" s="582"/>
      <c r="I142" s="582"/>
      <c r="J142" s="582"/>
      <c r="K142" s="582"/>
      <c r="L142" s="582"/>
      <c r="M142" s="582"/>
      <c r="N142" s="582"/>
      <c r="O142" s="582"/>
      <c r="P142" s="582"/>
      <c r="Q142" s="582"/>
      <c r="R142" s="582"/>
      <c r="S142" s="582"/>
      <c r="T142" s="582"/>
      <c r="U142" s="582"/>
      <c r="V142" s="582"/>
      <c r="W142" s="582"/>
      <c r="X142" s="582"/>
      <c r="Y142" s="582"/>
      <c r="Z142" s="582"/>
    </row>
    <row r="143" spans="1:26" ht="14.4">
      <c r="A143" s="616">
        <v>44846</v>
      </c>
      <c r="B143" s="617">
        <v>311</v>
      </c>
      <c r="C143" s="617">
        <v>1866.48</v>
      </c>
      <c r="D143" s="618">
        <f t="shared" si="6"/>
        <v>9.6931292056597514E-3</v>
      </c>
      <c r="E143" s="618">
        <f t="shared" si="7"/>
        <v>6.083358363597793E-3</v>
      </c>
      <c r="F143" s="582"/>
      <c r="G143" s="582"/>
      <c r="H143" s="582"/>
      <c r="I143" s="582"/>
      <c r="J143" s="582"/>
      <c r="K143" s="582"/>
      <c r="L143" s="582"/>
      <c r="M143" s="582"/>
      <c r="N143" s="582"/>
      <c r="O143" s="582"/>
      <c r="P143" s="582"/>
      <c r="Q143" s="582"/>
      <c r="R143" s="582"/>
      <c r="S143" s="582"/>
      <c r="T143" s="582"/>
      <c r="U143" s="582"/>
      <c r="V143" s="582"/>
      <c r="W143" s="582"/>
      <c r="X143" s="582"/>
      <c r="Y143" s="582"/>
      <c r="Z143" s="582"/>
    </row>
    <row r="144" spans="1:26" ht="14.4">
      <c r="A144" s="616">
        <v>44847</v>
      </c>
      <c r="B144" s="617">
        <v>309</v>
      </c>
      <c r="C144" s="617">
        <v>1870.63</v>
      </c>
      <c r="D144" s="618">
        <f t="shared" si="6"/>
        <v>-6.4516352814887193E-3</v>
      </c>
      <c r="E144" s="618">
        <f t="shared" si="7"/>
        <v>2.2209684520349518E-3</v>
      </c>
      <c r="F144" s="582"/>
      <c r="G144" s="582"/>
      <c r="H144" s="582"/>
      <c r="I144" s="582"/>
      <c r="J144" s="582"/>
      <c r="K144" s="582"/>
      <c r="L144" s="582"/>
      <c r="M144" s="582"/>
      <c r="N144" s="582"/>
      <c r="O144" s="582"/>
      <c r="P144" s="582"/>
      <c r="Q144" s="582"/>
      <c r="R144" s="582"/>
      <c r="S144" s="582"/>
      <c r="T144" s="582"/>
      <c r="U144" s="582"/>
      <c r="V144" s="582"/>
      <c r="W144" s="582"/>
      <c r="X144" s="582"/>
      <c r="Y144" s="582"/>
      <c r="Z144" s="582"/>
    </row>
    <row r="145" spans="1:26" ht="14.4">
      <c r="A145" s="616">
        <v>44850</v>
      </c>
      <c r="B145" s="617">
        <v>310</v>
      </c>
      <c r="C145" s="617">
        <v>1860.94</v>
      </c>
      <c r="D145" s="618">
        <f t="shared" si="6"/>
        <v>3.23102058144654E-3</v>
      </c>
      <c r="E145" s="618">
        <f t="shared" si="7"/>
        <v>-5.1935361151152371E-3</v>
      </c>
      <c r="F145" s="582"/>
      <c r="G145" s="582"/>
      <c r="H145" s="582"/>
      <c r="I145" s="582"/>
      <c r="J145" s="582"/>
      <c r="K145" s="582"/>
      <c r="L145" s="582"/>
      <c r="M145" s="582"/>
      <c r="N145" s="582"/>
      <c r="O145" s="582"/>
      <c r="P145" s="582"/>
      <c r="Q145" s="582"/>
      <c r="R145" s="582"/>
      <c r="S145" s="582"/>
      <c r="T145" s="582"/>
      <c r="U145" s="582"/>
      <c r="V145" s="582"/>
      <c r="W145" s="582"/>
      <c r="X145" s="582"/>
      <c r="Y145" s="582"/>
      <c r="Z145" s="582"/>
    </row>
    <row r="146" spans="1:26" ht="14.4">
      <c r="A146" s="616">
        <v>44851</v>
      </c>
      <c r="B146" s="617">
        <v>301.10000000000002</v>
      </c>
      <c r="C146" s="617">
        <v>1858.33</v>
      </c>
      <c r="D146" s="618">
        <f t="shared" si="6"/>
        <v>-2.9129861991503761E-2</v>
      </c>
      <c r="E146" s="618">
        <f t="shared" si="7"/>
        <v>-1.403501455089409E-3</v>
      </c>
      <c r="F146" s="582"/>
      <c r="G146" s="582"/>
      <c r="H146" s="582"/>
      <c r="I146" s="582"/>
      <c r="J146" s="582"/>
      <c r="K146" s="582"/>
      <c r="L146" s="582"/>
      <c r="M146" s="582"/>
      <c r="N146" s="582"/>
      <c r="O146" s="582"/>
      <c r="P146" s="582"/>
      <c r="Q146" s="582"/>
      <c r="R146" s="582"/>
      <c r="S146" s="582"/>
      <c r="T146" s="582"/>
      <c r="U146" s="582"/>
      <c r="V146" s="582"/>
      <c r="W146" s="582"/>
      <c r="X146" s="582"/>
      <c r="Y146" s="582"/>
      <c r="Z146" s="582"/>
    </row>
    <row r="147" spans="1:26" ht="14.4">
      <c r="A147" s="616">
        <v>44853</v>
      </c>
      <c r="B147" s="617">
        <v>300</v>
      </c>
      <c r="C147" s="617">
        <v>1845.51</v>
      </c>
      <c r="D147" s="618">
        <f t="shared" si="6"/>
        <v>-3.6599608314871715E-3</v>
      </c>
      <c r="E147" s="618">
        <f t="shared" si="7"/>
        <v>-6.9225728955060297E-3</v>
      </c>
      <c r="F147" s="582"/>
      <c r="G147" s="582"/>
      <c r="H147" s="582"/>
      <c r="I147" s="582"/>
      <c r="J147" s="582"/>
      <c r="K147" s="582"/>
      <c r="L147" s="582"/>
      <c r="M147" s="582"/>
      <c r="N147" s="582"/>
      <c r="O147" s="582"/>
      <c r="P147" s="582"/>
      <c r="Q147" s="582"/>
      <c r="R147" s="582"/>
      <c r="S147" s="582"/>
      <c r="T147" s="582"/>
      <c r="U147" s="582"/>
      <c r="V147" s="582"/>
      <c r="W147" s="582"/>
      <c r="X147" s="582"/>
      <c r="Y147" s="582"/>
      <c r="Z147" s="582"/>
    </row>
    <row r="148" spans="1:26" ht="14.4">
      <c r="A148" s="616">
        <v>44854</v>
      </c>
      <c r="B148" s="617">
        <v>300</v>
      </c>
      <c r="C148" s="617">
        <v>1844.14</v>
      </c>
      <c r="D148" s="618">
        <f t="shared" si="6"/>
        <v>0</v>
      </c>
      <c r="E148" s="618">
        <f t="shared" si="7"/>
        <v>-7.4261789761126667E-4</v>
      </c>
      <c r="F148" s="582"/>
      <c r="G148" s="582"/>
      <c r="H148" s="582"/>
      <c r="I148" s="582"/>
      <c r="J148" s="582"/>
      <c r="K148" s="582"/>
      <c r="L148" s="582"/>
      <c r="M148" s="582"/>
      <c r="N148" s="582"/>
      <c r="O148" s="582"/>
      <c r="P148" s="582"/>
      <c r="Q148" s="582"/>
      <c r="R148" s="582"/>
      <c r="S148" s="582"/>
      <c r="T148" s="582"/>
      <c r="U148" s="582"/>
      <c r="V148" s="582"/>
      <c r="W148" s="582"/>
      <c r="X148" s="582"/>
      <c r="Y148" s="582"/>
      <c r="Z148" s="582"/>
    </row>
    <row r="149" spans="1:26" ht="14.4">
      <c r="A149" s="616">
        <v>44857</v>
      </c>
      <c r="B149" s="617">
        <v>297.2</v>
      </c>
      <c r="C149" s="617">
        <v>1858.49</v>
      </c>
      <c r="D149" s="618">
        <f t="shared" si="6"/>
        <v>-9.3771618125970436E-3</v>
      </c>
      <c r="E149" s="618">
        <f t="shared" si="7"/>
        <v>7.7512858959735568E-3</v>
      </c>
      <c r="F149" s="582"/>
      <c r="G149" s="582"/>
      <c r="H149" s="582"/>
      <c r="I149" s="582"/>
      <c r="J149" s="582"/>
      <c r="K149" s="582"/>
      <c r="L149" s="582"/>
      <c r="M149" s="582"/>
      <c r="N149" s="582"/>
      <c r="O149" s="582"/>
      <c r="P149" s="582"/>
      <c r="Q149" s="582"/>
      <c r="R149" s="582"/>
      <c r="S149" s="582"/>
      <c r="T149" s="582"/>
      <c r="U149" s="582"/>
      <c r="V149" s="582"/>
      <c r="W149" s="582"/>
      <c r="X149" s="582"/>
      <c r="Y149" s="582"/>
      <c r="Z149" s="582"/>
    </row>
    <row r="150" spans="1:26" ht="14.4">
      <c r="A150" s="616">
        <v>44865</v>
      </c>
      <c r="B150" s="617">
        <v>303</v>
      </c>
      <c r="C150" s="617">
        <v>1874.87</v>
      </c>
      <c r="D150" s="618">
        <f t="shared" si="6"/>
        <v>1.9327492665765091E-2</v>
      </c>
      <c r="E150" s="618">
        <f t="shared" si="7"/>
        <v>8.774993628027028E-3</v>
      </c>
      <c r="F150" s="582"/>
      <c r="G150" s="582"/>
      <c r="H150" s="582"/>
      <c r="I150" s="582"/>
      <c r="J150" s="582"/>
      <c r="K150" s="582"/>
      <c r="L150" s="582"/>
      <c r="M150" s="582"/>
      <c r="N150" s="582"/>
      <c r="O150" s="582"/>
      <c r="P150" s="582"/>
      <c r="Q150" s="582"/>
      <c r="R150" s="582"/>
      <c r="S150" s="582"/>
      <c r="T150" s="582"/>
      <c r="U150" s="582"/>
      <c r="V150" s="582"/>
      <c r="W150" s="582"/>
      <c r="X150" s="582"/>
      <c r="Y150" s="582"/>
      <c r="Z150" s="582"/>
    </row>
    <row r="151" spans="1:26" ht="14.4">
      <c r="A151" s="616">
        <v>44866</v>
      </c>
      <c r="B151" s="617">
        <v>320</v>
      </c>
      <c r="C151" s="617">
        <v>1930.99</v>
      </c>
      <c r="D151" s="618">
        <f t="shared" si="6"/>
        <v>5.4588190284402996E-2</v>
      </c>
      <c r="E151" s="618">
        <f t="shared" si="7"/>
        <v>2.9493501083689276E-2</v>
      </c>
      <c r="F151" s="582"/>
      <c r="G151" s="582"/>
      <c r="H151" s="582"/>
      <c r="I151" s="582"/>
      <c r="J151" s="582"/>
      <c r="K151" s="582"/>
      <c r="L151" s="582"/>
      <c r="M151" s="582"/>
      <c r="N151" s="582"/>
      <c r="O151" s="582"/>
      <c r="P151" s="582"/>
      <c r="Q151" s="582"/>
      <c r="R151" s="582"/>
      <c r="S151" s="582"/>
      <c r="T151" s="582"/>
      <c r="U151" s="582"/>
      <c r="V151" s="582"/>
      <c r="W151" s="582"/>
      <c r="X151" s="582"/>
      <c r="Y151" s="582"/>
      <c r="Z151" s="582"/>
    </row>
    <row r="152" spans="1:26" ht="14.4">
      <c r="A152" s="616">
        <v>44867</v>
      </c>
      <c r="B152" s="617">
        <v>326</v>
      </c>
      <c r="C152" s="617">
        <v>1938.3</v>
      </c>
      <c r="D152" s="618">
        <f t="shared" si="6"/>
        <v>1.8576385572935457E-2</v>
      </c>
      <c r="E152" s="618">
        <f t="shared" si="7"/>
        <v>3.7784754810289709E-3</v>
      </c>
      <c r="F152" s="582"/>
      <c r="G152" s="582"/>
      <c r="H152" s="582"/>
      <c r="I152" s="582"/>
      <c r="J152" s="582"/>
      <c r="K152" s="582"/>
      <c r="L152" s="582"/>
      <c r="M152" s="582"/>
      <c r="N152" s="582"/>
      <c r="O152" s="582"/>
      <c r="P152" s="582"/>
      <c r="Q152" s="582"/>
      <c r="R152" s="582"/>
      <c r="S152" s="582"/>
      <c r="T152" s="582"/>
      <c r="U152" s="582"/>
      <c r="V152" s="582"/>
      <c r="W152" s="582"/>
      <c r="X152" s="582"/>
      <c r="Y152" s="582"/>
      <c r="Z152" s="582"/>
    </row>
    <row r="153" spans="1:26" ht="14.4">
      <c r="A153" s="616">
        <v>44868</v>
      </c>
      <c r="B153" s="617">
        <v>321.8</v>
      </c>
      <c r="C153" s="617">
        <v>1922.16</v>
      </c>
      <c r="D153" s="618">
        <f t="shared" si="6"/>
        <v>-1.2967146808424734E-2</v>
      </c>
      <c r="E153" s="618">
        <f t="shared" si="7"/>
        <v>-8.3617465486929207E-3</v>
      </c>
      <c r="F153" s="582"/>
      <c r="G153" s="582"/>
      <c r="H153" s="582"/>
      <c r="I153" s="582"/>
      <c r="J153" s="582"/>
      <c r="K153" s="582"/>
      <c r="L153" s="582"/>
      <c r="M153" s="582"/>
      <c r="N153" s="582"/>
      <c r="O153" s="582"/>
      <c r="P153" s="582"/>
      <c r="Q153" s="582"/>
      <c r="R153" s="582"/>
      <c r="S153" s="582"/>
      <c r="T153" s="582"/>
      <c r="U153" s="582"/>
      <c r="V153" s="582"/>
      <c r="W153" s="582"/>
      <c r="X153" s="582"/>
      <c r="Y153" s="582"/>
      <c r="Z153" s="582"/>
    </row>
    <row r="154" spans="1:26" ht="14.4">
      <c r="A154" s="616">
        <v>44871</v>
      </c>
      <c r="B154" s="617">
        <v>337.8</v>
      </c>
      <c r="C154" s="617">
        <v>1965.36</v>
      </c>
      <c r="D154" s="618">
        <f t="shared" si="6"/>
        <v>4.8523769815416805E-2</v>
      </c>
      <c r="E154" s="618">
        <f t="shared" si="7"/>
        <v>2.2225880946505804E-2</v>
      </c>
      <c r="F154" s="582"/>
      <c r="G154" s="582"/>
      <c r="H154" s="582"/>
      <c r="I154" s="582"/>
      <c r="J154" s="582"/>
      <c r="K154" s="582"/>
      <c r="L154" s="582"/>
      <c r="M154" s="582"/>
      <c r="N154" s="582"/>
      <c r="O154" s="582"/>
      <c r="P154" s="582"/>
      <c r="Q154" s="582"/>
      <c r="R154" s="582"/>
      <c r="S154" s="582"/>
      <c r="T154" s="582"/>
      <c r="U154" s="582"/>
      <c r="V154" s="582"/>
      <c r="W154" s="582"/>
      <c r="X154" s="582"/>
      <c r="Y154" s="582"/>
      <c r="Z154" s="582"/>
    </row>
    <row r="155" spans="1:26" ht="14.4">
      <c r="A155" s="616">
        <v>44872</v>
      </c>
      <c r="B155" s="617">
        <v>328</v>
      </c>
      <c r="C155" s="617">
        <v>1958.94</v>
      </c>
      <c r="D155" s="618">
        <f t="shared" si="6"/>
        <v>-2.9440395989556018E-2</v>
      </c>
      <c r="E155" s="618">
        <f t="shared" si="7"/>
        <v>-3.2719240259074015E-3</v>
      </c>
      <c r="F155" s="582"/>
      <c r="G155" s="582"/>
      <c r="H155" s="582"/>
      <c r="I155" s="582"/>
      <c r="J155" s="582"/>
      <c r="K155" s="582"/>
      <c r="L155" s="582"/>
      <c r="M155" s="582"/>
      <c r="N155" s="582"/>
      <c r="O155" s="582"/>
      <c r="P155" s="582"/>
      <c r="Q155" s="582"/>
      <c r="R155" s="582"/>
      <c r="S155" s="582"/>
      <c r="T155" s="582"/>
      <c r="U155" s="582"/>
      <c r="V155" s="582"/>
      <c r="W155" s="582"/>
      <c r="X155" s="582"/>
      <c r="Y155" s="582"/>
      <c r="Z155" s="582"/>
    </row>
    <row r="156" spans="1:26" ht="14.4">
      <c r="A156" s="616">
        <v>44873</v>
      </c>
      <c r="B156" s="617">
        <v>322.10000000000002</v>
      </c>
      <c r="C156" s="617">
        <v>1956.36</v>
      </c>
      <c r="D156" s="618">
        <f t="shared" si="6"/>
        <v>-1.8151552046990552E-2</v>
      </c>
      <c r="E156" s="618">
        <f t="shared" si="7"/>
        <v>-1.3179068645717993E-3</v>
      </c>
      <c r="F156" s="582"/>
      <c r="G156" s="582"/>
      <c r="H156" s="582"/>
      <c r="I156" s="582"/>
      <c r="J156" s="582"/>
      <c r="K156" s="582"/>
      <c r="L156" s="582"/>
      <c r="M156" s="582"/>
      <c r="N156" s="582"/>
      <c r="O156" s="582"/>
      <c r="P156" s="582"/>
      <c r="Q156" s="582"/>
      <c r="R156" s="582"/>
      <c r="S156" s="582"/>
      <c r="T156" s="582"/>
      <c r="U156" s="582"/>
      <c r="V156" s="582"/>
      <c r="W156" s="582"/>
      <c r="X156" s="582"/>
      <c r="Y156" s="582"/>
      <c r="Z156" s="582"/>
    </row>
    <row r="157" spans="1:26" ht="14.4">
      <c r="A157" s="616">
        <v>44874</v>
      </c>
      <c r="B157" s="617">
        <v>316</v>
      </c>
      <c r="C157" s="617">
        <v>1917.22</v>
      </c>
      <c r="D157" s="618">
        <f t="shared" si="6"/>
        <v>-1.9119842750241083E-2</v>
      </c>
      <c r="E157" s="618">
        <f t="shared" si="7"/>
        <v>-2.0209383628673874E-2</v>
      </c>
      <c r="F157" s="582"/>
      <c r="G157" s="582"/>
      <c r="H157" s="582"/>
      <c r="I157" s="582"/>
      <c r="J157" s="582"/>
      <c r="K157" s="582"/>
      <c r="L157" s="582"/>
      <c r="M157" s="582"/>
      <c r="N157" s="582"/>
      <c r="O157" s="582"/>
      <c r="P157" s="582"/>
      <c r="Q157" s="582"/>
      <c r="R157" s="582"/>
      <c r="S157" s="582"/>
      <c r="T157" s="582"/>
      <c r="U157" s="582"/>
      <c r="V157" s="582"/>
      <c r="W157" s="582"/>
      <c r="X157" s="582"/>
      <c r="Y157" s="582"/>
      <c r="Z157" s="582"/>
    </row>
    <row r="158" spans="1:26" ht="14.4">
      <c r="A158" s="616">
        <v>44875</v>
      </c>
      <c r="B158" s="617">
        <v>308</v>
      </c>
      <c r="C158" s="617">
        <v>1893.7</v>
      </c>
      <c r="D158" s="618">
        <f t="shared" si="6"/>
        <v>-2.564243061333767E-2</v>
      </c>
      <c r="E158" s="618">
        <f t="shared" si="7"/>
        <v>-1.2343632842029906E-2</v>
      </c>
      <c r="F158" s="582"/>
      <c r="G158" s="582"/>
      <c r="H158" s="582"/>
      <c r="I158" s="582"/>
      <c r="J158" s="582"/>
      <c r="K158" s="582"/>
      <c r="L158" s="582"/>
      <c r="M158" s="582"/>
      <c r="N158" s="582"/>
      <c r="O158" s="582"/>
      <c r="P158" s="582"/>
      <c r="Q158" s="582"/>
      <c r="R158" s="582"/>
      <c r="S158" s="582"/>
      <c r="T158" s="582"/>
      <c r="U158" s="582"/>
      <c r="V158" s="582"/>
      <c r="W158" s="582"/>
      <c r="X158" s="582"/>
      <c r="Y158" s="582"/>
      <c r="Z158" s="582"/>
    </row>
    <row r="159" spans="1:26" ht="14.4">
      <c r="A159" s="616">
        <v>44878</v>
      </c>
      <c r="B159" s="617">
        <v>307</v>
      </c>
      <c r="C159" s="617">
        <v>1883.16</v>
      </c>
      <c r="D159" s="618">
        <f t="shared" si="6"/>
        <v>-3.2520353863773432E-3</v>
      </c>
      <c r="E159" s="618">
        <f t="shared" si="7"/>
        <v>-5.5813704302297004E-3</v>
      </c>
      <c r="F159" s="582"/>
      <c r="G159" s="582"/>
      <c r="H159" s="582"/>
      <c r="I159" s="582"/>
      <c r="J159" s="582"/>
      <c r="K159" s="582"/>
      <c r="L159" s="582"/>
      <c r="M159" s="582"/>
      <c r="N159" s="582"/>
      <c r="O159" s="582"/>
      <c r="P159" s="582"/>
      <c r="Q159" s="582"/>
      <c r="R159" s="582"/>
      <c r="S159" s="582"/>
      <c r="T159" s="582"/>
      <c r="U159" s="582"/>
      <c r="V159" s="582"/>
      <c r="W159" s="582"/>
      <c r="X159" s="582"/>
      <c r="Y159" s="582"/>
      <c r="Z159" s="582"/>
    </row>
    <row r="160" spans="1:26" ht="14.4">
      <c r="A160" s="616">
        <v>44879</v>
      </c>
      <c r="B160" s="617">
        <v>318</v>
      </c>
      <c r="C160" s="617">
        <v>1904.45</v>
      </c>
      <c r="D160" s="618">
        <f t="shared" si="6"/>
        <v>3.5203635192979699E-2</v>
      </c>
      <c r="E160" s="618">
        <f t="shared" si="7"/>
        <v>1.1242036125525531E-2</v>
      </c>
      <c r="F160" s="582"/>
      <c r="G160" s="582"/>
      <c r="H160" s="582"/>
      <c r="I160" s="582"/>
      <c r="J160" s="582"/>
      <c r="K160" s="582"/>
      <c r="L160" s="582"/>
      <c r="M160" s="582"/>
      <c r="N160" s="582"/>
      <c r="O160" s="582"/>
      <c r="P160" s="582"/>
      <c r="Q160" s="582"/>
      <c r="R160" s="582"/>
      <c r="S160" s="582"/>
      <c r="T160" s="582"/>
      <c r="U160" s="582"/>
      <c r="V160" s="582"/>
      <c r="W160" s="582"/>
      <c r="X160" s="582"/>
      <c r="Y160" s="582"/>
      <c r="Z160" s="582"/>
    </row>
    <row r="161" spans="1:26" ht="14.4">
      <c r="A161" s="616">
        <v>44880</v>
      </c>
      <c r="B161" s="617">
        <v>305</v>
      </c>
      <c r="C161" s="617">
        <v>1897.86</v>
      </c>
      <c r="D161" s="618">
        <f t="shared" si="6"/>
        <v>-4.1739606172765203E-2</v>
      </c>
      <c r="E161" s="618">
        <f t="shared" si="7"/>
        <v>-3.4663173694054169E-3</v>
      </c>
      <c r="F161" s="582"/>
      <c r="G161" s="582"/>
      <c r="H161" s="582"/>
      <c r="I161" s="582"/>
      <c r="J161" s="582"/>
      <c r="K161" s="582"/>
      <c r="L161" s="582"/>
      <c r="M161" s="582"/>
      <c r="N161" s="582"/>
      <c r="O161" s="582"/>
      <c r="P161" s="582"/>
      <c r="Q161" s="582"/>
      <c r="R161" s="582"/>
      <c r="S161" s="582"/>
      <c r="T161" s="582"/>
      <c r="U161" s="582"/>
      <c r="V161" s="582"/>
      <c r="W161" s="582"/>
      <c r="X161" s="582"/>
      <c r="Y161" s="582"/>
      <c r="Z161" s="582"/>
    </row>
    <row r="162" spans="1:26" ht="14.4">
      <c r="A162" s="616">
        <v>44881</v>
      </c>
      <c r="B162" s="617">
        <v>313.5</v>
      </c>
      <c r="C162" s="617">
        <v>1911.26</v>
      </c>
      <c r="D162" s="618">
        <f t="shared" si="6"/>
        <v>2.7487583465563858E-2</v>
      </c>
      <c r="E162" s="618">
        <f t="shared" si="7"/>
        <v>7.0357748127282899E-3</v>
      </c>
      <c r="F162" s="582"/>
      <c r="G162" s="582"/>
      <c r="H162" s="582"/>
      <c r="I162" s="582"/>
      <c r="J162" s="582"/>
      <c r="K162" s="582"/>
      <c r="L162" s="582"/>
      <c r="M162" s="582"/>
      <c r="N162" s="582"/>
      <c r="O162" s="582"/>
      <c r="P162" s="582"/>
      <c r="Q162" s="582"/>
      <c r="R162" s="582"/>
      <c r="S162" s="582"/>
      <c r="T162" s="582"/>
      <c r="U162" s="582"/>
      <c r="V162" s="582"/>
      <c r="W162" s="582"/>
      <c r="X162" s="582"/>
      <c r="Y162" s="582"/>
      <c r="Z162" s="582"/>
    </row>
    <row r="163" spans="1:26" ht="14.4">
      <c r="A163" s="616">
        <v>44882</v>
      </c>
      <c r="B163" s="617">
        <v>325</v>
      </c>
      <c r="C163" s="617">
        <v>1936.83</v>
      </c>
      <c r="D163" s="618">
        <f t="shared" si="6"/>
        <v>3.6025822256762034E-2</v>
      </c>
      <c r="E163" s="618">
        <f t="shared" si="7"/>
        <v>1.3289905563572154E-2</v>
      </c>
      <c r="F163" s="582"/>
      <c r="G163" s="582"/>
      <c r="H163" s="582"/>
      <c r="I163" s="582"/>
      <c r="J163" s="582"/>
      <c r="K163" s="582"/>
      <c r="L163" s="582"/>
      <c r="M163" s="582"/>
      <c r="N163" s="582"/>
      <c r="O163" s="582"/>
      <c r="P163" s="582"/>
      <c r="Q163" s="582"/>
      <c r="R163" s="582"/>
      <c r="S163" s="582"/>
      <c r="T163" s="582"/>
      <c r="U163" s="582"/>
      <c r="V163" s="582"/>
      <c r="W163" s="582"/>
      <c r="X163" s="582"/>
      <c r="Y163" s="582"/>
      <c r="Z163" s="582"/>
    </row>
    <row r="164" spans="1:26" ht="14.4">
      <c r="A164" s="616">
        <v>44887</v>
      </c>
      <c r="B164" s="617">
        <v>330</v>
      </c>
      <c r="C164" s="617">
        <v>1929.7</v>
      </c>
      <c r="D164" s="618">
        <f t="shared" si="6"/>
        <v>1.5267472130788381E-2</v>
      </c>
      <c r="E164" s="618">
        <f t="shared" si="7"/>
        <v>-3.6880655687403087E-3</v>
      </c>
      <c r="F164" s="582"/>
      <c r="G164" s="582"/>
      <c r="H164" s="582"/>
      <c r="I164" s="582"/>
      <c r="J164" s="582"/>
      <c r="K164" s="582"/>
      <c r="L164" s="582"/>
      <c r="M164" s="582"/>
      <c r="N164" s="582"/>
      <c r="O164" s="582"/>
      <c r="P164" s="582"/>
      <c r="Q164" s="582"/>
      <c r="R164" s="582"/>
      <c r="S164" s="582"/>
      <c r="T164" s="582"/>
      <c r="U164" s="582"/>
      <c r="V164" s="582"/>
      <c r="W164" s="582"/>
      <c r="X164" s="582"/>
      <c r="Y164" s="582"/>
      <c r="Z164" s="582"/>
    </row>
    <row r="165" spans="1:26" ht="14.4">
      <c r="A165" s="616">
        <v>44888</v>
      </c>
      <c r="B165" s="617">
        <v>324</v>
      </c>
      <c r="C165" s="617">
        <v>1921.99</v>
      </c>
      <c r="D165" s="618">
        <f t="shared" si="6"/>
        <v>-1.8349138668196541E-2</v>
      </c>
      <c r="E165" s="618">
        <f t="shared" si="7"/>
        <v>-4.0034427992392376E-3</v>
      </c>
      <c r="F165" s="582"/>
      <c r="G165" s="582"/>
      <c r="H165" s="582"/>
      <c r="I165" s="582"/>
      <c r="J165" s="582"/>
      <c r="K165" s="582"/>
      <c r="L165" s="582"/>
      <c r="M165" s="582"/>
      <c r="N165" s="582"/>
      <c r="O165" s="582"/>
      <c r="P165" s="582"/>
      <c r="Q165" s="582"/>
      <c r="R165" s="582"/>
      <c r="S165" s="582"/>
      <c r="T165" s="582"/>
      <c r="U165" s="582"/>
      <c r="V165" s="582"/>
      <c r="W165" s="582"/>
      <c r="X165" s="582"/>
      <c r="Y165" s="582"/>
      <c r="Z165" s="582"/>
    </row>
    <row r="166" spans="1:26" ht="14.4">
      <c r="A166" s="616">
        <v>44889</v>
      </c>
      <c r="B166" s="617">
        <v>336.6</v>
      </c>
      <c r="C166" s="617">
        <v>1933.55</v>
      </c>
      <c r="D166" s="618">
        <f t="shared" si="6"/>
        <v>3.8151765964376326E-2</v>
      </c>
      <c r="E166" s="618">
        <f t="shared" si="7"/>
        <v>5.9965839495899507E-3</v>
      </c>
      <c r="F166" s="582"/>
      <c r="G166" s="582"/>
      <c r="H166" s="582"/>
      <c r="I166" s="582"/>
      <c r="J166" s="582"/>
      <c r="K166" s="582"/>
      <c r="L166" s="582"/>
      <c r="M166" s="582"/>
      <c r="N166" s="582"/>
      <c r="O166" s="582"/>
      <c r="P166" s="582"/>
      <c r="Q166" s="582"/>
      <c r="R166" s="582"/>
      <c r="S166" s="582"/>
      <c r="T166" s="582"/>
      <c r="U166" s="582"/>
      <c r="V166" s="582"/>
      <c r="W166" s="582"/>
      <c r="X166" s="582"/>
      <c r="Y166" s="582"/>
      <c r="Z166" s="582"/>
    </row>
    <row r="167" spans="1:26" ht="14.4">
      <c r="A167" s="616">
        <v>44892</v>
      </c>
      <c r="B167" s="617">
        <v>344</v>
      </c>
      <c r="C167" s="617">
        <v>1965.98</v>
      </c>
      <c r="D167" s="618">
        <f t="shared" si="6"/>
        <v>2.1746375616692563E-2</v>
      </c>
      <c r="E167" s="618">
        <f t="shared" si="7"/>
        <v>1.6633157162726737E-2</v>
      </c>
      <c r="F167" s="582"/>
      <c r="G167" s="582"/>
      <c r="H167" s="582"/>
      <c r="I167" s="582"/>
      <c r="J167" s="582"/>
      <c r="K167" s="582"/>
      <c r="L167" s="582"/>
      <c r="M167" s="582"/>
      <c r="N167" s="582"/>
      <c r="O167" s="582"/>
      <c r="P167" s="582"/>
      <c r="Q167" s="582"/>
      <c r="R167" s="582"/>
      <c r="S167" s="582"/>
      <c r="T167" s="582"/>
      <c r="U167" s="582"/>
      <c r="V167" s="582"/>
      <c r="W167" s="582"/>
      <c r="X167" s="582"/>
      <c r="Y167" s="582"/>
      <c r="Z167" s="582"/>
    </row>
    <row r="168" spans="1:26" ht="14.4">
      <c r="A168" s="616">
        <v>44893</v>
      </c>
      <c r="B168" s="617">
        <v>335</v>
      </c>
      <c r="C168" s="617">
        <v>1950.37</v>
      </c>
      <c r="D168" s="618">
        <f t="shared" si="6"/>
        <v>-2.6511125548331967E-2</v>
      </c>
      <c r="E168" s="618">
        <f t="shared" si="7"/>
        <v>-7.9717505668896928E-3</v>
      </c>
      <c r="F168" s="582"/>
      <c r="G168" s="582"/>
      <c r="H168" s="582"/>
      <c r="I168" s="582"/>
      <c r="J168" s="582"/>
      <c r="K168" s="582"/>
      <c r="L168" s="582"/>
      <c r="M168" s="582"/>
      <c r="N168" s="582"/>
      <c r="O168" s="582"/>
      <c r="P168" s="582"/>
      <c r="Q168" s="582"/>
      <c r="R168" s="582"/>
      <c r="S168" s="582"/>
      <c r="T168" s="582"/>
      <c r="U168" s="582"/>
      <c r="V168" s="582"/>
      <c r="W168" s="582"/>
      <c r="X168" s="582"/>
      <c r="Y168" s="582"/>
      <c r="Z168" s="582"/>
    </row>
    <row r="169" spans="1:26" ht="14.4">
      <c r="A169" s="616">
        <v>44894</v>
      </c>
      <c r="B169" s="617">
        <v>334.9</v>
      </c>
      <c r="C169" s="617">
        <v>1953.35</v>
      </c>
      <c r="D169" s="618">
        <f t="shared" si="6"/>
        <v>-2.9855202490763427E-4</v>
      </c>
      <c r="E169" s="618">
        <f t="shared" si="7"/>
        <v>1.5267491412579569E-3</v>
      </c>
      <c r="F169" s="582"/>
      <c r="G169" s="582"/>
      <c r="H169" s="582"/>
      <c r="I169" s="582"/>
      <c r="J169" s="582"/>
      <c r="K169" s="582"/>
      <c r="L169" s="582"/>
      <c r="M169" s="582"/>
      <c r="N169" s="582"/>
      <c r="O169" s="582"/>
      <c r="P169" s="582"/>
      <c r="Q169" s="582"/>
      <c r="R169" s="582"/>
      <c r="S169" s="582"/>
      <c r="T169" s="582"/>
      <c r="U169" s="582"/>
      <c r="V169" s="582"/>
      <c r="W169" s="582"/>
      <c r="X169" s="582"/>
      <c r="Y169" s="582"/>
      <c r="Z169" s="582"/>
    </row>
    <row r="170" spans="1:26" ht="14.4">
      <c r="A170" s="616">
        <v>44895</v>
      </c>
      <c r="B170" s="617">
        <v>329.2</v>
      </c>
      <c r="C170" s="617">
        <v>1949.85</v>
      </c>
      <c r="D170" s="618">
        <f t="shared" si="6"/>
        <v>-1.716651099724411E-2</v>
      </c>
      <c r="E170" s="618">
        <f t="shared" si="7"/>
        <v>-1.7934007676180758E-3</v>
      </c>
      <c r="F170" s="582"/>
      <c r="G170" s="582"/>
      <c r="H170" s="582"/>
      <c r="I170" s="582"/>
      <c r="J170" s="582"/>
      <c r="K170" s="582"/>
      <c r="L170" s="582"/>
      <c r="M170" s="582"/>
      <c r="N170" s="582"/>
      <c r="O170" s="582"/>
      <c r="P170" s="582"/>
      <c r="Q170" s="582"/>
      <c r="R170" s="582"/>
      <c r="S170" s="582"/>
      <c r="T170" s="582"/>
      <c r="U170" s="582"/>
      <c r="V170" s="582"/>
      <c r="W170" s="582"/>
      <c r="X170" s="582"/>
      <c r="Y170" s="582"/>
      <c r="Z170" s="582"/>
    </row>
    <row r="171" spans="1:26" ht="14.4">
      <c r="A171" s="616">
        <v>44896</v>
      </c>
      <c r="B171" s="617">
        <v>326</v>
      </c>
      <c r="C171" s="617">
        <v>1961.06</v>
      </c>
      <c r="D171" s="618">
        <f t="shared" si="6"/>
        <v>-9.7680874362070721E-3</v>
      </c>
      <c r="E171" s="618">
        <f t="shared" si="7"/>
        <v>5.7326968405112038E-3</v>
      </c>
      <c r="F171" s="582"/>
      <c r="G171" s="582"/>
      <c r="H171" s="582"/>
      <c r="I171" s="582"/>
      <c r="J171" s="582"/>
      <c r="K171" s="582"/>
      <c r="L171" s="582"/>
      <c r="M171" s="582"/>
      <c r="N171" s="582"/>
      <c r="O171" s="582"/>
      <c r="P171" s="582"/>
      <c r="Q171" s="582"/>
      <c r="R171" s="582"/>
      <c r="S171" s="582"/>
      <c r="T171" s="582"/>
      <c r="U171" s="582"/>
      <c r="V171" s="582"/>
      <c r="W171" s="582"/>
      <c r="X171" s="582"/>
      <c r="Y171" s="582"/>
      <c r="Z171" s="582"/>
    </row>
    <row r="172" spans="1:26" ht="14.4">
      <c r="A172" s="616">
        <v>44899</v>
      </c>
      <c r="B172" s="617">
        <v>330</v>
      </c>
      <c r="C172" s="617">
        <v>1963.22</v>
      </c>
      <c r="D172" s="618">
        <f t="shared" si="6"/>
        <v>1.2195273093818206E-2</v>
      </c>
      <c r="E172" s="618">
        <f t="shared" si="7"/>
        <v>1.1008389911691188E-3</v>
      </c>
      <c r="F172" s="582"/>
      <c r="G172" s="582"/>
      <c r="H172" s="582"/>
      <c r="I172" s="582"/>
      <c r="J172" s="582"/>
      <c r="K172" s="582"/>
      <c r="L172" s="582"/>
      <c r="M172" s="582"/>
      <c r="N172" s="582"/>
      <c r="O172" s="582"/>
      <c r="P172" s="582"/>
      <c r="Q172" s="582"/>
      <c r="R172" s="582"/>
      <c r="S172" s="582"/>
      <c r="T172" s="582"/>
      <c r="U172" s="582"/>
      <c r="V172" s="582"/>
      <c r="W172" s="582"/>
      <c r="X172" s="582"/>
      <c r="Y172" s="582"/>
      <c r="Z172" s="582"/>
    </row>
    <row r="173" spans="1:26" ht="14.4">
      <c r="A173" s="616">
        <v>44900</v>
      </c>
      <c r="B173" s="617">
        <v>324</v>
      </c>
      <c r="C173" s="617">
        <v>1938.76</v>
      </c>
      <c r="D173" s="618">
        <f t="shared" si="6"/>
        <v>-1.8349138668196541E-2</v>
      </c>
      <c r="E173" s="618">
        <f t="shared" si="7"/>
        <v>-1.2537388913766923E-2</v>
      </c>
      <c r="F173" s="582"/>
      <c r="G173" s="582"/>
      <c r="H173" s="582"/>
      <c r="I173" s="582"/>
      <c r="J173" s="582"/>
      <c r="K173" s="582"/>
      <c r="L173" s="582"/>
      <c r="M173" s="582"/>
      <c r="N173" s="582"/>
      <c r="O173" s="582"/>
      <c r="P173" s="582"/>
      <c r="Q173" s="582"/>
      <c r="R173" s="582"/>
      <c r="S173" s="582"/>
      <c r="T173" s="582"/>
      <c r="U173" s="582"/>
      <c r="V173" s="582"/>
      <c r="W173" s="582"/>
      <c r="X173" s="582"/>
      <c r="Y173" s="582"/>
      <c r="Z173" s="582"/>
    </row>
    <row r="174" spans="1:26" ht="14.4">
      <c r="A174" s="616">
        <v>44901</v>
      </c>
      <c r="B174" s="617">
        <v>320</v>
      </c>
      <c r="C174" s="617">
        <v>1933.88</v>
      </c>
      <c r="D174" s="618">
        <f t="shared" si="6"/>
        <v>-1.2422519998557209E-2</v>
      </c>
      <c r="E174" s="618">
        <f t="shared" si="7"/>
        <v>-2.5202459216450263E-3</v>
      </c>
      <c r="F174" s="582"/>
      <c r="G174" s="582"/>
      <c r="H174" s="582"/>
      <c r="I174" s="582"/>
      <c r="J174" s="582"/>
      <c r="K174" s="582"/>
      <c r="L174" s="582"/>
      <c r="M174" s="582"/>
      <c r="N174" s="582"/>
      <c r="O174" s="582"/>
      <c r="P174" s="582"/>
      <c r="Q174" s="582"/>
      <c r="R174" s="582"/>
      <c r="S174" s="582"/>
      <c r="T174" s="582"/>
      <c r="U174" s="582"/>
      <c r="V174" s="582"/>
      <c r="W174" s="582"/>
      <c r="X174" s="582"/>
      <c r="Y174" s="582"/>
      <c r="Z174" s="582"/>
    </row>
    <row r="175" spans="1:26" ht="14.4">
      <c r="A175" s="616">
        <v>44902</v>
      </c>
      <c r="B175" s="617">
        <v>315.39999999999998</v>
      </c>
      <c r="C175" s="617">
        <v>1917.28</v>
      </c>
      <c r="D175" s="618">
        <f t="shared" si="6"/>
        <v>-1.447932126483425E-2</v>
      </c>
      <c r="E175" s="618">
        <f t="shared" si="7"/>
        <v>-8.6208325841995864E-3</v>
      </c>
      <c r="F175" s="582"/>
      <c r="G175" s="582"/>
      <c r="H175" s="582"/>
      <c r="I175" s="582"/>
      <c r="J175" s="582"/>
      <c r="K175" s="582"/>
      <c r="L175" s="582"/>
      <c r="M175" s="582"/>
      <c r="N175" s="582"/>
      <c r="O175" s="582"/>
      <c r="P175" s="582"/>
      <c r="Q175" s="582"/>
      <c r="R175" s="582"/>
      <c r="S175" s="582"/>
      <c r="T175" s="582"/>
      <c r="U175" s="582"/>
      <c r="V175" s="582"/>
      <c r="W175" s="582"/>
      <c r="X175" s="582"/>
      <c r="Y175" s="582"/>
      <c r="Z175" s="582"/>
    </row>
    <row r="176" spans="1:26" ht="14.4">
      <c r="A176" s="616">
        <v>44906</v>
      </c>
      <c r="B176" s="617">
        <v>310</v>
      </c>
      <c r="C176" s="617">
        <v>1885.31</v>
      </c>
      <c r="D176" s="618">
        <f t="shared" si="6"/>
        <v>-1.7269377049745949E-2</v>
      </c>
      <c r="E176" s="618">
        <f t="shared" si="7"/>
        <v>-1.6815251340117542E-2</v>
      </c>
      <c r="F176" s="582"/>
      <c r="G176" s="582"/>
      <c r="H176" s="582"/>
      <c r="I176" s="582"/>
      <c r="J176" s="582"/>
      <c r="K176" s="582"/>
      <c r="L176" s="582"/>
      <c r="M176" s="582"/>
      <c r="N176" s="582"/>
      <c r="O176" s="582"/>
      <c r="P176" s="582"/>
      <c r="Q176" s="582"/>
      <c r="R176" s="582"/>
      <c r="S176" s="582"/>
      <c r="T176" s="582"/>
      <c r="U176" s="582"/>
      <c r="V176" s="582"/>
      <c r="W176" s="582"/>
      <c r="X176" s="582"/>
      <c r="Y176" s="582"/>
      <c r="Z176" s="582"/>
    </row>
    <row r="177" spans="1:26" ht="14.4">
      <c r="A177" s="616">
        <v>44907</v>
      </c>
      <c r="B177" s="617">
        <v>315</v>
      </c>
      <c r="C177" s="617">
        <v>1902.27</v>
      </c>
      <c r="D177" s="618">
        <f t="shared" si="6"/>
        <v>1.600034134644112E-2</v>
      </c>
      <c r="E177" s="618">
        <f t="shared" si="7"/>
        <v>8.9556462724324753E-3</v>
      </c>
      <c r="F177" s="582"/>
      <c r="G177" s="582"/>
      <c r="H177" s="582"/>
      <c r="I177" s="582"/>
      <c r="J177" s="582"/>
      <c r="K177" s="582"/>
      <c r="L177" s="582"/>
      <c r="M177" s="582"/>
      <c r="N177" s="582"/>
      <c r="O177" s="582"/>
      <c r="P177" s="582"/>
      <c r="Q177" s="582"/>
      <c r="R177" s="582"/>
      <c r="S177" s="582"/>
      <c r="T177" s="582"/>
      <c r="U177" s="582"/>
      <c r="V177" s="582"/>
      <c r="W177" s="582"/>
      <c r="X177" s="582"/>
      <c r="Y177" s="582"/>
      <c r="Z177" s="582"/>
    </row>
    <row r="178" spans="1:26" ht="14.4">
      <c r="A178" s="616">
        <v>44908</v>
      </c>
      <c r="B178" s="617">
        <v>320</v>
      </c>
      <c r="C178" s="617">
        <v>1899.7</v>
      </c>
      <c r="D178" s="618">
        <f t="shared" si="6"/>
        <v>1.5748356968139112E-2</v>
      </c>
      <c r="E178" s="618">
        <f t="shared" si="7"/>
        <v>-1.3519309155179756E-3</v>
      </c>
      <c r="F178" s="582"/>
      <c r="G178" s="582"/>
      <c r="H178" s="582"/>
      <c r="I178" s="582"/>
      <c r="J178" s="582"/>
      <c r="K178" s="582"/>
      <c r="L178" s="582"/>
      <c r="M178" s="582"/>
      <c r="N178" s="582"/>
      <c r="O178" s="582"/>
      <c r="P178" s="582"/>
      <c r="Q178" s="582"/>
      <c r="R178" s="582"/>
      <c r="S178" s="582"/>
      <c r="T178" s="582"/>
      <c r="U178" s="582"/>
      <c r="V178" s="582"/>
      <c r="W178" s="582"/>
      <c r="X178" s="582"/>
      <c r="Y178" s="582"/>
      <c r="Z178" s="582"/>
    </row>
    <row r="179" spans="1:26" ht="14.4">
      <c r="A179" s="616">
        <v>44909</v>
      </c>
      <c r="B179" s="617">
        <v>313.60000000000002</v>
      </c>
      <c r="C179" s="617">
        <v>1897.08</v>
      </c>
      <c r="D179" s="618">
        <f t="shared" si="6"/>
        <v>-2.0202707317519355E-2</v>
      </c>
      <c r="E179" s="618">
        <f t="shared" si="7"/>
        <v>-1.3801170549069008E-3</v>
      </c>
      <c r="F179" s="582"/>
      <c r="G179" s="582"/>
      <c r="H179" s="582"/>
      <c r="I179" s="582"/>
      <c r="J179" s="582"/>
      <c r="K179" s="582"/>
      <c r="L179" s="582"/>
      <c r="M179" s="582"/>
      <c r="N179" s="582"/>
      <c r="O179" s="582"/>
      <c r="P179" s="582"/>
      <c r="Q179" s="582"/>
      <c r="R179" s="582"/>
      <c r="S179" s="582"/>
      <c r="T179" s="582"/>
      <c r="U179" s="582"/>
      <c r="V179" s="582"/>
      <c r="W179" s="582"/>
      <c r="X179" s="582"/>
      <c r="Y179" s="582"/>
      <c r="Z179" s="582"/>
    </row>
    <row r="180" spans="1:26" ht="14.4">
      <c r="A180" s="616">
        <v>44910</v>
      </c>
      <c r="B180" s="617">
        <v>310.5</v>
      </c>
      <c r="C180" s="617">
        <v>1882.6</v>
      </c>
      <c r="D180" s="618">
        <f t="shared" si="6"/>
        <v>-9.9343871027194122E-3</v>
      </c>
      <c r="E180" s="618">
        <f t="shared" si="7"/>
        <v>-7.6620617829767906E-3</v>
      </c>
      <c r="F180" s="582"/>
      <c r="G180" s="582"/>
      <c r="H180" s="582"/>
      <c r="I180" s="582"/>
      <c r="J180" s="582"/>
      <c r="K180" s="582"/>
      <c r="L180" s="582"/>
      <c r="M180" s="582"/>
      <c r="N180" s="582"/>
      <c r="O180" s="582"/>
      <c r="P180" s="582"/>
      <c r="Q180" s="582"/>
      <c r="R180" s="582"/>
      <c r="S180" s="582"/>
      <c r="T180" s="582"/>
      <c r="U180" s="582"/>
      <c r="V180" s="582"/>
      <c r="W180" s="582"/>
      <c r="X180" s="582"/>
      <c r="Y180" s="582"/>
      <c r="Z180" s="582"/>
    </row>
    <row r="181" spans="1:26" ht="14.4">
      <c r="A181" s="616">
        <v>44913</v>
      </c>
      <c r="B181" s="617">
        <v>305</v>
      </c>
      <c r="C181" s="617">
        <v>1855.06</v>
      </c>
      <c r="D181" s="618">
        <f t="shared" si="6"/>
        <v>-1.7872124766121798E-2</v>
      </c>
      <c r="E181" s="618">
        <f t="shared" si="7"/>
        <v>-1.4736759581195913E-2</v>
      </c>
      <c r="F181" s="582"/>
      <c r="G181" s="582"/>
      <c r="H181" s="582"/>
      <c r="I181" s="582"/>
      <c r="J181" s="582"/>
      <c r="K181" s="582"/>
      <c r="L181" s="582"/>
      <c r="M181" s="582"/>
      <c r="N181" s="582"/>
      <c r="O181" s="582"/>
      <c r="P181" s="582"/>
      <c r="Q181" s="582"/>
      <c r="R181" s="582"/>
      <c r="S181" s="582"/>
      <c r="T181" s="582"/>
      <c r="U181" s="582"/>
      <c r="V181" s="582"/>
      <c r="W181" s="582"/>
      <c r="X181" s="582"/>
      <c r="Y181" s="582"/>
      <c r="Z181" s="582"/>
    </row>
    <row r="182" spans="1:26" ht="14.4">
      <c r="A182" s="616">
        <v>44914</v>
      </c>
      <c r="B182" s="617">
        <v>301.2</v>
      </c>
      <c r="C182" s="617">
        <v>1858.89</v>
      </c>
      <c r="D182" s="618">
        <f t="shared" si="6"/>
        <v>-1.2537280681673202E-2</v>
      </c>
      <c r="E182" s="618">
        <f t="shared" si="7"/>
        <v>2.0624948411788985E-3</v>
      </c>
      <c r="F182" s="582"/>
      <c r="G182" s="582"/>
      <c r="H182" s="582"/>
      <c r="I182" s="582"/>
      <c r="J182" s="582"/>
      <c r="K182" s="582"/>
      <c r="L182" s="582"/>
      <c r="M182" s="582"/>
      <c r="N182" s="582"/>
      <c r="O182" s="582"/>
      <c r="P182" s="582"/>
      <c r="Q182" s="582"/>
      <c r="R182" s="582"/>
      <c r="S182" s="582"/>
      <c r="T182" s="582"/>
      <c r="U182" s="582"/>
      <c r="V182" s="582"/>
      <c r="W182" s="582"/>
      <c r="X182" s="582"/>
      <c r="Y182" s="582"/>
      <c r="Z182" s="582"/>
    </row>
    <row r="183" spans="1:26" ht="14.4">
      <c r="A183" s="616">
        <v>44915</v>
      </c>
      <c r="B183" s="617">
        <v>310</v>
      </c>
      <c r="C183" s="617">
        <v>1873.11</v>
      </c>
      <c r="D183" s="618">
        <f t="shared" si="6"/>
        <v>2.8797801553453392E-2</v>
      </c>
      <c r="E183" s="618">
        <f t="shared" si="7"/>
        <v>7.6206156577524435E-3</v>
      </c>
      <c r="F183" s="582"/>
      <c r="G183" s="582"/>
      <c r="H183" s="582"/>
      <c r="I183" s="582"/>
      <c r="J183" s="582"/>
      <c r="K183" s="582"/>
      <c r="L183" s="582"/>
      <c r="M183" s="582"/>
      <c r="N183" s="582"/>
      <c r="O183" s="582"/>
      <c r="P183" s="582"/>
      <c r="Q183" s="582"/>
      <c r="R183" s="582"/>
      <c r="S183" s="582"/>
      <c r="T183" s="582"/>
      <c r="U183" s="582"/>
      <c r="V183" s="582"/>
      <c r="W183" s="582"/>
      <c r="X183" s="582"/>
      <c r="Y183" s="582"/>
      <c r="Z183" s="582"/>
    </row>
    <row r="184" spans="1:26" ht="14.4">
      <c r="A184" s="616">
        <v>44916</v>
      </c>
      <c r="B184" s="617">
        <v>304</v>
      </c>
      <c r="C184" s="617">
        <v>1867.22</v>
      </c>
      <c r="D184" s="618">
        <f t="shared" si="6"/>
        <v>-1.9544596072970283E-2</v>
      </c>
      <c r="E184" s="618">
        <f t="shared" si="7"/>
        <v>-3.1494573305643893E-3</v>
      </c>
      <c r="F184" s="582"/>
      <c r="G184" s="582"/>
      <c r="H184" s="582"/>
      <c r="I184" s="582"/>
      <c r="J184" s="582"/>
      <c r="K184" s="582"/>
      <c r="L184" s="582"/>
      <c r="M184" s="582"/>
      <c r="N184" s="582"/>
      <c r="O184" s="582"/>
      <c r="P184" s="582"/>
      <c r="Q184" s="582"/>
      <c r="R184" s="582"/>
      <c r="S184" s="582"/>
      <c r="T184" s="582"/>
      <c r="U184" s="582"/>
      <c r="V184" s="582"/>
      <c r="W184" s="582"/>
      <c r="X184" s="582"/>
      <c r="Y184" s="582"/>
      <c r="Z184" s="582"/>
    </row>
    <row r="185" spans="1:26" ht="14.4">
      <c r="A185" s="616">
        <v>44917</v>
      </c>
      <c r="B185" s="617">
        <v>317.2</v>
      </c>
      <c r="C185" s="617">
        <v>1867.21</v>
      </c>
      <c r="D185" s="618">
        <f t="shared" si="6"/>
        <v>4.2504788354471086E-2</v>
      </c>
      <c r="E185" s="618">
        <f t="shared" si="7"/>
        <v>-5.3555696585919658E-6</v>
      </c>
      <c r="F185" s="582"/>
      <c r="G185" s="582"/>
      <c r="H185" s="582"/>
      <c r="I185" s="582"/>
      <c r="J185" s="582"/>
      <c r="K185" s="582"/>
      <c r="L185" s="582"/>
      <c r="M185" s="582"/>
      <c r="N185" s="582"/>
      <c r="O185" s="582"/>
      <c r="P185" s="582"/>
      <c r="Q185" s="582"/>
      <c r="R185" s="582"/>
      <c r="S185" s="582"/>
      <c r="T185" s="582"/>
      <c r="U185" s="582"/>
      <c r="V185" s="582"/>
      <c r="W185" s="582"/>
      <c r="X185" s="582"/>
      <c r="Y185" s="582"/>
      <c r="Z185" s="582"/>
    </row>
    <row r="186" spans="1:26" ht="14.4">
      <c r="A186" s="616">
        <v>44921</v>
      </c>
      <c r="B186" s="617">
        <v>318.5</v>
      </c>
      <c r="C186" s="617">
        <v>1924.09</v>
      </c>
      <c r="D186" s="618">
        <f t="shared" si="6"/>
        <v>4.0899852515250664E-3</v>
      </c>
      <c r="E186" s="618">
        <f t="shared" si="7"/>
        <v>3.0007790547761492E-2</v>
      </c>
      <c r="F186" s="582"/>
      <c r="G186" s="582"/>
      <c r="H186" s="582"/>
      <c r="I186" s="582"/>
      <c r="J186" s="582"/>
      <c r="K186" s="582"/>
      <c r="L186" s="582"/>
      <c r="M186" s="582"/>
      <c r="N186" s="582"/>
      <c r="O186" s="582"/>
      <c r="P186" s="582"/>
      <c r="Q186" s="582"/>
      <c r="R186" s="582"/>
      <c r="S186" s="582"/>
      <c r="T186" s="582"/>
      <c r="U186" s="582"/>
      <c r="V186" s="582"/>
      <c r="W186" s="582"/>
      <c r="X186" s="582"/>
      <c r="Y186" s="582"/>
      <c r="Z186" s="582"/>
    </row>
    <row r="187" spans="1:26" ht="14.4">
      <c r="A187" s="616">
        <v>44922</v>
      </c>
      <c r="B187" s="617">
        <v>330.6</v>
      </c>
      <c r="C187" s="617">
        <v>1983.95</v>
      </c>
      <c r="D187" s="618">
        <f t="shared" si="6"/>
        <v>3.7286710374705941E-2</v>
      </c>
      <c r="E187" s="618">
        <f t="shared" si="7"/>
        <v>3.0636678235954857E-2</v>
      </c>
      <c r="F187" s="582"/>
      <c r="G187" s="582"/>
      <c r="H187" s="582"/>
      <c r="I187" s="582"/>
      <c r="J187" s="582"/>
      <c r="K187" s="582"/>
      <c r="L187" s="582"/>
      <c r="M187" s="582"/>
      <c r="N187" s="582"/>
      <c r="O187" s="582"/>
      <c r="P187" s="582"/>
      <c r="Q187" s="582"/>
      <c r="R187" s="582"/>
      <c r="S187" s="582"/>
      <c r="T187" s="582"/>
      <c r="U187" s="582"/>
      <c r="V187" s="582"/>
      <c r="W187" s="582"/>
      <c r="X187" s="582"/>
      <c r="Y187" s="582"/>
      <c r="Z187" s="582"/>
    </row>
    <row r="188" spans="1:26" ht="14.4">
      <c r="A188" s="616">
        <v>44923</v>
      </c>
      <c r="B188" s="617">
        <v>328</v>
      </c>
      <c r="C188" s="617">
        <v>1972.15</v>
      </c>
      <c r="D188" s="618">
        <f t="shared" si="6"/>
        <v>-7.8955770027801502E-3</v>
      </c>
      <c r="E188" s="618">
        <f t="shared" si="7"/>
        <v>-5.9654887358345076E-3</v>
      </c>
      <c r="F188" s="582"/>
      <c r="G188" s="582"/>
      <c r="H188" s="582"/>
      <c r="I188" s="582"/>
      <c r="J188" s="582"/>
      <c r="K188" s="582"/>
      <c r="L188" s="582"/>
      <c r="M188" s="582"/>
      <c r="N188" s="582"/>
      <c r="O188" s="582"/>
      <c r="P188" s="582"/>
      <c r="Q188" s="582"/>
      <c r="R188" s="582"/>
      <c r="S188" s="582"/>
      <c r="T188" s="582"/>
      <c r="U188" s="582"/>
      <c r="V188" s="582"/>
      <c r="W188" s="582"/>
      <c r="X188" s="582"/>
      <c r="Y188" s="582"/>
      <c r="Z188" s="582"/>
    </row>
    <row r="189" spans="1:26" ht="14.4">
      <c r="A189" s="616">
        <v>44924</v>
      </c>
      <c r="B189" s="617">
        <v>355</v>
      </c>
      <c r="C189" s="617">
        <v>2029.03</v>
      </c>
      <c r="D189" s="618">
        <f t="shared" si="6"/>
        <v>7.9104181091272027E-2</v>
      </c>
      <c r="E189" s="618">
        <f t="shared" si="7"/>
        <v>2.8433528146668448E-2</v>
      </c>
      <c r="F189" s="582"/>
      <c r="G189" s="582"/>
      <c r="H189" s="582"/>
      <c r="I189" s="582"/>
      <c r="J189" s="582"/>
      <c r="K189" s="582"/>
      <c r="L189" s="582"/>
      <c r="M189" s="582"/>
      <c r="N189" s="582"/>
      <c r="O189" s="582"/>
      <c r="P189" s="582"/>
      <c r="Q189" s="582"/>
      <c r="R189" s="582"/>
      <c r="S189" s="582"/>
      <c r="T189" s="582"/>
      <c r="U189" s="582"/>
      <c r="V189" s="582"/>
      <c r="W189" s="582"/>
      <c r="X189" s="582"/>
      <c r="Y189" s="582"/>
      <c r="Z189" s="582"/>
    </row>
    <row r="190" spans="1:26" ht="14.4">
      <c r="A190" s="616">
        <v>44927</v>
      </c>
      <c r="B190" s="617">
        <v>345</v>
      </c>
      <c r="C190" s="617">
        <v>2046.26</v>
      </c>
      <c r="D190" s="618">
        <f t="shared" si="6"/>
        <v>-2.8573372444056E-2</v>
      </c>
      <c r="E190" s="618">
        <f t="shared" si="7"/>
        <v>8.4558903366139335E-3</v>
      </c>
      <c r="F190" s="582"/>
      <c r="G190" s="582"/>
      <c r="H190" s="582"/>
      <c r="I190" s="582"/>
      <c r="J190" s="582"/>
      <c r="K190" s="582"/>
      <c r="L190" s="582"/>
      <c r="M190" s="582"/>
      <c r="N190" s="582"/>
      <c r="O190" s="582"/>
      <c r="P190" s="582"/>
      <c r="Q190" s="582"/>
      <c r="R190" s="582"/>
      <c r="S190" s="582"/>
      <c r="T190" s="582"/>
      <c r="U190" s="582"/>
      <c r="V190" s="582"/>
      <c r="W190" s="582"/>
      <c r="X190" s="582"/>
      <c r="Y190" s="582"/>
      <c r="Z190" s="582"/>
    </row>
    <row r="191" spans="1:26" ht="14.4">
      <c r="A191" s="616">
        <v>44928</v>
      </c>
      <c r="B191" s="617">
        <v>352</v>
      </c>
      <c r="C191" s="617">
        <v>2064.09</v>
      </c>
      <c r="D191" s="618">
        <f t="shared" si="6"/>
        <v>2.0086758566737292E-2</v>
      </c>
      <c r="E191" s="618">
        <f t="shared" si="7"/>
        <v>8.6757146401642091E-3</v>
      </c>
      <c r="F191" s="582"/>
      <c r="G191" s="582"/>
      <c r="H191" s="582"/>
      <c r="I191" s="582"/>
      <c r="J191" s="582"/>
      <c r="K191" s="582"/>
      <c r="L191" s="582"/>
      <c r="M191" s="582"/>
      <c r="N191" s="582"/>
      <c r="O191" s="582"/>
      <c r="P191" s="582"/>
      <c r="Q191" s="582"/>
      <c r="R191" s="582"/>
      <c r="S191" s="582"/>
      <c r="T191" s="582"/>
      <c r="U191" s="582"/>
      <c r="V191" s="582"/>
      <c r="W191" s="582"/>
      <c r="X191" s="582"/>
      <c r="Y191" s="582"/>
      <c r="Z191" s="582"/>
    </row>
    <row r="192" spans="1:26" ht="14.4">
      <c r="A192" s="616">
        <v>44929</v>
      </c>
      <c r="B192" s="617">
        <v>354</v>
      </c>
      <c r="C192" s="617">
        <v>2061.06</v>
      </c>
      <c r="D192" s="618">
        <f t="shared" si="6"/>
        <v>5.6657375356772999E-3</v>
      </c>
      <c r="E192" s="618">
        <f t="shared" si="7"/>
        <v>-1.4690377537366394E-3</v>
      </c>
      <c r="F192" s="582"/>
      <c r="G192" s="582"/>
      <c r="H192" s="582"/>
      <c r="I192" s="582"/>
      <c r="J192" s="582"/>
      <c r="K192" s="582"/>
      <c r="L192" s="582"/>
      <c r="M192" s="582"/>
      <c r="N192" s="582"/>
      <c r="O192" s="582"/>
      <c r="P192" s="582"/>
      <c r="Q192" s="582"/>
      <c r="R192" s="582"/>
      <c r="S192" s="582"/>
      <c r="T192" s="582"/>
      <c r="U192" s="582"/>
      <c r="V192" s="582"/>
      <c r="W192" s="582"/>
      <c r="X192" s="582"/>
      <c r="Y192" s="582"/>
      <c r="Z192" s="582"/>
    </row>
    <row r="193" spans="1:26" ht="14.4">
      <c r="A193" s="616">
        <v>44930</v>
      </c>
      <c r="B193" s="617">
        <v>378.9</v>
      </c>
      <c r="C193" s="617">
        <v>2125.84</v>
      </c>
      <c r="D193" s="618">
        <f t="shared" si="6"/>
        <v>6.7975404890780619E-2</v>
      </c>
      <c r="E193" s="618">
        <f t="shared" si="7"/>
        <v>3.0946604819803342E-2</v>
      </c>
      <c r="F193" s="582"/>
      <c r="G193" s="582"/>
      <c r="H193" s="582"/>
      <c r="I193" s="582"/>
      <c r="J193" s="582"/>
      <c r="K193" s="582"/>
      <c r="L193" s="582"/>
      <c r="M193" s="582"/>
      <c r="N193" s="582"/>
      <c r="O193" s="582"/>
      <c r="P193" s="582"/>
      <c r="Q193" s="582"/>
      <c r="R193" s="582"/>
      <c r="S193" s="582"/>
      <c r="T193" s="582"/>
      <c r="U193" s="582"/>
      <c r="V193" s="582"/>
      <c r="W193" s="582"/>
      <c r="X193" s="582"/>
      <c r="Y193" s="582"/>
      <c r="Z193" s="582"/>
    </row>
    <row r="194" spans="1:26" ht="14.4">
      <c r="A194" s="616">
        <v>44931</v>
      </c>
      <c r="B194" s="617">
        <v>382</v>
      </c>
      <c r="C194" s="617">
        <v>2143.9299999999998</v>
      </c>
      <c r="D194" s="618">
        <f t="shared" si="6"/>
        <v>8.1482905820200683E-3</v>
      </c>
      <c r="E194" s="618">
        <f t="shared" si="7"/>
        <v>8.4735750359350298E-3</v>
      </c>
      <c r="F194" s="582"/>
      <c r="G194" s="582"/>
      <c r="H194" s="582"/>
      <c r="I194" s="582"/>
      <c r="J194" s="582"/>
      <c r="K194" s="582"/>
      <c r="L194" s="582"/>
      <c r="M194" s="582"/>
      <c r="N194" s="582"/>
      <c r="O194" s="582"/>
      <c r="P194" s="582"/>
      <c r="Q194" s="582"/>
      <c r="R194" s="582"/>
      <c r="S194" s="582"/>
      <c r="T194" s="582"/>
      <c r="U194" s="582"/>
      <c r="V194" s="582"/>
      <c r="W194" s="582"/>
      <c r="X194" s="582"/>
      <c r="Y194" s="582"/>
      <c r="Z194" s="582"/>
    </row>
    <row r="195" spans="1:26" ht="14.4">
      <c r="A195" s="616">
        <v>44934</v>
      </c>
      <c r="B195" s="617">
        <v>383</v>
      </c>
      <c r="C195" s="617">
        <v>2164.61</v>
      </c>
      <c r="D195" s="618">
        <f t="shared" si="6"/>
        <v>2.6143805740708936E-3</v>
      </c>
      <c r="E195" s="618">
        <f t="shared" si="7"/>
        <v>9.599613237597707E-3</v>
      </c>
      <c r="F195" s="582"/>
      <c r="G195" s="582"/>
      <c r="H195" s="582"/>
      <c r="I195" s="582"/>
      <c r="J195" s="582"/>
      <c r="K195" s="582"/>
      <c r="L195" s="582"/>
      <c r="M195" s="582"/>
      <c r="N195" s="582"/>
      <c r="O195" s="582"/>
      <c r="P195" s="582"/>
      <c r="Q195" s="582"/>
      <c r="R195" s="582"/>
      <c r="S195" s="582"/>
      <c r="T195" s="582"/>
      <c r="U195" s="582"/>
      <c r="V195" s="582"/>
      <c r="W195" s="582"/>
      <c r="X195" s="582"/>
      <c r="Y195" s="582"/>
      <c r="Z195" s="582"/>
    </row>
    <row r="196" spans="1:26" ht="14.4">
      <c r="A196" s="616">
        <v>44935</v>
      </c>
      <c r="B196" s="617">
        <v>394.1</v>
      </c>
      <c r="C196" s="617">
        <v>2211.7600000000002</v>
      </c>
      <c r="D196" s="618">
        <f t="shared" si="6"/>
        <v>2.8569695020312057E-2</v>
      </c>
      <c r="E196" s="618">
        <f t="shared" si="7"/>
        <v>2.1548372018371585E-2</v>
      </c>
      <c r="F196" s="582"/>
      <c r="G196" s="582"/>
      <c r="H196" s="582"/>
      <c r="I196" s="582"/>
      <c r="J196" s="582"/>
      <c r="K196" s="582"/>
      <c r="L196" s="582"/>
      <c r="M196" s="582"/>
      <c r="N196" s="582"/>
      <c r="O196" s="582"/>
      <c r="P196" s="582"/>
      <c r="Q196" s="582"/>
      <c r="R196" s="582"/>
      <c r="S196" s="582"/>
      <c r="T196" s="582"/>
      <c r="U196" s="582"/>
      <c r="V196" s="582"/>
      <c r="W196" s="582"/>
      <c r="X196" s="582"/>
      <c r="Y196" s="582"/>
      <c r="Z196" s="582"/>
    </row>
    <row r="197" spans="1:26" ht="14.4">
      <c r="A197" s="616">
        <v>44936</v>
      </c>
      <c r="B197" s="617">
        <v>392</v>
      </c>
      <c r="C197" s="617">
        <v>2190.42</v>
      </c>
      <c r="D197" s="618">
        <f t="shared" si="6"/>
        <v>-5.3428444104954695E-3</v>
      </c>
      <c r="E197" s="618">
        <f t="shared" si="7"/>
        <v>-9.6952724150585878E-3</v>
      </c>
      <c r="F197" s="582"/>
      <c r="G197" s="582"/>
      <c r="H197" s="582"/>
      <c r="I197" s="582"/>
      <c r="J197" s="582"/>
      <c r="K197" s="582"/>
      <c r="L197" s="582"/>
      <c r="M197" s="582"/>
      <c r="N197" s="582"/>
      <c r="O197" s="582"/>
      <c r="P197" s="582"/>
      <c r="Q197" s="582"/>
      <c r="R197" s="582"/>
      <c r="S197" s="582"/>
      <c r="T197" s="582"/>
      <c r="U197" s="582"/>
      <c r="V197" s="582"/>
      <c r="W197" s="582"/>
      <c r="X197" s="582"/>
      <c r="Y197" s="582"/>
      <c r="Z197" s="582"/>
    </row>
    <row r="198" spans="1:26" ht="14.4">
      <c r="A198" s="616">
        <v>44938</v>
      </c>
      <c r="B198" s="617">
        <v>380</v>
      </c>
      <c r="C198" s="617">
        <v>2149.39</v>
      </c>
      <c r="D198" s="618">
        <f t="shared" si="6"/>
        <v>-3.1090587070031119E-2</v>
      </c>
      <c r="E198" s="618">
        <f t="shared" si="7"/>
        <v>-1.8909225309795247E-2</v>
      </c>
      <c r="F198" s="582"/>
      <c r="G198" s="582"/>
      <c r="H198" s="582"/>
      <c r="I198" s="582"/>
      <c r="J198" s="582"/>
      <c r="K198" s="582"/>
      <c r="L198" s="582"/>
      <c r="M198" s="582"/>
      <c r="N198" s="582"/>
      <c r="O198" s="582"/>
      <c r="P198" s="582"/>
      <c r="Q198" s="582"/>
      <c r="R198" s="582"/>
      <c r="S198" s="582"/>
      <c r="T198" s="582"/>
      <c r="U198" s="582"/>
      <c r="V198" s="582"/>
      <c r="W198" s="582"/>
      <c r="X198" s="582"/>
      <c r="Y198" s="582"/>
      <c r="Z198" s="582"/>
    </row>
    <row r="199" spans="1:26" ht="14.4">
      <c r="A199" s="616">
        <v>44943</v>
      </c>
      <c r="B199" s="617">
        <v>400</v>
      </c>
      <c r="C199" s="617">
        <v>2182.11</v>
      </c>
      <c r="D199" s="618">
        <f t="shared" si="6"/>
        <v>5.1293294387550481E-2</v>
      </c>
      <c r="E199" s="618">
        <f t="shared" si="7"/>
        <v>1.5108217652900293E-2</v>
      </c>
      <c r="F199" s="582"/>
      <c r="G199" s="582"/>
      <c r="H199" s="582"/>
      <c r="I199" s="582"/>
      <c r="J199" s="582"/>
      <c r="K199" s="582"/>
      <c r="L199" s="582"/>
      <c r="M199" s="582"/>
      <c r="N199" s="582"/>
      <c r="O199" s="582"/>
      <c r="P199" s="582"/>
      <c r="Q199" s="582"/>
      <c r="R199" s="582"/>
      <c r="S199" s="582"/>
      <c r="T199" s="582"/>
      <c r="U199" s="582"/>
      <c r="V199" s="582"/>
      <c r="W199" s="582"/>
      <c r="X199" s="582"/>
      <c r="Y199" s="582"/>
      <c r="Z199" s="582"/>
    </row>
    <row r="200" spans="1:26" ht="14.4">
      <c r="A200" s="616">
        <v>44944</v>
      </c>
      <c r="B200" s="617">
        <v>399</v>
      </c>
      <c r="C200" s="617">
        <v>2173.1</v>
      </c>
      <c r="D200" s="618">
        <f t="shared" si="6"/>
        <v>-2.503130218118477E-3</v>
      </c>
      <c r="E200" s="618">
        <f t="shared" si="7"/>
        <v>-4.1375790622877632E-3</v>
      </c>
      <c r="F200" s="582"/>
      <c r="G200" s="582"/>
      <c r="H200" s="582"/>
      <c r="I200" s="582"/>
      <c r="J200" s="582"/>
      <c r="K200" s="582"/>
      <c r="L200" s="582"/>
      <c r="M200" s="582"/>
      <c r="N200" s="582"/>
      <c r="O200" s="582"/>
      <c r="P200" s="582"/>
      <c r="Q200" s="582"/>
      <c r="R200" s="582"/>
      <c r="S200" s="582"/>
      <c r="T200" s="582"/>
      <c r="U200" s="582"/>
      <c r="V200" s="582"/>
      <c r="W200" s="582"/>
      <c r="X200" s="582"/>
      <c r="Y200" s="582"/>
      <c r="Z200" s="582"/>
    </row>
    <row r="201" spans="1:26" ht="14.4">
      <c r="A201" s="616">
        <v>44945</v>
      </c>
      <c r="B201" s="617">
        <v>397</v>
      </c>
      <c r="C201" s="617">
        <v>2178.81</v>
      </c>
      <c r="D201" s="618">
        <f t="shared" si="6"/>
        <v>-5.0251362026730428E-3</v>
      </c>
      <c r="E201" s="618">
        <f t="shared" si="7"/>
        <v>2.6241366556902907E-3</v>
      </c>
      <c r="F201" s="582"/>
      <c r="G201" s="582"/>
      <c r="H201" s="582"/>
      <c r="I201" s="582"/>
      <c r="J201" s="582"/>
      <c r="K201" s="582"/>
      <c r="L201" s="582"/>
      <c r="M201" s="582"/>
      <c r="N201" s="582"/>
      <c r="O201" s="582"/>
      <c r="P201" s="582"/>
      <c r="Q201" s="582"/>
      <c r="R201" s="582"/>
      <c r="S201" s="582"/>
      <c r="T201" s="582"/>
      <c r="U201" s="582"/>
      <c r="V201" s="582"/>
      <c r="W201" s="582"/>
      <c r="X201" s="582"/>
      <c r="Y201" s="582"/>
      <c r="Z201" s="582"/>
    </row>
    <row r="202" spans="1:26" ht="14.4">
      <c r="A202" s="616">
        <v>44949</v>
      </c>
      <c r="B202" s="617">
        <v>385.2</v>
      </c>
      <c r="C202" s="617">
        <v>2165.1</v>
      </c>
      <c r="D202" s="618">
        <f t="shared" si="6"/>
        <v>-3.0173600763219899E-2</v>
      </c>
      <c r="E202" s="618">
        <f t="shared" si="7"/>
        <v>-6.3123064350435586E-3</v>
      </c>
      <c r="F202" s="582"/>
      <c r="G202" s="582"/>
      <c r="H202" s="582"/>
      <c r="I202" s="582"/>
      <c r="J202" s="582"/>
      <c r="K202" s="582"/>
      <c r="L202" s="582"/>
      <c r="M202" s="582"/>
      <c r="N202" s="582"/>
      <c r="O202" s="582"/>
      <c r="P202" s="582"/>
      <c r="Q202" s="582"/>
      <c r="R202" s="582"/>
      <c r="S202" s="582"/>
      <c r="T202" s="582"/>
      <c r="U202" s="582"/>
      <c r="V202" s="582"/>
      <c r="W202" s="582"/>
      <c r="X202" s="582"/>
      <c r="Y202" s="582"/>
      <c r="Z202" s="582"/>
    </row>
    <row r="203" spans="1:26" ht="14.4">
      <c r="A203" s="616">
        <v>44950</v>
      </c>
      <c r="B203" s="617">
        <v>390</v>
      </c>
      <c r="C203" s="617">
        <v>2173.25</v>
      </c>
      <c r="D203" s="618">
        <f t="shared" si="6"/>
        <v>1.2384059199721622E-2</v>
      </c>
      <c r="E203" s="618">
        <f t="shared" si="7"/>
        <v>3.7571932128366275E-3</v>
      </c>
      <c r="F203" s="582"/>
      <c r="G203" s="582"/>
      <c r="H203" s="582"/>
      <c r="I203" s="582"/>
      <c r="J203" s="582"/>
      <c r="K203" s="582"/>
      <c r="L203" s="582"/>
      <c r="M203" s="582"/>
      <c r="N203" s="582"/>
      <c r="O203" s="582"/>
      <c r="P203" s="582"/>
      <c r="Q203" s="582"/>
      <c r="R203" s="582"/>
      <c r="S203" s="582"/>
      <c r="T203" s="582"/>
      <c r="U203" s="582"/>
      <c r="V203" s="582"/>
      <c r="W203" s="582"/>
      <c r="X203" s="582"/>
      <c r="Y203" s="582"/>
      <c r="Z203" s="582"/>
    </row>
    <row r="204" spans="1:26" ht="14.4">
      <c r="A204" s="616">
        <v>44951</v>
      </c>
      <c r="B204" s="617">
        <v>393</v>
      </c>
      <c r="C204" s="617">
        <v>2183.62</v>
      </c>
      <c r="D204" s="618">
        <f t="shared" si="6"/>
        <v>7.6628727455690972E-3</v>
      </c>
      <c r="E204" s="618">
        <f t="shared" si="7"/>
        <v>4.7603070931478255E-3</v>
      </c>
      <c r="F204" s="582"/>
      <c r="G204" s="582"/>
      <c r="H204" s="582"/>
      <c r="I204" s="582"/>
      <c r="J204" s="582"/>
      <c r="K204" s="582"/>
      <c r="L204" s="582"/>
      <c r="M204" s="582"/>
      <c r="N204" s="582"/>
      <c r="O204" s="582"/>
      <c r="P204" s="582"/>
      <c r="Q204" s="582"/>
      <c r="R204" s="582"/>
      <c r="S204" s="582"/>
      <c r="T204" s="582"/>
      <c r="U204" s="582"/>
      <c r="V204" s="582"/>
      <c r="W204" s="582"/>
      <c r="X204" s="582"/>
      <c r="Y204" s="582"/>
      <c r="Z204" s="582"/>
    </row>
    <row r="205" spans="1:26" ht="14.4">
      <c r="A205" s="616">
        <v>44952</v>
      </c>
      <c r="B205" s="617">
        <v>397</v>
      </c>
      <c r="C205" s="617">
        <v>2183.21</v>
      </c>
      <c r="D205" s="618">
        <f t="shared" si="6"/>
        <v>1.0126668817929268E-2</v>
      </c>
      <c r="E205" s="618">
        <f t="shared" si="7"/>
        <v>-1.877792362902434E-4</v>
      </c>
      <c r="F205" s="582"/>
      <c r="G205" s="582"/>
      <c r="H205" s="582"/>
      <c r="I205" s="582"/>
      <c r="J205" s="582"/>
      <c r="K205" s="582"/>
      <c r="L205" s="582"/>
      <c r="M205" s="582"/>
      <c r="N205" s="582"/>
      <c r="O205" s="582"/>
      <c r="P205" s="582"/>
      <c r="Q205" s="582"/>
      <c r="R205" s="582"/>
      <c r="S205" s="582"/>
      <c r="T205" s="582"/>
      <c r="U205" s="582"/>
      <c r="V205" s="582"/>
      <c r="W205" s="582"/>
      <c r="X205" s="582"/>
      <c r="Y205" s="582"/>
      <c r="Z205" s="582"/>
    </row>
    <row r="206" spans="1:26" ht="14.4">
      <c r="A206" s="616">
        <v>44955</v>
      </c>
      <c r="B206" s="617">
        <v>395</v>
      </c>
      <c r="C206" s="617">
        <v>2168.5300000000002</v>
      </c>
      <c r="D206" s="618">
        <f t="shared" si="6"/>
        <v>-5.0505157860685915E-3</v>
      </c>
      <c r="E206" s="618">
        <f t="shared" si="7"/>
        <v>-6.7467521885304742E-3</v>
      </c>
      <c r="F206" s="582"/>
      <c r="G206" s="582"/>
      <c r="H206" s="582"/>
      <c r="I206" s="582"/>
      <c r="J206" s="582"/>
      <c r="K206" s="582"/>
      <c r="L206" s="582"/>
      <c r="M206" s="582"/>
      <c r="N206" s="582"/>
      <c r="O206" s="582"/>
      <c r="P206" s="582"/>
      <c r="Q206" s="582"/>
      <c r="R206" s="582"/>
      <c r="S206" s="582"/>
      <c r="T206" s="582"/>
      <c r="U206" s="582"/>
      <c r="V206" s="582"/>
      <c r="W206" s="582"/>
      <c r="X206" s="582"/>
      <c r="Y206" s="582"/>
      <c r="Z206" s="582"/>
    </row>
    <row r="207" spans="1:26" ht="14.4">
      <c r="A207" s="616">
        <v>44956</v>
      </c>
      <c r="B207" s="617">
        <v>378</v>
      </c>
      <c r="C207" s="617">
        <v>2127.52</v>
      </c>
      <c r="D207" s="618">
        <f t="shared" si="6"/>
        <v>-4.3991569281534186E-2</v>
      </c>
      <c r="E207" s="618">
        <f t="shared" si="7"/>
        <v>-1.9092536519105117E-2</v>
      </c>
      <c r="F207" s="582"/>
      <c r="G207" s="582"/>
      <c r="H207" s="582"/>
      <c r="I207" s="582"/>
      <c r="J207" s="582"/>
      <c r="K207" s="582"/>
      <c r="L207" s="582"/>
      <c r="M207" s="582"/>
      <c r="N207" s="582"/>
      <c r="O207" s="582"/>
      <c r="P207" s="582"/>
      <c r="Q207" s="582"/>
      <c r="R207" s="582"/>
      <c r="S207" s="582"/>
      <c r="T207" s="582"/>
      <c r="U207" s="582"/>
      <c r="V207" s="582"/>
      <c r="W207" s="582"/>
      <c r="X207" s="582"/>
      <c r="Y207" s="582"/>
      <c r="Z207" s="582"/>
    </row>
    <row r="208" spans="1:26" ht="14.4">
      <c r="A208" s="616">
        <v>44957</v>
      </c>
      <c r="B208" s="617">
        <v>372</v>
      </c>
      <c r="C208" s="617">
        <v>2111.6799999999998</v>
      </c>
      <c r="D208" s="618">
        <f t="shared" si="6"/>
        <v>-1.6000341346441189E-2</v>
      </c>
      <c r="E208" s="618">
        <f t="shared" si="7"/>
        <v>-7.4731429133390176E-3</v>
      </c>
      <c r="F208" s="582"/>
      <c r="G208" s="582"/>
      <c r="H208" s="582"/>
      <c r="I208" s="582"/>
      <c r="J208" s="582"/>
      <c r="K208" s="582"/>
      <c r="L208" s="582"/>
      <c r="M208" s="582"/>
      <c r="N208" s="582"/>
      <c r="O208" s="582"/>
      <c r="P208" s="582"/>
      <c r="Q208" s="582"/>
      <c r="R208" s="582"/>
      <c r="S208" s="582"/>
      <c r="T208" s="582"/>
      <c r="U208" s="582"/>
      <c r="V208" s="582"/>
      <c r="W208" s="582"/>
      <c r="X208" s="582"/>
      <c r="Y208" s="582"/>
      <c r="Z208" s="582"/>
    </row>
    <row r="209" spans="1:26" ht="14.4">
      <c r="A209" s="616">
        <v>44958</v>
      </c>
      <c r="B209" s="617">
        <v>380</v>
      </c>
      <c r="C209" s="617">
        <v>2116.65</v>
      </c>
      <c r="D209" s="618">
        <f t="shared" si="6"/>
        <v>2.1277398447284879E-2</v>
      </c>
      <c r="E209" s="618">
        <f t="shared" si="7"/>
        <v>2.3508109768226025E-3</v>
      </c>
      <c r="F209" s="582"/>
      <c r="G209" s="582"/>
      <c r="H209" s="582"/>
      <c r="I209" s="582"/>
      <c r="J209" s="582"/>
      <c r="K209" s="582"/>
      <c r="L209" s="582"/>
      <c r="M209" s="582"/>
      <c r="N209" s="582"/>
      <c r="O209" s="582"/>
      <c r="P209" s="582"/>
      <c r="Q209" s="582"/>
      <c r="R209" s="582"/>
      <c r="S209" s="582"/>
      <c r="T209" s="582"/>
      <c r="U209" s="582"/>
      <c r="V209" s="582"/>
      <c r="W209" s="582"/>
      <c r="X209" s="582"/>
      <c r="Y209" s="582"/>
      <c r="Z209" s="582"/>
    </row>
    <row r="210" spans="1:26" ht="14.4">
      <c r="A210" s="616">
        <v>44959</v>
      </c>
      <c r="B210" s="617">
        <v>378.8</v>
      </c>
      <c r="C210" s="617">
        <v>2094.54</v>
      </c>
      <c r="D210" s="618">
        <f t="shared" si="6"/>
        <v>-3.1628914085081953E-3</v>
      </c>
      <c r="E210" s="618">
        <f t="shared" si="7"/>
        <v>-1.0500691330479926E-2</v>
      </c>
      <c r="F210" s="582"/>
      <c r="G210" s="582"/>
      <c r="H210" s="582"/>
      <c r="I210" s="582"/>
      <c r="J210" s="582"/>
      <c r="K210" s="582"/>
      <c r="L210" s="582"/>
      <c r="M210" s="582"/>
      <c r="N210" s="582"/>
      <c r="O210" s="582"/>
      <c r="P210" s="582"/>
      <c r="Q210" s="582"/>
      <c r="R210" s="582"/>
      <c r="S210" s="582"/>
      <c r="T210" s="582"/>
      <c r="U210" s="582"/>
      <c r="V210" s="582"/>
      <c r="W210" s="582"/>
      <c r="X210" s="582"/>
      <c r="Y210" s="582"/>
      <c r="Z210" s="582"/>
    </row>
    <row r="211" spans="1:26" ht="14.4">
      <c r="A211" s="616">
        <v>44962</v>
      </c>
      <c r="B211" s="617">
        <v>370</v>
      </c>
      <c r="C211" s="617">
        <v>2096.08</v>
      </c>
      <c r="D211" s="618">
        <f t="shared" si="6"/>
        <v>-2.3505355673653108E-2</v>
      </c>
      <c r="E211" s="618">
        <f t="shared" si="7"/>
        <v>7.3497481008736004E-4</v>
      </c>
      <c r="F211" s="582"/>
      <c r="G211" s="582"/>
      <c r="H211" s="582"/>
      <c r="I211" s="582"/>
      <c r="J211" s="582"/>
      <c r="K211" s="582"/>
      <c r="L211" s="582"/>
      <c r="M211" s="582"/>
      <c r="N211" s="582"/>
      <c r="O211" s="582"/>
      <c r="P211" s="582"/>
      <c r="Q211" s="582"/>
      <c r="R211" s="582"/>
      <c r="S211" s="582"/>
      <c r="T211" s="582"/>
      <c r="U211" s="582"/>
      <c r="V211" s="582"/>
      <c r="W211" s="582"/>
      <c r="X211" s="582"/>
      <c r="Y211" s="582"/>
      <c r="Z211" s="582"/>
    </row>
    <row r="212" spans="1:26" ht="14.4">
      <c r="A212" s="616">
        <v>44963</v>
      </c>
      <c r="B212" s="617">
        <v>370</v>
      </c>
      <c r="C212" s="617">
        <v>2100.6999999999998</v>
      </c>
      <c r="D212" s="618">
        <f t="shared" si="6"/>
        <v>0</v>
      </c>
      <c r="E212" s="618">
        <f t="shared" si="7"/>
        <v>2.20168885014783E-3</v>
      </c>
      <c r="F212" s="582"/>
      <c r="G212" s="582"/>
      <c r="H212" s="582"/>
      <c r="I212" s="582"/>
      <c r="J212" s="582"/>
      <c r="K212" s="582"/>
      <c r="L212" s="582"/>
      <c r="M212" s="582"/>
      <c r="N212" s="582"/>
      <c r="O212" s="582"/>
      <c r="P212" s="582"/>
      <c r="Q212" s="582"/>
      <c r="R212" s="582"/>
      <c r="S212" s="582"/>
      <c r="T212" s="582"/>
      <c r="U212" s="582"/>
      <c r="V212" s="582"/>
      <c r="W212" s="582"/>
      <c r="X212" s="582"/>
      <c r="Y212" s="582"/>
      <c r="Z212" s="582"/>
    </row>
    <row r="213" spans="1:26" ht="14.4">
      <c r="A213" s="616">
        <v>44964</v>
      </c>
      <c r="B213" s="617">
        <v>395</v>
      </c>
      <c r="C213" s="617">
        <v>2177.34</v>
      </c>
      <c r="D213" s="618">
        <f t="shared" si="6"/>
        <v>6.5382759262851711E-2</v>
      </c>
      <c r="E213" s="618">
        <f t="shared" si="7"/>
        <v>3.5833325765280956E-2</v>
      </c>
      <c r="F213" s="582"/>
      <c r="G213" s="582"/>
      <c r="H213" s="582"/>
      <c r="I213" s="582"/>
      <c r="J213" s="582"/>
      <c r="K213" s="582"/>
      <c r="L213" s="582"/>
      <c r="M213" s="582"/>
      <c r="N213" s="582"/>
      <c r="O213" s="582"/>
      <c r="P213" s="582"/>
      <c r="Q213" s="582"/>
      <c r="R213" s="582"/>
      <c r="S213" s="582"/>
      <c r="T213" s="582"/>
      <c r="U213" s="582"/>
      <c r="V213" s="582"/>
      <c r="W213" s="582"/>
      <c r="X213" s="582"/>
      <c r="Y213" s="582"/>
      <c r="Z213" s="582"/>
    </row>
    <row r="214" spans="1:26" ht="14.4">
      <c r="A214" s="616">
        <v>44965</v>
      </c>
      <c r="B214" s="617">
        <v>396</v>
      </c>
      <c r="C214" s="617">
        <v>2170.21</v>
      </c>
      <c r="D214" s="618">
        <f t="shared" si="6"/>
        <v>2.5284463533586906E-3</v>
      </c>
      <c r="E214" s="618">
        <f t="shared" si="7"/>
        <v>-3.2800112211821661E-3</v>
      </c>
      <c r="F214" s="582"/>
      <c r="G214" s="582"/>
      <c r="H214" s="582"/>
      <c r="I214" s="582"/>
      <c r="J214" s="582"/>
      <c r="K214" s="582"/>
      <c r="L214" s="582"/>
      <c r="M214" s="582"/>
      <c r="N214" s="582"/>
      <c r="O214" s="582"/>
      <c r="P214" s="582"/>
      <c r="Q214" s="582"/>
      <c r="R214" s="582"/>
      <c r="S214" s="582"/>
      <c r="T214" s="582"/>
      <c r="U214" s="582"/>
      <c r="V214" s="582"/>
      <c r="W214" s="582"/>
      <c r="X214" s="582"/>
      <c r="Y214" s="582"/>
      <c r="Z214" s="582"/>
    </row>
    <row r="215" spans="1:26" ht="14.4">
      <c r="A215" s="616">
        <v>44966</v>
      </c>
      <c r="B215" s="617">
        <v>402</v>
      </c>
      <c r="C215" s="617">
        <v>2182.61</v>
      </c>
      <c r="D215" s="618">
        <f t="shared" si="6"/>
        <v>1.5037877364540502E-2</v>
      </c>
      <c r="E215" s="618">
        <f t="shared" si="7"/>
        <v>5.6974713143207179E-3</v>
      </c>
      <c r="F215" s="582"/>
      <c r="G215" s="582"/>
      <c r="H215" s="582"/>
      <c r="I215" s="582"/>
      <c r="J215" s="582"/>
      <c r="K215" s="582"/>
      <c r="L215" s="582"/>
      <c r="M215" s="582"/>
      <c r="N215" s="582"/>
      <c r="O215" s="582"/>
      <c r="P215" s="582"/>
      <c r="Q215" s="582"/>
      <c r="R215" s="582"/>
      <c r="S215" s="582"/>
      <c r="T215" s="582"/>
      <c r="U215" s="582"/>
      <c r="V215" s="582"/>
      <c r="W215" s="582"/>
      <c r="X215" s="582"/>
      <c r="Y215" s="582"/>
      <c r="Z215" s="582"/>
    </row>
    <row r="216" spans="1:26" ht="14.4">
      <c r="A216" s="616">
        <v>44969</v>
      </c>
      <c r="B216" s="617">
        <v>386</v>
      </c>
      <c r="C216" s="617">
        <v>2121.75</v>
      </c>
      <c r="D216" s="618">
        <f t="shared" si="6"/>
        <v>-4.0614719154190244E-2</v>
      </c>
      <c r="E216" s="618">
        <f t="shared" si="7"/>
        <v>-2.8280188510267847E-2</v>
      </c>
      <c r="F216" s="582"/>
      <c r="G216" s="582"/>
      <c r="H216" s="582"/>
      <c r="I216" s="582"/>
      <c r="J216" s="582"/>
      <c r="K216" s="582"/>
      <c r="L216" s="582"/>
      <c r="M216" s="582"/>
      <c r="N216" s="582"/>
      <c r="O216" s="582"/>
      <c r="P216" s="582"/>
      <c r="Q216" s="582"/>
      <c r="R216" s="582"/>
      <c r="S216" s="582"/>
      <c r="T216" s="582"/>
      <c r="U216" s="582"/>
      <c r="V216" s="582"/>
      <c r="W216" s="582"/>
      <c r="X216" s="582"/>
      <c r="Y216" s="582"/>
      <c r="Z216" s="582"/>
    </row>
    <row r="217" spans="1:26" ht="14.4">
      <c r="A217" s="616">
        <v>44971</v>
      </c>
      <c r="B217" s="617">
        <v>390</v>
      </c>
      <c r="C217" s="617">
        <v>2105.46</v>
      </c>
      <c r="D217" s="618">
        <f t="shared" si="6"/>
        <v>1.0309369658861287E-2</v>
      </c>
      <c r="E217" s="618">
        <f t="shared" si="7"/>
        <v>-7.707249291005947E-3</v>
      </c>
      <c r="F217" s="582"/>
      <c r="G217" s="582"/>
      <c r="H217" s="582"/>
      <c r="I217" s="582"/>
      <c r="J217" s="582"/>
      <c r="K217" s="582"/>
      <c r="L217" s="582"/>
      <c r="M217" s="582"/>
      <c r="N217" s="582"/>
      <c r="O217" s="582"/>
      <c r="P217" s="582"/>
      <c r="Q217" s="582"/>
      <c r="R217" s="582"/>
      <c r="S217" s="582"/>
      <c r="T217" s="582"/>
      <c r="U217" s="582"/>
      <c r="V217" s="582"/>
      <c r="W217" s="582"/>
      <c r="X217" s="582"/>
      <c r="Y217" s="582"/>
      <c r="Z217" s="582"/>
    </row>
    <row r="218" spans="1:26" ht="14.4">
      <c r="A218" s="616">
        <v>44972</v>
      </c>
      <c r="B218" s="617">
        <v>387.4</v>
      </c>
      <c r="C218" s="617">
        <v>2091.56</v>
      </c>
      <c r="D218" s="618">
        <f t="shared" si="6"/>
        <v>-6.688988150796652E-3</v>
      </c>
      <c r="E218" s="618">
        <f t="shared" si="7"/>
        <v>-6.6237715431827094E-3</v>
      </c>
      <c r="F218" s="582"/>
      <c r="G218" s="582"/>
      <c r="H218" s="582"/>
      <c r="I218" s="582"/>
      <c r="J218" s="582"/>
      <c r="K218" s="582"/>
      <c r="L218" s="582"/>
      <c r="M218" s="582"/>
      <c r="N218" s="582"/>
      <c r="O218" s="582"/>
      <c r="P218" s="582"/>
      <c r="Q218" s="582"/>
      <c r="R218" s="582"/>
      <c r="S218" s="582"/>
      <c r="T218" s="582"/>
      <c r="U218" s="582"/>
      <c r="V218" s="582"/>
      <c r="W218" s="582"/>
      <c r="X218" s="582"/>
      <c r="Y218" s="582"/>
      <c r="Z218" s="582"/>
    </row>
    <row r="219" spans="1:26" ht="14.4">
      <c r="A219" s="616">
        <v>44973</v>
      </c>
      <c r="B219" s="617">
        <v>388</v>
      </c>
      <c r="C219" s="617">
        <v>2070.41</v>
      </c>
      <c r="D219" s="618">
        <f t="shared" si="6"/>
        <v>1.5475886503779107E-3</v>
      </c>
      <c r="E219" s="618">
        <f t="shared" si="7"/>
        <v>-1.0163543736136517E-2</v>
      </c>
      <c r="F219" s="582"/>
      <c r="G219" s="582"/>
      <c r="H219" s="582"/>
      <c r="I219" s="582"/>
      <c r="J219" s="582"/>
      <c r="K219" s="582"/>
      <c r="L219" s="582"/>
      <c r="M219" s="582"/>
      <c r="N219" s="582"/>
      <c r="O219" s="582"/>
      <c r="P219" s="582"/>
      <c r="Q219" s="582"/>
      <c r="R219" s="582"/>
      <c r="S219" s="582"/>
      <c r="T219" s="582"/>
      <c r="U219" s="582"/>
      <c r="V219" s="582"/>
      <c r="W219" s="582"/>
      <c r="X219" s="582"/>
      <c r="Y219" s="582"/>
      <c r="Z219" s="582"/>
    </row>
    <row r="220" spans="1:26" ht="14.4">
      <c r="A220" s="616">
        <v>44977</v>
      </c>
      <c r="B220" s="617">
        <v>383</v>
      </c>
      <c r="C220" s="617">
        <v>2046.81</v>
      </c>
      <c r="D220" s="618">
        <f t="shared" si="6"/>
        <v>-1.2970350442627404E-2</v>
      </c>
      <c r="E220" s="618">
        <f t="shared" si="7"/>
        <v>-1.1464171685258944E-2</v>
      </c>
      <c r="F220" s="582"/>
      <c r="G220" s="582"/>
      <c r="H220" s="582"/>
      <c r="I220" s="582"/>
      <c r="J220" s="582"/>
      <c r="K220" s="582"/>
      <c r="L220" s="582"/>
      <c r="M220" s="582"/>
      <c r="N220" s="582"/>
      <c r="O220" s="582"/>
      <c r="P220" s="582"/>
      <c r="Q220" s="582"/>
      <c r="R220" s="582"/>
      <c r="S220" s="582"/>
      <c r="T220" s="582"/>
      <c r="U220" s="582"/>
      <c r="V220" s="582"/>
      <c r="W220" s="582"/>
      <c r="X220" s="582"/>
      <c r="Y220" s="582"/>
      <c r="Z220" s="582"/>
    </row>
    <row r="221" spans="1:26" ht="14.4">
      <c r="A221" s="616">
        <v>44979</v>
      </c>
      <c r="B221" s="617">
        <v>394</v>
      </c>
      <c r="C221" s="617">
        <v>2080.38</v>
      </c>
      <c r="D221" s="618">
        <f t="shared" si="6"/>
        <v>2.8315920117287858E-2</v>
      </c>
      <c r="E221" s="618">
        <f t="shared" si="7"/>
        <v>1.626808572264642E-2</v>
      </c>
      <c r="F221" s="582"/>
      <c r="G221" s="582"/>
      <c r="H221" s="582"/>
      <c r="I221" s="582"/>
      <c r="J221" s="582"/>
      <c r="K221" s="582"/>
      <c r="L221" s="582"/>
      <c r="M221" s="582"/>
      <c r="N221" s="582"/>
      <c r="O221" s="582"/>
      <c r="P221" s="582"/>
      <c r="Q221" s="582"/>
      <c r="R221" s="582"/>
      <c r="S221" s="582"/>
      <c r="T221" s="582"/>
      <c r="U221" s="582"/>
      <c r="V221" s="582"/>
      <c r="W221" s="582"/>
      <c r="X221" s="582"/>
      <c r="Y221" s="582"/>
      <c r="Z221" s="582"/>
    </row>
    <row r="222" spans="1:26" ht="14.4">
      <c r="A222" s="616">
        <v>44980</v>
      </c>
      <c r="B222" s="617">
        <v>413</v>
      </c>
      <c r="C222" s="617">
        <v>2022.64</v>
      </c>
      <c r="D222" s="618">
        <f t="shared" si="6"/>
        <v>4.7096683663099027E-2</v>
      </c>
      <c r="E222" s="618">
        <f t="shared" si="7"/>
        <v>-2.8146980519066885E-2</v>
      </c>
      <c r="F222" s="582"/>
      <c r="G222" s="582"/>
      <c r="H222" s="582"/>
      <c r="I222" s="582"/>
      <c r="J222" s="582"/>
      <c r="K222" s="582"/>
      <c r="L222" s="582"/>
      <c r="M222" s="582"/>
      <c r="N222" s="582"/>
      <c r="O222" s="582"/>
      <c r="P222" s="582"/>
      <c r="Q222" s="582"/>
      <c r="R222" s="582"/>
      <c r="S222" s="582"/>
      <c r="T222" s="582"/>
      <c r="U222" s="582"/>
      <c r="V222" s="582"/>
      <c r="W222" s="582"/>
      <c r="X222" s="582"/>
      <c r="Y222" s="582"/>
      <c r="Z222" s="582"/>
    </row>
    <row r="223" spans="1:26" ht="14.4">
      <c r="A223" s="616">
        <v>44983</v>
      </c>
      <c r="B223" s="617">
        <v>415</v>
      </c>
      <c r="C223" s="617">
        <v>2027.19</v>
      </c>
      <c r="D223" s="618">
        <f t="shared" si="6"/>
        <v>4.8309272696655924E-3</v>
      </c>
      <c r="E223" s="618">
        <f t="shared" si="7"/>
        <v>2.2470088445345582E-3</v>
      </c>
      <c r="F223" s="582"/>
      <c r="G223" s="582"/>
      <c r="H223" s="582"/>
      <c r="I223" s="582"/>
      <c r="J223" s="582"/>
      <c r="K223" s="582"/>
      <c r="L223" s="582"/>
      <c r="M223" s="582"/>
      <c r="N223" s="582"/>
      <c r="O223" s="582"/>
      <c r="P223" s="582"/>
      <c r="Q223" s="582"/>
      <c r="R223" s="582"/>
      <c r="S223" s="582"/>
      <c r="T223" s="582"/>
      <c r="U223" s="582"/>
      <c r="V223" s="582"/>
      <c r="W223" s="582"/>
      <c r="X223" s="582"/>
      <c r="Y223" s="582"/>
      <c r="Z223" s="582"/>
    </row>
    <row r="224" spans="1:26" ht="14.4">
      <c r="A224" s="616">
        <v>44984</v>
      </c>
      <c r="B224" s="617">
        <v>403.4</v>
      </c>
      <c r="C224" s="617">
        <v>2023.54</v>
      </c>
      <c r="D224" s="618">
        <f t="shared" si="6"/>
        <v>-2.834989471058701E-2</v>
      </c>
      <c r="E224" s="618">
        <f t="shared" si="7"/>
        <v>-1.8021447925929469E-3</v>
      </c>
      <c r="F224" s="582"/>
      <c r="G224" s="582"/>
      <c r="H224" s="582"/>
      <c r="I224" s="582"/>
      <c r="J224" s="582"/>
      <c r="K224" s="582"/>
      <c r="L224" s="582"/>
      <c r="M224" s="582"/>
      <c r="N224" s="582"/>
      <c r="O224" s="582"/>
      <c r="P224" s="582"/>
      <c r="Q224" s="582"/>
      <c r="R224" s="582"/>
      <c r="S224" s="582"/>
      <c r="T224" s="582"/>
      <c r="U224" s="582"/>
      <c r="V224" s="582"/>
      <c r="W224" s="582"/>
      <c r="X224" s="582"/>
      <c r="Y224" s="582"/>
      <c r="Z224" s="582"/>
    </row>
    <row r="225" spans="1:26" ht="14.4">
      <c r="A225" s="616">
        <v>44985</v>
      </c>
      <c r="B225" s="617">
        <v>405</v>
      </c>
      <c r="C225" s="617">
        <v>2019.93</v>
      </c>
      <c r="D225" s="618">
        <f t="shared" si="6"/>
        <v>3.9584415864277588E-3</v>
      </c>
      <c r="E225" s="618">
        <f t="shared" si="7"/>
        <v>-1.7855955202646578E-3</v>
      </c>
      <c r="F225" s="582"/>
      <c r="G225" s="582"/>
      <c r="H225" s="582"/>
      <c r="I225" s="582"/>
      <c r="J225" s="582"/>
      <c r="K225" s="582"/>
      <c r="L225" s="582"/>
      <c r="M225" s="582"/>
      <c r="N225" s="582"/>
      <c r="O225" s="582"/>
      <c r="P225" s="582"/>
      <c r="Q225" s="582"/>
      <c r="R225" s="582"/>
      <c r="S225" s="582"/>
      <c r="T225" s="582"/>
      <c r="U225" s="582"/>
      <c r="V225" s="582"/>
      <c r="W225" s="582"/>
      <c r="X225" s="582"/>
      <c r="Y225" s="582"/>
      <c r="Z225" s="582"/>
    </row>
    <row r="226" spans="1:26" ht="14.4">
      <c r="A226" s="616">
        <v>44986</v>
      </c>
      <c r="B226" s="617">
        <v>395</v>
      </c>
      <c r="C226" s="617">
        <v>1995.49</v>
      </c>
      <c r="D226" s="618">
        <f t="shared" si="6"/>
        <v>-2.500130220541727E-2</v>
      </c>
      <c r="E226" s="618">
        <f t="shared" si="7"/>
        <v>-1.217322312859623E-2</v>
      </c>
      <c r="F226" s="582"/>
      <c r="G226" s="582"/>
      <c r="H226" s="582"/>
      <c r="I226" s="582"/>
      <c r="J226" s="582"/>
      <c r="K226" s="582"/>
      <c r="L226" s="582"/>
      <c r="M226" s="582"/>
      <c r="N226" s="582"/>
      <c r="O226" s="582"/>
      <c r="P226" s="582"/>
      <c r="Q226" s="582"/>
      <c r="R226" s="582"/>
      <c r="S226" s="582"/>
      <c r="T226" s="582"/>
      <c r="U226" s="582"/>
      <c r="V226" s="582"/>
      <c r="W226" s="582"/>
      <c r="X226" s="582"/>
      <c r="Y226" s="582"/>
      <c r="Z226" s="582"/>
    </row>
    <row r="227" spans="1:26" ht="14.4">
      <c r="A227" s="616">
        <v>44987</v>
      </c>
      <c r="B227" s="617">
        <v>388</v>
      </c>
      <c r="C227" s="617">
        <v>1967.45</v>
      </c>
      <c r="D227" s="618">
        <f t="shared" si="6"/>
        <v>-1.7880425277848409E-2</v>
      </c>
      <c r="E227" s="618">
        <f t="shared" si="7"/>
        <v>-1.4151346192828818E-2</v>
      </c>
      <c r="F227" s="582"/>
      <c r="G227" s="582"/>
      <c r="H227" s="582"/>
      <c r="I227" s="582"/>
      <c r="J227" s="582"/>
      <c r="K227" s="582"/>
      <c r="L227" s="582"/>
      <c r="M227" s="582"/>
      <c r="N227" s="582"/>
      <c r="O227" s="582"/>
      <c r="P227" s="582"/>
      <c r="Q227" s="582"/>
      <c r="R227" s="582"/>
      <c r="S227" s="582"/>
      <c r="T227" s="582"/>
      <c r="U227" s="582"/>
      <c r="V227" s="582"/>
      <c r="W227" s="582"/>
      <c r="X227" s="582"/>
      <c r="Y227" s="582"/>
      <c r="Z227" s="582"/>
    </row>
    <row r="228" spans="1:26" ht="14.4">
      <c r="A228" s="616">
        <v>44990</v>
      </c>
      <c r="B228" s="617">
        <v>379.9</v>
      </c>
      <c r="C228" s="617">
        <v>1938.25</v>
      </c>
      <c r="D228" s="618">
        <f t="shared" si="6"/>
        <v>-2.109727942969359E-2</v>
      </c>
      <c r="E228" s="618">
        <f t="shared" si="7"/>
        <v>-1.4952783908965287E-2</v>
      </c>
      <c r="F228" s="582"/>
      <c r="G228" s="582"/>
      <c r="H228" s="582"/>
      <c r="I228" s="582"/>
      <c r="J228" s="582"/>
      <c r="K228" s="582"/>
      <c r="L228" s="582"/>
      <c r="M228" s="582"/>
      <c r="N228" s="582"/>
      <c r="O228" s="582"/>
      <c r="P228" s="582"/>
      <c r="Q228" s="582"/>
      <c r="R228" s="582"/>
      <c r="S228" s="582"/>
      <c r="T228" s="582"/>
      <c r="U228" s="582"/>
      <c r="V228" s="582"/>
      <c r="W228" s="582"/>
      <c r="X228" s="582"/>
      <c r="Y228" s="582"/>
      <c r="Z228" s="582"/>
    </row>
    <row r="229" spans="1:26" ht="14.4">
      <c r="A229" s="616">
        <v>44992</v>
      </c>
      <c r="B229" s="617">
        <v>381</v>
      </c>
      <c r="C229" s="617">
        <v>1952.66</v>
      </c>
      <c r="D229" s="618">
        <f t="shared" si="6"/>
        <v>2.8913149331212234E-3</v>
      </c>
      <c r="E229" s="618">
        <f t="shared" si="7"/>
        <v>7.4070414801556831E-3</v>
      </c>
      <c r="F229" s="582"/>
      <c r="G229" s="582"/>
      <c r="H229" s="582"/>
      <c r="I229" s="582"/>
      <c r="J229" s="582"/>
      <c r="K229" s="582"/>
      <c r="L229" s="582"/>
      <c r="M229" s="582"/>
      <c r="N229" s="582"/>
      <c r="O229" s="582"/>
      <c r="P229" s="582"/>
      <c r="Q229" s="582"/>
      <c r="R229" s="582"/>
      <c r="S229" s="582"/>
      <c r="T229" s="582"/>
      <c r="U229" s="582"/>
      <c r="V229" s="582"/>
      <c r="W229" s="582"/>
      <c r="X229" s="582"/>
      <c r="Y229" s="582"/>
      <c r="Z229" s="582"/>
    </row>
    <row r="230" spans="1:26" ht="14.4">
      <c r="A230" s="616">
        <v>44994</v>
      </c>
      <c r="B230" s="617">
        <v>400</v>
      </c>
      <c r="C230" s="617">
        <v>2002.7</v>
      </c>
      <c r="D230" s="618">
        <f t="shared" si="6"/>
        <v>4.8665171981281008E-2</v>
      </c>
      <c r="E230" s="618">
        <f t="shared" si="7"/>
        <v>2.5303724532153817E-2</v>
      </c>
      <c r="F230" s="582"/>
      <c r="G230" s="582"/>
      <c r="H230" s="582"/>
      <c r="I230" s="582"/>
      <c r="J230" s="582"/>
      <c r="K230" s="582"/>
      <c r="L230" s="582"/>
      <c r="M230" s="582"/>
      <c r="N230" s="582"/>
      <c r="O230" s="582"/>
      <c r="P230" s="582"/>
      <c r="Q230" s="582"/>
      <c r="R230" s="582"/>
      <c r="S230" s="582"/>
      <c r="T230" s="582"/>
      <c r="U230" s="582"/>
      <c r="V230" s="582"/>
      <c r="W230" s="582"/>
      <c r="X230" s="582"/>
      <c r="Y230" s="582"/>
      <c r="Z230" s="582"/>
    </row>
    <row r="231" spans="1:26" ht="14.4">
      <c r="A231" s="616">
        <v>44997</v>
      </c>
      <c r="B231" s="617">
        <v>385</v>
      </c>
      <c r="C231" s="617">
        <v>1975.89</v>
      </c>
      <c r="D231" s="618">
        <f t="shared" si="6"/>
        <v>-3.8221212820197741E-2</v>
      </c>
      <c r="E231" s="618">
        <f t="shared" si="7"/>
        <v>-1.3477340369280543E-2</v>
      </c>
      <c r="F231" s="582"/>
      <c r="G231" s="582"/>
      <c r="H231" s="582"/>
      <c r="I231" s="582"/>
      <c r="J231" s="582"/>
      <c r="K231" s="582"/>
      <c r="L231" s="582"/>
      <c r="M231" s="582"/>
      <c r="N231" s="582"/>
      <c r="O231" s="582"/>
      <c r="P231" s="582"/>
      <c r="Q231" s="582"/>
      <c r="R231" s="582"/>
      <c r="S231" s="582"/>
      <c r="T231" s="582"/>
      <c r="U231" s="582"/>
      <c r="V231" s="582"/>
      <c r="W231" s="582"/>
      <c r="X231" s="582"/>
      <c r="Y231" s="582"/>
      <c r="Z231" s="582"/>
    </row>
    <row r="232" spans="1:26" ht="14.4">
      <c r="A232" s="616">
        <v>44998</v>
      </c>
      <c r="B232" s="617">
        <v>385.7</v>
      </c>
      <c r="C232" s="617">
        <v>1951.21</v>
      </c>
      <c r="D232" s="618">
        <f t="shared" si="6"/>
        <v>1.8165309263977853E-3</v>
      </c>
      <c r="E232" s="618">
        <f t="shared" si="7"/>
        <v>-1.2569236802269254E-2</v>
      </c>
      <c r="F232" s="582"/>
      <c r="G232" s="582"/>
      <c r="H232" s="582"/>
      <c r="I232" s="582"/>
      <c r="J232" s="582"/>
      <c r="K232" s="582"/>
      <c r="L232" s="582"/>
      <c r="M232" s="582"/>
      <c r="N232" s="582"/>
      <c r="O232" s="582"/>
      <c r="P232" s="582"/>
      <c r="Q232" s="582"/>
      <c r="R232" s="582"/>
      <c r="S232" s="582"/>
      <c r="T232" s="582"/>
      <c r="U232" s="582"/>
      <c r="V232" s="582"/>
      <c r="W232" s="582"/>
      <c r="X232" s="582"/>
      <c r="Y232" s="582"/>
      <c r="Z232" s="582"/>
    </row>
    <row r="233" spans="1:26" ht="14.4">
      <c r="A233" s="616">
        <v>44999</v>
      </c>
      <c r="B233" s="617">
        <v>389</v>
      </c>
      <c r="C233" s="617">
        <v>1953.06</v>
      </c>
      <c r="D233" s="618">
        <f t="shared" si="6"/>
        <v>8.5194784042643083E-3</v>
      </c>
      <c r="E233" s="618">
        <f t="shared" si="7"/>
        <v>9.4768043114678115E-4</v>
      </c>
      <c r="F233" s="582"/>
      <c r="G233" s="582"/>
      <c r="H233" s="582"/>
      <c r="I233" s="582"/>
      <c r="J233" s="582"/>
      <c r="K233" s="582"/>
      <c r="L233" s="582"/>
      <c r="M233" s="582"/>
      <c r="N233" s="582"/>
      <c r="O233" s="582"/>
      <c r="P233" s="582"/>
      <c r="Q233" s="582"/>
      <c r="R233" s="582"/>
      <c r="S233" s="582"/>
      <c r="T233" s="582"/>
      <c r="U233" s="582"/>
      <c r="V233" s="582"/>
      <c r="W233" s="582"/>
      <c r="X233" s="582"/>
      <c r="Y233" s="582"/>
      <c r="Z233" s="582"/>
    </row>
    <row r="234" spans="1:26" ht="14.4">
      <c r="A234" s="616">
        <v>45000</v>
      </c>
      <c r="B234" s="617">
        <v>397.8</v>
      </c>
      <c r="C234" s="617">
        <v>1938.62</v>
      </c>
      <c r="D234" s="618">
        <f t="shared" si="6"/>
        <v>2.237002280142562E-2</v>
      </c>
      <c r="E234" s="618">
        <f t="shared" si="7"/>
        <v>-7.4209936422756726E-3</v>
      </c>
      <c r="F234" s="582"/>
      <c r="G234" s="582"/>
      <c r="H234" s="582"/>
      <c r="I234" s="582"/>
      <c r="J234" s="582"/>
      <c r="K234" s="582"/>
      <c r="L234" s="582"/>
      <c r="M234" s="582"/>
      <c r="N234" s="582"/>
      <c r="O234" s="582"/>
      <c r="P234" s="582"/>
      <c r="Q234" s="582"/>
      <c r="R234" s="582"/>
      <c r="S234" s="582"/>
      <c r="T234" s="582"/>
      <c r="U234" s="582"/>
      <c r="V234" s="582"/>
      <c r="W234" s="582"/>
      <c r="X234" s="582"/>
      <c r="Y234" s="582"/>
      <c r="Z234" s="582"/>
    </row>
    <row r="235" spans="1:26" ht="14.4">
      <c r="A235" s="616">
        <v>45001</v>
      </c>
      <c r="B235" s="617">
        <v>398.1</v>
      </c>
      <c r="C235" s="617">
        <v>1933.31</v>
      </c>
      <c r="D235" s="618">
        <f t="shared" si="6"/>
        <v>7.5386358639968956E-4</v>
      </c>
      <c r="E235" s="618">
        <f t="shared" si="7"/>
        <v>-2.7428199006459134E-3</v>
      </c>
      <c r="F235" s="582"/>
      <c r="G235" s="582"/>
      <c r="H235" s="582"/>
      <c r="I235" s="582"/>
      <c r="J235" s="582"/>
      <c r="K235" s="582"/>
      <c r="L235" s="582"/>
      <c r="M235" s="582"/>
      <c r="N235" s="582"/>
      <c r="O235" s="582"/>
      <c r="P235" s="582"/>
      <c r="Q235" s="582"/>
      <c r="R235" s="582"/>
      <c r="S235" s="582"/>
      <c r="T235" s="582"/>
      <c r="U235" s="582"/>
      <c r="V235" s="582"/>
      <c r="W235" s="582"/>
      <c r="X235" s="582"/>
      <c r="Y235" s="582"/>
      <c r="Z235" s="582"/>
    </row>
    <row r="236" spans="1:26" ht="14.4">
      <c r="A236" s="616">
        <v>45004</v>
      </c>
      <c r="B236" s="617">
        <v>408</v>
      </c>
      <c r="C236" s="617">
        <v>1926.4</v>
      </c>
      <c r="D236" s="618">
        <f t="shared" si="6"/>
        <v>2.4563944397890027E-2</v>
      </c>
      <c r="E236" s="618">
        <f t="shared" si="7"/>
        <v>-3.5805837135512433E-3</v>
      </c>
      <c r="F236" s="582"/>
      <c r="G236" s="582"/>
      <c r="H236" s="582"/>
      <c r="I236" s="582"/>
      <c r="J236" s="582"/>
      <c r="K236" s="582"/>
      <c r="L236" s="582"/>
      <c r="M236" s="582"/>
      <c r="N236" s="582"/>
      <c r="O236" s="582"/>
      <c r="P236" s="582"/>
      <c r="Q236" s="582"/>
      <c r="R236" s="582"/>
      <c r="S236" s="582"/>
      <c r="T236" s="582"/>
      <c r="U236" s="582"/>
      <c r="V236" s="582"/>
      <c r="W236" s="582"/>
      <c r="X236" s="582"/>
      <c r="Y236" s="582"/>
      <c r="Z236" s="582"/>
    </row>
    <row r="237" spans="1:26" ht="14.4">
      <c r="A237" s="616">
        <v>45005</v>
      </c>
      <c r="B237" s="617">
        <v>417.9</v>
      </c>
      <c r="C237" s="617">
        <v>1949.06</v>
      </c>
      <c r="D237" s="618">
        <f t="shared" si="6"/>
        <v>2.3974995049707924E-2</v>
      </c>
      <c r="E237" s="618">
        <f t="shared" si="7"/>
        <v>1.1694228937167931E-2</v>
      </c>
      <c r="F237" s="582"/>
      <c r="G237" s="582"/>
      <c r="H237" s="582"/>
      <c r="I237" s="582"/>
      <c r="J237" s="582"/>
      <c r="K237" s="582"/>
      <c r="L237" s="582"/>
      <c r="M237" s="582"/>
      <c r="N237" s="582"/>
      <c r="O237" s="582"/>
      <c r="P237" s="582"/>
      <c r="Q237" s="582"/>
      <c r="R237" s="582"/>
      <c r="S237" s="582"/>
      <c r="T237" s="582"/>
      <c r="U237" s="582"/>
      <c r="V237" s="582"/>
      <c r="W237" s="582"/>
      <c r="X237" s="582"/>
      <c r="Y237" s="582"/>
      <c r="Z237" s="582"/>
    </row>
    <row r="238" spans="1:26" ht="14.4">
      <c r="A238" s="616">
        <v>45007</v>
      </c>
      <c r="B238" s="617">
        <v>409.7</v>
      </c>
      <c r="C238" s="617">
        <v>1933.29</v>
      </c>
      <c r="D238" s="618">
        <f t="shared" si="6"/>
        <v>-1.9816984901044343E-2</v>
      </c>
      <c r="E238" s="618">
        <f t="shared" si="7"/>
        <v>-8.1239902295650607E-3</v>
      </c>
      <c r="F238" s="582"/>
      <c r="G238" s="582"/>
      <c r="H238" s="582"/>
      <c r="I238" s="582"/>
      <c r="J238" s="582"/>
      <c r="K238" s="582"/>
      <c r="L238" s="582"/>
      <c r="M238" s="582"/>
      <c r="N238" s="582"/>
      <c r="O238" s="582"/>
      <c r="P238" s="582"/>
      <c r="Q238" s="582"/>
      <c r="R238" s="582"/>
      <c r="S238" s="582"/>
      <c r="T238" s="582"/>
      <c r="U238" s="582"/>
      <c r="V238" s="582"/>
      <c r="W238" s="582"/>
      <c r="X238" s="582"/>
      <c r="Y238" s="582"/>
      <c r="Z238" s="582"/>
    </row>
    <row r="239" spans="1:26" ht="14.4">
      <c r="A239" s="616">
        <v>45008</v>
      </c>
      <c r="B239" s="617">
        <v>399</v>
      </c>
      <c r="C239" s="617">
        <v>1915.14</v>
      </c>
      <c r="D239" s="618">
        <f t="shared" si="6"/>
        <v>-2.6463767662961955E-2</v>
      </c>
      <c r="E239" s="618">
        <f t="shared" si="7"/>
        <v>-9.4324878299401043E-3</v>
      </c>
      <c r="F239" s="582"/>
      <c r="G239" s="582"/>
      <c r="H239" s="582"/>
      <c r="I239" s="582"/>
      <c r="J239" s="582"/>
      <c r="K239" s="582"/>
      <c r="L239" s="582"/>
      <c r="M239" s="582"/>
      <c r="N239" s="582"/>
      <c r="O239" s="582"/>
      <c r="P239" s="582"/>
      <c r="Q239" s="582"/>
      <c r="R239" s="582"/>
      <c r="S239" s="582"/>
      <c r="T239" s="582"/>
      <c r="U239" s="582"/>
      <c r="V239" s="582"/>
      <c r="W239" s="582"/>
      <c r="X239" s="582"/>
      <c r="Y239" s="582"/>
      <c r="Z239" s="582"/>
    </row>
    <row r="240" spans="1:26" ht="14.4">
      <c r="A240" s="616">
        <v>45011</v>
      </c>
      <c r="B240" s="617">
        <v>398.9</v>
      </c>
      <c r="C240" s="617">
        <v>1888.27</v>
      </c>
      <c r="D240" s="618">
        <f t="shared" si="6"/>
        <v>-2.5065797850253203E-4</v>
      </c>
      <c r="E240" s="618">
        <f t="shared" si="7"/>
        <v>-1.4129661036879479E-2</v>
      </c>
      <c r="F240" s="582"/>
      <c r="G240" s="582"/>
      <c r="H240" s="582"/>
      <c r="I240" s="582"/>
      <c r="J240" s="582"/>
      <c r="K240" s="582"/>
      <c r="L240" s="582"/>
      <c r="M240" s="582"/>
      <c r="N240" s="582"/>
      <c r="O240" s="582"/>
      <c r="P240" s="582"/>
      <c r="Q240" s="582"/>
      <c r="R240" s="582"/>
      <c r="S240" s="582"/>
      <c r="T240" s="582"/>
      <c r="U240" s="582"/>
      <c r="V240" s="582"/>
      <c r="W240" s="582"/>
      <c r="X240" s="582"/>
      <c r="Y240" s="582"/>
      <c r="Z240" s="582"/>
    </row>
    <row r="241" spans="1:26" ht="14.4">
      <c r="A241" s="616">
        <v>45012</v>
      </c>
      <c r="B241" s="617">
        <v>403</v>
      </c>
      <c r="C241" s="617">
        <v>1906</v>
      </c>
      <c r="D241" s="618">
        <f t="shared" si="6"/>
        <v>1.0225803035322154E-2</v>
      </c>
      <c r="E241" s="618">
        <f t="shared" si="7"/>
        <v>9.3457392588623435E-3</v>
      </c>
      <c r="F241" s="582"/>
      <c r="G241" s="582"/>
      <c r="H241" s="582"/>
      <c r="I241" s="582"/>
      <c r="J241" s="582"/>
      <c r="K241" s="582"/>
      <c r="L241" s="582"/>
      <c r="M241" s="582"/>
      <c r="N241" s="582"/>
      <c r="O241" s="582"/>
      <c r="P241" s="582"/>
      <c r="Q241" s="582"/>
      <c r="R241" s="582"/>
      <c r="S241" s="582"/>
      <c r="T241" s="582"/>
      <c r="U241" s="582"/>
      <c r="V241" s="582"/>
      <c r="W241" s="582"/>
      <c r="X241" s="582"/>
      <c r="Y241" s="582"/>
      <c r="Z241" s="582"/>
    </row>
    <row r="242" spans="1:26" ht="14.4">
      <c r="A242" s="616">
        <v>45013</v>
      </c>
      <c r="B242" s="617">
        <v>404</v>
      </c>
      <c r="C242" s="617">
        <v>1918.1</v>
      </c>
      <c r="D242" s="618">
        <f t="shared" si="6"/>
        <v>2.4783160144670005E-3</v>
      </c>
      <c r="E242" s="618">
        <f t="shared" si="7"/>
        <v>6.3283075134949809E-3</v>
      </c>
      <c r="F242" s="582"/>
      <c r="G242" s="582"/>
      <c r="H242" s="582"/>
      <c r="I242" s="582"/>
      <c r="J242" s="582"/>
      <c r="K242" s="582"/>
      <c r="L242" s="582"/>
      <c r="M242" s="582"/>
      <c r="N242" s="582"/>
      <c r="O242" s="582"/>
      <c r="P242" s="582"/>
      <c r="Q242" s="582"/>
      <c r="R242" s="582"/>
      <c r="S242" s="582"/>
      <c r="T242" s="582"/>
      <c r="U242" s="582"/>
      <c r="V242" s="582"/>
      <c r="W242" s="582"/>
      <c r="X242" s="582"/>
      <c r="Y242" s="582"/>
      <c r="Z242" s="582"/>
    </row>
    <row r="243" spans="1:26" ht="14.4">
      <c r="A243" s="616">
        <v>45014</v>
      </c>
      <c r="B243" s="617">
        <v>406.5</v>
      </c>
      <c r="C243" s="617">
        <v>1919.42</v>
      </c>
      <c r="D243" s="618">
        <f t="shared" si="6"/>
        <v>6.1690510267151076E-3</v>
      </c>
      <c r="E243" s="618">
        <f t="shared" si="7"/>
        <v>6.8794432449063977E-4</v>
      </c>
      <c r="F243" s="582"/>
      <c r="G243" s="582"/>
      <c r="H243" s="582"/>
      <c r="I243" s="582"/>
      <c r="J243" s="582"/>
      <c r="K243" s="582"/>
      <c r="L243" s="582"/>
      <c r="M243" s="582"/>
      <c r="N243" s="582"/>
      <c r="O243" s="582"/>
      <c r="P243" s="582"/>
      <c r="Q243" s="582"/>
      <c r="R243" s="582"/>
      <c r="S243" s="582"/>
      <c r="T243" s="582"/>
      <c r="U243" s="582"/>
      <c r="V243" s="582"/>
      <c r="W243" s="582"/>
      <c r="X243" s="582"/>
      <c r="Y243" s="582"/>
      <c r="Z243" s="582"/>
    </row>
    <row r="244" spans="1:26" ht="14.4">
      <c r="A244" s="616">
        <v>45015</v>
      </c>
      <c r="B244" s="617">
        <v>398</v>
      </c>
      <c r="C244" s="617">
        <v>1908.55</v>
      </c>
      <c r="D244" s="618">
        <f t="shared" si="6"/>
        <v>-2.1131923703427629E-2</v>
      </c>
      <c r="E244" s="618">
        <f t="shared" si="7"/>
        <v>-5.6792656247490409E-3</v>
      </c>
      <c r="F244" s="582"/>
      <c r="G244" s="582"/>
      <c r="H244" s="582"/>
      <c r="I244" s="582"/>
      <c r="J244" s="582"/>
      <c r="K244" s="582"/>
      <c r="L244" s="582"/>
      <c r="M244" s="582"/>
      <c r="N244" s="582"/>
      <c r="O244" s="582"/>
      <c r="P244" s="582"/>
      <c r="Q244" s="582"/>
      <c r="R244" s="582"/>
      <c r="S244" s="582"/>
      <c r="T244" s="582"/>
      <c r="U244" s="582"/>
      <c r="V244" s="582"/>
      <c r="W244" s="582"/>
      <c r="X244" s="582"/>
      <c r="Y244" s="582"/>
      <c r="Z244" s="582"/>
    </row>
    <row r="245" spans="1:26" ht="14.4">
      <c r="A245" s="616">
        <v>45018</v>
      </c>
      <c r="B245" s="617">
        <v>389.1</v>
      </c>
      <c r="C245" s="617">
        <v>1888.55</v>
      </c>
      <c r="D245" s="618">
        <f t="shared" si="6"/>
        <v>-2.2615625293929794E-2</v>
      </c>
      <c r="E245" s="618">
        <f t="shared" si="7"/>
        <v>-1.053445258617189E-2</v>
      </c>
      <c r="F245" s="582"/>
      <c r="G245" s="582"/>
      <c r="H245" s="582"/>
      <c r="I245" s="582"/>
      <c r="J245" s="582"/>
      <c r="K245" s="582"/>
      <c r="L245" s="582"/>
      <c r="M245" s="582"/>
      <c r="N245" s="582"/>
      <c r="O245" s="582"/>
      <c r="P245" s="582"/>
      <c r="Q245" s="582"/>
      <c r="R245" s="582"/>
      <c r="S245" s="582"/>
      <c r="T245" s="582"/>
      <c r="U245" s="582"/>
      <c r="V245" s="582"/>
      <c r="W245" s="582"/>
      <c r="X245" s="582"/>
      <c r="Y245" s="582"/>
      <c r="Z245" s="582"/>
    </row>
    <row r="246" spans="1:26" ht="14.4">
      <c r="A246" s="616">
        <v>45019</v>
      </c>
      <c r="B246" s="617">
        <v>390</v>
      </c>
      <c r="C246" s="617">
        <v>1871.88</v>
      </c>
      <c r="D246" s="618">
        <f t="shared" si="6"/>
        <v>2.310359133184085E-3</v>
      </c>
      <c r="E246" s="618">
        <f t="shared" si="7"/>
        <v>-8.8660654224342241E-3</v>
      </c>
      <c r="F246" s="582"/>
      <c r="G246" s="582"/>
      <c r="H246" s="582"/>
      <c r="I246" s="582"/>
      <c r="J246" s="582"/>
      <c r="K246" s="582"/>
      <c r="L246" s="582"/>
      <c r="M246" s="582"/>
      <c r="N246" s="582"/>
      <c r="O246" s="582"/>
      <c r="P246" s="582"/>
      <c r="Q246" s="582"/>
      <c r="R246" s="582"/>
      <c r="S246" s="582"/>
      <c r="T246" s="582"/>
      <c r="U246" s="582"/>
      <c r="V246" s="582"/>
      <c r="W246" s="582"/>
      <c r="X246" s="582"/>
      <c r="Y246" s="582"/>
      <c r="Z246" s="582"/>
    </row>
    <row r="247" spans="1:26" ht="14.4">
      <c r="A247" s="616">
        <v>45020</v>
      </c>
      <c r="B247" s="617">
        <v>390</v>
      </c>
      <c r="C247" s="617">
        <v>1866.68</v>
      </c>
      <c r="D247" s="618">
        <f t="shared" si="6"/>
        <v>0</v>
      </c>
      <c r="E247" s="618">
        <f t="shared" si="7"/>
        <v>-2.7818215320139987E-3</v>
      </c>
      <c r="F247" s="582"/>
      <c r="G247" s="582"/>
      <c r="H247" s="582"/>
      <c r="I247" s="582"/>
      <c r="J247" s="582"/>
      <c r="K247" s="582"/>
      <c r="L247" s="582"/>
      <c r="M247" s="582"/>
      <c r="N247" s="582"/>
      <c r="O247" s="582"/>
      <c r="P247" s="582"/>
      <c r="Q247" s="582"/>
      <c r="R247" s="582"/>
      <c r="S247" s="582"/>
      <c r="T247" s="582"/>
      <c r="U247" s="582"/>
      <c r="V247" s="582"/>
      <c r="W247" s="582"/>
      <c r="X247" s="582"/>
      <c r="Y247" s="582"/>
      <c r="Z247" s="582"/>
    </row>
    <row r="248" spans="1:26" ht="14.4">
      <c r="A248" s="616">
        <v>45021</v>
      </c>
      <c r="B248" s="617">
        <v>390</v>
      </c>
      <c r="C248" s="617">
        <v>1875.07</v>
      </c>
      <c r="D248" s="618">
        <f t="shared" si="6"/>
        <v>0</v>
      </c>
      <c r="E248" s="618">
        <f t="shared" si="7"/>
        <v>4.4845401542093046E-3</v>
      </c>
      <c r="F248" s="582"/>
      <c r="G248" s="582"/>
      <c r="H248" s="582"/>
      <c r="I248" s="582"/>
      <c r="J248" s="582"/>
      <c r="K248" s="582"/>
      <c r="L248" s="582"/>
      <c r="M248" s="582"/>
      <c r="N248" s="582"/>
      <c r="O248" s="582"/>
      <c r="P248" s="582"/>
      <c r="Q248" s="582"/>
      <c r="R248" s="582"/>
      <c r="S248" s="582"/>
      <c r="T248" s="582"/>
      <c r="U248" s="582"/>
      <c r="V248" s="582"/>
      <c r="W248" s="582"/>
      <c r="X248" s="582"/>
      <c r="Y248" s="582"/>
      <c r="Z248" s="582"/>
    </row>
    <row r="249" spans="1:26" ht="14.4">
      <c r="A249" s="616">
        <v>45022</v>
      </c>
      <c r="B249" s="617">
        <v>384</v>
      </c>
      <c r="C249" s="617">
        <v>1866.79</v>
      </c>
      <c r="D249" s="618">
        <f t="shared" si="6"/>
        <v>-1.5504186535965199E-2</v>
      </c>
      <c r="E249" s="618">
        <f t="shared" si="7"/>
        <v>-4.4256137398913566E-3</v>
      </c>
      <c r="F249" s="582"/>
      <c r="G249" s="582"/>
      <c r="H249" s="582"/>
      <c r="I249" s="582"/>
      <c r="J249" s="582"/>
      <c r="K249" s="582"/>
      <c r="L249" s="582"/>
      <c r="M249" s="582"/>
      <c r="N249" s="582"/>
      <c r="O249" s="582"/>
      <c r="P249" s="582"/>
      <c r="Q249" s="582"/>
      <c r="R249" s="582"/>
      <c r="S249" s="582"/>
      <c r="T249" s="582"/>
      <c r="U249" s="582"/>
      <c r="V249" s="582"/>
      <c r="W249" s="582"/>
      <c r="X249" s="582"/>
      <c r="Y249" s="582"/>
      <c r="Z249" s="582"/>
    </row>
    <row r="250" spans="1:26" ht="14.4">
      <c r="A250" s="616">
        <v>45025</v>
      </c>
      <c r="B250" s="617">
        <v>380</v>
      </c>
      <c r="C250" s="617">
        <v>1838.48</v>
      </c>
      <c r="D250" s="618">
        <f t="shared" si="6"/>
        <v>-1.0471299867295366E-2</v>
      </c>
      <c r="E250" s="618">
        <f t="shared" si="7"/>
        <v>-1.5281235052431128E-2</v>
      </c>
      <c r="F250" s="582"/>
      <c r="G250" s="582"/>
      <c r="H250" s="582"/>
      <c r="I250" s="582"/>
      <c r="J250" s="582"/>
      <c r="K250" s="582"/>
      <c r="L250" s="582"/>
      <c r="M250" s="582"/>
      <c r="N250" s="582"/>
      <c r="O250" s="582"/>
      <c r="P250" s="582"/>
      <c r="Q250" s="582"/>
      <c r="R250" s="582"/>
      <c r="S250" s="582"/>
      <c r="T250" s="582"/>
      <c r="U250" s="582"/>
      <c r="V250" s="582"/>
      <c r="W250" s="582"/>
      <c r="X250" s="582"/>
      <c r="Y250" s="582"/>
      <c r="Z250" s="582"/>
    </row>
    <row r="251" spans="1:26" ht="14.4">
      <c r="A251" s="616">
        <v>45026</v>
      </c>
      <c r="B251" s="617">
        <v>379</v>
      </c>
      <c r="C251" s="617">
        <v>1844.02</v>
      </c>
      <c r="D251" s="618">
        <f t="shared" si="6"/>
        <v>-2.6350476380051138E-3</v>
      </c>
      <c r="E251" s="618">
        <f t="shared" si="7"/>
        <v>3.0088277960561051E-3</v>
      </c>
      <c r="F251" s="582"/>
      <c r="G251" s="582"/>
      <c r="H251" s="582"/>
      <c r="I251" s="582"/>
      <c r="J251" s="582"/>
      <c r="K251" s="582"/>
      <c r="L251" s="582"/>
      <c r="M251" s="582"/>
      <c r="N251" s="582"/>
      <c r="O251" s="582"/>
      <c r="P251" s="582"/>
      <c r="Q251" s="582"/>
      <c r="R251" s="582"/>
      <c r="S251" s="582"/>
      <c r="T251" s="582"/>
      <c r="U251" s="582"/>
      <c r="V251" s="582"/>
      <c r="W251" s="582"/>
      <c r="X251" s="582"/>
      <c r="Y251" s="582"/>
      <c r="Z251" s="582"/>
    </row>
    <row r="252" spans="1:26" ht="14.4">
      <c r="A252" s="616">
        <v>45027</v>
      </c>
      <c r="B252" s="617">
        <v>387</v>
      </c>
      <c r="C252" s="617">
        <v>1871.33</v>
      </c>
      <c r="D252" s="618">
        <f t="shared" si="6"/>
        <v>2.0888487947355532E-2</v>
      </c>
      <c r="E252" s="618">
        <f t="shared" si="7"/>
        <v>1.4701436946292196E-2</v>
      </c>
      <c r="F252" s="582"/>
      <c r="G252" s="582"/>
      <c r="H252" s="582"/>
      <c r="I252" s="582"/>
      <c r="J252" s="582"/>
      <c r="K252" s="582"/>
      <c r="L252" s="582"/>
      <c r="M252" s="582"/>
      <c r="N252" s="582"/>
      <c r="O252" s="582"/>
      <c r="P252" s="582"/>
      <c r="Q252" s="582"/>
      <c r="R252" s="582"/>
      <c r="S252" s="582"/>
      <c r="T252" s="582"/>
      <c r="U252" s="582"/>
      <c r="V252" s="582"/>
      <c r="W252" s="582"/>
      <c r="X252" s="582"/>
      <c r="Y252" s="582"/>
      <c r="Z252" s="582"/>
    </row>
    <row r="253" spans="1:26" ht="14.4">
      <c r="A253" s="616">
        <v>45028</v>
      </c>
      <c r="B253" s="617">
        <v>403.9</v>
      </c>
      <c r="C253" s="617">
        <v>1963.55</v>
      </c>
      <c r="D253" s="618">
        <f t="shared" si="6"/>
        <v>4.2742629539585353E-2</v>
      </c>
      <c r="E253" s="618">
        <f t="shared" si="7"/>
        <v>4.8104651434191813E-2</v>
      </c>
      <c r="F253" s="582"/>
      <c r="G253" s="582"/>
      <c r="H253" s="582"/>
      <c r="I253" s="582"/>
      <c r="J253" s="582"/>
      <c r="K253" s="582"/>
      <c r="L253" s="582"/>
      <c r="M253" s="582"/>
      <c r="N253" s="582"/>
      <c r="O253" s="582"/>
      <c r="P253" s="582"/>
      <c r="Q253" s="582"/>
      <c r="R253" s="582"/>
      <c r="S253" s="582"/>
      <c r="T253" s="582"/>
      <c r="U253" s="582"/>
      <c r="V253" s="582"/>
      <c r="W253" s="582"/>
      <c r="X253" s="582"/>
      <c r="Y253" s="582"/>
      <c r="Z253" s="582"/>
    </row>
    <row r="254" spans="1:26" ht="14.4">
      <c r="A254" s="616">
        <v>45029</v>
      </c>
      <c r="B254" s="617">
        <v>397</v>
      </c>
      <c r="C254" s="617">
        <v>1934.47</v>
      </c>
      <c r="D254" s="618">
        <f t="shared" si="6"/>
        <v>-1.7231041882176688E-2</v>
      </c>
      <c r="E254" s="618">
        <f t="shared" si="7"/>
        <v>-1.4920672288045358E-2</v>
      </c>
      <c r="F254" s="582"/>
      <c r="G254" s="582"/>
      <c r="H254" s="582"/>
      <c r="I254" s="582"/>
      <c r="J254" s="582"/>
      <c r="K254" s="582"/>
      <c r="L254" s="582"/>
      <c r="M254" s="582"/>
      <c r="N254" s="582"/>
      <c r="O254" s="582"/>
      <c r="P254" s="582"/>
      <c r="Q254" s="582"/>
      <c r="R254" s="582"/>
      <c r="S254" s="582"/>
      <c r="T254" s="582"/>
      <c r="U254" s="582"/>
      <c r="V254" s="582"/>
      <c r="W254" s="582"/>
      <c r="X254" s="582"/>
      <c r="Y254" s="582"/>
      <c r="Z254" s="582"/>
    </row>
    <row r="255" spans="1:26" ht="14.4">
      <c r="A255" s="616">
        <v>45032</v>
      </c>
      <c r="B255" s="617">
        <v>399.5</v>
      </c>
      <c r="C255" s="617">
        <v>1931.68</v>
      </c>
      <c r="D255" s="618">
        <f t="shared" si="6"/>
        <v>6.2774845191390302E-3</v>
      </c>
      <c r="E255" s="618">
        <f t="shared" si="7"/>
        <v>-1.4432965530680004E-3</v>
      </c>
      <c r="F255" s="582"/>
      <c r="G255" s="582"/>
      <c r="H255" s="582"/>
      <c r="I255" s="582"/>
      <c r="J255" s="582"/>
      <c r="K255" s="582"/>
      <c r="L255" s="582"/>
      <c r="M255" s="582"/>
      <c r="N255" s="582"/>
      <c r="O255" s="582"/>
      <c r="P255" s="582"/>
      <c r="Q255" s="582"/>
      <c r="R255" s="582"/>
      <c r="S255" s="582"/>
      <c r="T255" s="582"/>
      <c r="U255" s="582"/>
      <c r="V255" s="582"/>
      <c r="W255" s="582"/>
      <c r="X255" s="582"/>
      <c r="Y255" s="582"/>
      <c r="Z255" s="582"/>
    </row>
    <row r="256" spans="1:26" ht="14.4">
      <c r="A256" s="616">
        <v>45033</v>
      </c>
      <c r="B256" s="617">
        <v>391</v>
      </c>
      <c r="C256" s="617">
        <v>1908.04</v>
      </c>
      <c r="D256" s="618">
        <f t="shared" si="6"/>
        <v>-2.1506205220963619E-2</v>
      </c>
      <c r="E256" s="618">
        <f t="shared" si="7"/>
        <v>-1.2313553435007649E-2</v>
      </c>
      <c r="F256" s="582"/>
      <c r="G256" s="582"/>
      <c r="H256" s="582"/>
      <c r="I256" s="582"/>
      <c r="J256" s="582"/>
      <c r="K256" s="582"/>
      <c r="L256" s="582"/>
      <c r="M256" s="582"/>
      <c r="N256" s="582"/>
      <c r="O256" s="582"/>
      <c r="P256" s="582"/>
      <c r="Q256" s="582"/>
      <c r="R256" s="582"/>
      <c r="S256" s="582"/>
      <c r="T256" s="582"/>
      <c r="U256" s="582"/>
      <c r="V256" s="582"/>
      <c r="W256" s="582"/>
      <c r="X256" s="582"/>
      <c r="Y256" s="582"/>
      <c r="Z256" s="582"/>
    </row>
    <row r="257" spans="1:26" ht="14.4">
      <c r="A257" s="616">
        <v>45034</v>
      </c>
      <c r="B257" s="617">
        <v>391</v>
      </c>
      <c r="C257" s="617">
        <v>1904.98</v>
      </c>
      <c r="D257" s="618">
        <f t="shared" si="6"/>
        <v>0</v>
      </c>
      <c r="E257" s="618">
        <f t="shared" si="7"/>
        <v>-1.6050273310439333E-3</v>
      </c>
      <c r="F257" s="582"/>
      <c r="G257" s="582"/>
      <c r="H257" s="582"/>
      <c r="I257" s="582"/>
      <c r="J257" s="582"/>
      <c r="K257" s="582"/>
      <c r="L257" s="582"/>
      <c r="M257" s="582"/>
      <c r="N257" s="582"/>
      <c r="O257" s="582"/>
      <c r="P257" s="582"/>
      <c r="Q257" s="582"/>
      <c r="R257" s="582"/>
      <c r="S257" s="582"/>
      <c r="T257" s="582"/>
      <c r="U257" s="582"/>
      <c r="V257" s="582"/>
      <c r="W257" s="582"/>
      <c r="X257" s="582"/>
      <c r="Y257" s="582"/>
      <c r="Z257" s="582"/>
    </row>
    <row r="258" spans="1:26" ht="14.4">
      <c r="A258" s="616">
        <v>45035</v>
      </c>
      <c r="B258" s="617">
        <v>395</v>
      </c>
      <c r="C258" s="617">
        <v>1920.12</v>
      </c>
      <c r="D258" s="618">
        <f t="shared" si="6"/>
        <v>1.0178204915756052E-2</v>
      </c>
      <c r="E258" s="618">
        <f t="shared" si="7"/>
        <v>7.916174250757942E-3</v>
      </c>
      <c r="F258" s="582"/>
      <c r="G258" s="582"/>
      <c r="H258" s="582"/>
      <c r="I258" s="582"/>
      <c r="J258" s="582"/>
      <c r="K258" s="582"/>
      <c r="L258" s="582"/>
      <c r="M258" s="582"/>
      <c r="N258" s="582"/>
      <c r="O258" s="582"/>
      <c r="P258" s="582"/>
      <c r="Q258" s="582"/>
      <c r="R258" s="582"/>
      <c r="S258" s="582"/>
      <c r="T258" s="582"/>
      <c r="U258" s="582"/>
      <c r="V258" s="582"/>
      <c r="W258" s="582"/>
      <c r="X258" s="582"/>
      <c r="Y258" s="582"/>
      <c r="Z258" s="582"/>
    </row>
    <row r="259" spans="1:26" ht="14.4">
      <c r="A259" s="616">
        <v>45036</v>
      </c>
      <c r="B259" s="617">
        <v>389</v>
      </c>
      <c r="C259" s="617">
        <v>1904.4</v>
      </c>
      <c r="D259" s="618">
        <f t="shared" si="6"/>
        <v>-1.5306421282675545E-2</v>
      </c>
      <c r="E259" s="618">
        <f t="shared" si="7"/>
        <v>-8.2206857484197655E-3</v>
      </c>
      <c r="F259" s="582"/>
      <c r="G259" s="582"/>
      <c r="H259" s="582"/>
      <c r="I259" s="582"/>
      <c r="J259" s="582"/>
      <c r="K259" s="582"/>
      <c r="L259" s="582"/>
      <c r="M259" s="582"/>
      <c r="N259" s="582"/>
      <c r="O259" s="582"/>
      <c r="P259" s="582"/>
      <c r="Q259" s="582"/>
      <c r="R259" s="582"/>
      <c r="S259" s="582"/>
      <c r="T259" s="582"/>
      <c r="U259" s="582"/>
      <c r="V259" s="582"/>
      <c r="W259" s="582"/>
      <c r="X259" s="582"/>
      <c r="Y259" s="582"/>
      <c r="Z259" s="582"/>
    </row>
    <row r="260" spans="1:26" ht="14.4">
      <c r="A260" s="620">
        <v>45039</v>
      </c>
      <c r="B260" s="617">
        <v>391</v>
      </c>
      <c r="C260" s="617">
        <v>1885.6</v>
      </c>
      <c r="D260" s="618">
        <f t="shared" si="6"/>
        <v>5.1282163669195292E-3</v>
      </c>
      <c r="E260" s="618">
        <f t="shared" si="7"/>
        <v>-9.9209256984424486E-3</v>
      </c>
      <c r="F260" s="582"/>
      <c r="G260" s="582"/>
      <c r="H260" s="582"/>
      <c r="I260" s="582"/>
      <c r="J260" s="582"/>
      <c r="K260" s="582"/>
      <c r="L260" s="582"/>
      <c r="M260" s="582"/>
      <c r="N260" s="582"/>
      <c r="O260" s="582"/>
      <c r="P260" s="582"/>
      <c r="Q260" s="582"/>
      <c r="R260" s="582"/>
      <c r="S260" s="582"/>
      <c r="T260" s="582"/>
      <c r="U260" s="582"/>
      <c r="V260" s="582"/>
      <c r="W260" s="582"/>
      <c r="X260" s="582"/>
      <c r="Y260" s="582"/>
      <c r="Z260" s="582"/>
    </row>
    <row r="261" spans="1:26" ht="14.4">
      <c r="A261" s="621">
        <v>45040</v>
      </c>
      <c r="B261" s="617">
        <v>384</v>
      </c>
      <c r="C261" s="617">
        <v>1888.32</v>
      </c>
      <c r="D261" s="618">
        <f t="shared" si="6"/>
        <v>-1.8065007397638888E-2</v>
      </c>
      <c r="E261" s="618">
        <f t="shared" si="7"/>
        <v>1.4414722468825492E-3</v>
      </c>
    </row>
    <row r="262" spans="1:26" ht="14.4">
      <c r="A262" s="621">
        <v>45041</v>
      </c>
      <c r="B262" s="617">
        <v>387</v>
      </c>
      <c r="C262" s="617">
        <v>1905.68</v>
      </c>
      <c r="D262" s="618">
        <f t="shared" si="6"/>
        <v>7.782140442054949E-3</v>
      </c>
      <c r="E262" s="618">
        <f t="shared" si="7"/>
        <v>9.1513553791596498E-3</v>
      </c>
    </row>
    <row r="263" spans="1:26" ht="14.4">
      <c r="A263" s="621">
        <v>45042</v>
      </c>
      <c r="B263" s="617">
        <v>392</v>
      </c>
      <c r="C263" s="617">
        <v>1892</v>
      </c>
      <c r="D263" s="618">
        <f t="shared" si="6"/>
        <v>1.2837146760680682E-2</v>
      </c>
      <c r="E263" s="618">
        <f t="shared" si="7"/>
        <v>-7.2044296361400677E-3</v>
      </c>
    </row>
    <row r="264" spans="1:26" ht="14.4">
      <c r="A264" s="621">
        <v>45043</v>
      </c>
      <c r="B264" s="617">
        <v>388</v>
      </c>
      <c r="C264" s="617">
        <v>1889.73</v>
      </c>
      <c r="D264" s="618">
        <f t="shared" si="6"/>
        <v>-1.025650016718911E-2</v>
      </c>
      <c r="E264" s="618">
        <f t="shared" si="7"/>
        <v>-1.2005089060462598E-3</v>
      </c>
    </row>
    <row r="265" spans="1:26" ht="14.4">
      <c r="A265" s="621">
        <v>45046</v>
      </c>
      <c r="B265" s="617">
        <v>380</v>
      </c>
      <c r="C265" s="617">
        <v>1870.65</v>
      </c>
      <c r="D265" s="618">
        <f t="shared" si="6"/>
        <v>-2.0834086902842025E-2</v>
      </c>
      <c r="E265" s="618">
        <f t="shared" si="7"/>
        <v>-1.0147997670911466E-2</v>
      </c>
    </row>
    <row r="266" spans="1:26" ht="14.4">
      <c r="A266" s="621">
        <v>45048</v>
      </c>
      <c r="B266" s="617">
        <v>382</v>
      </c>
      <c r="C266" s="617">
        <v>1866.4</v>
      </c>
      <c r="D266" s="618">
        <f t="shared" si="6"/>
        <v>5.249355886143745E-3</v>
      </c>
      <c r="E266" s="618">
        <f t="shared" si="7"/>
        <v>-2.2745223276456521E-3</v>
      </c>
    </row>
    <row r="267" spans="1:26" ht="14.4">
      <c r="A267" s="621">
        <v>45049</v>
      </c>
      <c r="B267" s="617">
        <v>375.1</v>
      </c>
      <c r="C267" s="617">
        <v>1857.23</v>
      </c>
      <c r="D267" s="618">
        <f t="shared" si="6"/>
        <v>-1.8227951518733503E-2</v>
      </c>
      <c r="E267" s="618">
        <f t="shared" si="7"/>
        <v>-4.9253113427898433E-3</v>
      </c>
    </row>
    <row r="268" spans="1:26" ht="14.4">
      <c r="A268" s="621">
        <v>45050</v>
      </c>
      <c r="B268" s="617">
        <v>385</v>
      </c>
      <c r="C268" s="617">
        <v>1869.73</v>
      </c>
      <c r="D268" s="618">
        <f t="shared" si="6"/>
        <v>2.605067719994255E-2</v>
      </c>
      <c r="E268" s="618">
        <f t="shared" si="7"/>
        <v>6.7079050329423946E-3</v>
      </c>
    </row>
    <row r="269" spans="1:26" ht="14.4">
      <c r="A269" s="621">
        <v>45053</v>
      </c>
      <c r="B269" s="617">
        <v>371.5</v>
      </c>
      <c r="C269" s="617">
        <v>1850.61</v>
      </c>
      <c r="D269" s="618">
        <f t="shared" si="6"/>
        <v>-3.5694470129970325E-2</v>
      </c>
      <c r="E269" s="618">
        <f t="shared" si="7"/>
        <v>-1.0278720944173416E-2</v>
      </c>
    </row>
    <row r="270" spans="1:26" ht="14.4">
      <c r="A270" s="621">
        <v>45054</v>
      </c>
      <c r="B270" s="617">
        <v>365.1</v>
      </c>
      <c r="C270" s="617">
        <v>1833.69</v>
      </c>
      <c r="D270" s="618">
        <f t="shared" si="6"/>
        <v>-1.7377575496222653E-2</v>
      </c>
      <c r="E270" s="618">
        <f t="shared" si="7"/>
        <v>-9.1849843677143661E-3</v>
      </c>
    </row>
    <row r="271" spans="1:26" ht="14.4">
      <c r="A271" s="621">
        <v>45055</v>
      </c>
      <c r="B271" s="617">
        <v>365.5</v>
      </c>
      <c r="C271" s="617">
        <v>1844.36</v>
      </c>
      <c r="D271" s="618">
        <f t="shared" si="6"/>
        <v>1.0949905282418911E-3</v>
      </c>
      <c r="E271" s="618">
        <f t="shared" si="7"/>
        <v>5.8020037423202261E-3</v>
      </c>
    </row>
    <row r="272" spans="1:26" ht="14.4">
      <c r="A272" s="621">
        <v>45056</v>
      </c>
      <c r="B272" s="617">
        <v>367.3</v>
      </c>
      <c r="C272" s="617">
        <v>1841.93</v>
      </c>
      <c r="D272" s="618">
        <f t="shared" si="6"/>
        <v>4.9126736357884048E-3</v>
      </c>
      <c r="E272" s="618">
        <f t="shared" si="7"/>
        <v>-1.3183989062067521E-3</v>
      </c>
    </row>
    <row r="273" spans="1:5" ht="14.4">
      <c r="A273" s="621">
        <v>45057</v>
      </c>
      <c r="B273" s="617">
        <v>365.9</v>
      </c>
      <c r="C273" s="617">
        <v>1838.59</v>
      </c>
      <c r="D273" s="618">
        <f t="shared" si="6"/>
        <v>-3.8188808004605678E-3</v>
      </c>
      <c r="E273" s="618">
        <f t="shared" si="7"/>
        <v>-1.8149614276535147E-3</v>
      </c>
    </row>
    <row r="274" spans="1:5" ht="14.4">
      <c r="A274" s="621">
        <v>45060</v>
      </c>
      <c r="B274" s="617">
        <v>365</v>
      </c>
      <c r="C274" s="617">
        <v>1821.64</v>
      </c>
      <c r="D274" s="618">
        <f t="shared" si="6"/>
        <v>-2.462718442669602E-3</v>
      </c>
      <c r="E274" s="618">
        <f t="shared" si="7"/>
        <v>-9.2617792678934656E-3</v>
      </c>
    </row>
    <row r="275" spans="1:5" ht="14.4">
      <c r="A275" s="621">
        <v>45061</v>
      </c>
      <c r="B275" s="617">
        <v>364</v>
      </c>
      <c r="C275" s="617">
        <v>1818.31</v>
      </c>
      <c r="D275" s="618">
        <f t="shared" si="6"/>
        <v>-2.7434859457508326E-3</v>
      </c>
      <c r="E275" s="618">
        <f t="shared" si="7"/>
        <v>-1.8296959733024708E-3</v>
      </c>
    </row>
    <row r="276" spans="1:5" ht="14.4">
      <c r="A276" s="621">
        <v>45062</v>
      </c>
      <c r="B276" s="617">
        <v>375.9</v>
      </c>
      <c r="C276" s="617">
        <v>1821.6</v>
      </c>
      <c r="D276" s="618">
        <f t="shared" si="6"/>
        <v>3.2169282933391538E-2</v>
      </c>
      <c r="E276" s="618">
        <f t="shared" si="7"/>
        <v>1.8077374967804837E-3</v>
      </c>
    </row>
    <row r="277" spans="1:5" ht="14.4">
      <c r="A277" s="621">
        <v>45063</v>
      </c>
      <c r="B277" s="617">
        <v>377</v>
      </c>
      <c r="C277" s="617">
        <v>1845.01</v>
      </c>
      <c r="D277" s="618">
        <f t="shared" si="6"/>
        <v>2.9220368778785544E-3</v>
      </c>
      <c r="E277" s="618">
        <f t="shared" si="7"/>
        <v>1.2769461764609949E-2</v>
      </c>
    </row>
    <row r="278" spans="1:5" ht="14.4">
      <c r="A278" s="621">
        <v>45064</v>
      </c>
      <c r="B278" s="617">
        <v>388.9</v>
      </c>
      <c r="C278" s="617">
        <v>1877.32</v>
      </c>
      <c r="D278" s="618">
        <f t="shared" si="6"/>
        <v>3.1077053713690694E-2</v>
      </c>
      <c r="E278" s="618">
        <f t="shared" si="7"/>
        <v>1.7360530357680329E-2</v>
      </c>
    </row>
    <row r="279" spans="1:5" ht="14.4">
      <c r="A279" s="621">
        <v>45067</v>
      </c>
      <c r="B279" s="617">
        <v>388</v>
      </c>
      <c r="C279" s="617">
        <v>1883.2</v>
      </c>
      <c r="D279" s="618">
        <f t="shared" si="6"/>
        <v>-2.3169015384280648E-3</v>
      </c>
      <c r="E279" s="618">
        <f t="shared" si="7"/>
        <v>3.1272296341922291E-3</v>
      </c>
    </row>
    <row r="280" spans="1:5" ht="14.4">
      <c r="A280" s="621">
        <v>45068</v>
      </c>
      <c r="B280" s="617">
        <v>388</v>
      </c>
      <c r="C280" s="617">
        <v>1891.31</v>
      </c>
      <c r="D280" s="618">
        <f t="shared" si="6"/>
        <v>0</v>
      </c>
      <c r="E280" s="618">
        <f t="shared" si="7"/>
        <v>4.2972531428950239E-3</v>
      </c>
    </row>
    <row r="281" spans="1:5" ht="14.4">
      <c r="A281" s="621">
        <v>45069</v>
      </c>
      <c r="B281" s="617">
        <v>397</v>
      </c>
      <c r="C281" s="617">
        <v>1942.63</v>
      </c>
      <c r="D281" s="618">
        <f t="shared" si="6"/>
        <v>2.2930941063916892E-2</v>
      </c>
      <c r="E281" s="618">
        <f t="shared" si="7"/>
        <v>2.6773014420503807E-2</v>
      </c>
    </row>
    <row r="282" spans="1:5" ht="14.4">
      <c r="A282" s="621">
        <v>45070</v>
      </c>
      <c r="B282" s="617">
        <v>398</v>
      </c>
      <c r="C282" s="617">
        <v>1959.12</v>
      </c>
      <c r="D282" s="618">
        <f t="shared" si="6"/>
        <v>2.5157245972473705E-3</v>
      </c>
      <c r="E282" s="618">
        <f t="shared" si="7"/>
        <v>8.4526677417990845E-3</v>
      </c>
    </row>
  </sheetData>
  <mergeCells count="15">
    <mergeCell ref="A1:O1"/>
    <mergeCell ref="A3:A23"/>
    <mergeCell ref="E3:E12"/>
    <mergeCell ref="F3:F12"/>
    <mergeCell ref="G3:G12"/>
    <mergeCell ref="H3:H12"/>
    <mergeCell ref="K3:K23"/>
    <mergeCell ref="I3:I23"/>
    <mergeCell ref="J3:J23"/>
    <mergeCell ref="D3:D12"/>
    <mergeCell ref="D14:D23"/>
    <mergeCell ref="E14:E23"/>
    <mergeCell ref="F14:F23"/>
    <mergeCell ref="G14:G23"/>
    <mergeCell ref="H14:H23"/>
  </mergeCells>
  <hyperlinks>
    <hyperlink ref="B23" r:id="rId1" display="http://www.nepalstock.com.np/main/stockwiseprices/index/1/closePrice/asc/YTo0OntzOjk6InN0YXJ0RGF0ZSI7czoxMDoiMjAxNy0wNy0xOCI7czo3OiJlbmREYXRlIjtzOjEwOiIyMDE4LTA3LTE4IjtzOjEyOiJzdG9jay1zeW1ib2wiO3M6MzoiMTMxIjtzOjY6Il9saW1pdCI7czozOiI1MDAiO30?startDate=2017-07-18&amp;endDate=2018-07-18&amp;stock-symbol=131&amp;_limit=500"/>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3D07E"/>
    <outlinePr summaryBelow="0" summaryRight="0"/>
  </sheetPr>
  <dimension ref="B2:H67"/>
  <sheetViews>
    <sheetView showGridLines="0" workbookViewId="0"/>
  </sheetViews>
  <sheetFormatPr defaultColWidth="12.6640625" defaultRowHeight="15.75" customHeight="1"/>
  <cols>
    <col min="3" max="3" width="19.21875" customWidth="1"/>
    <col min="4" max="4" width="20.109375" customWidth="1"/>
    <col min="5" max="5" width="23.6640625" customWidth="1"/>
    <col min="6" max="6" width="28.44140625" customWidth="1"/>
    <col min="7" max="7" width="17.33203125" customWidth="1"/>
    <col min="8" max="8" width="37.21875" customWidth="1"/>
  </cols>
  <sheetData>
    <row r="2" spans="2:8" ht="13.2">
      <c r="B2" s="622" t="s">
        <v>109</v>
      </c>
      <c r="C2" s="533" t="s">
        <v>1647</v>
      </c>
      <c r="D2" s="533" t="s">
        <v>1648</v>
      </c>
      <c r="E2" s="533" t="s">
        <v>1649</v>
      </c>
      <c r="F2" s="533" t="s">
        <v>1650</v>
      </c>
      <c r="G2" s="533" t="s">
        <v>1651</v>
      </c>
      <c r="H2" s="533" t="s">
        <v>1652</v>
      </c>
    </row>
    <row r="3" spans="2:8" ht="15">
      <c r="B3" s="623" t="s">
        <v>1653</v>
      </c>
      <c r="C3" s="624">
        <v>5</v>
      </c>
      <c r="D3" s="625">
        <v>0.2</v>
      </c>
      <c r="E3" s="625">
        <v>0.8</v>
      </c>
      <c r="F3" s="625">
        <v>0</v>
      </c>
      <c r="G3" s="625">
        <v>0.2</v>
      </c>
      <c r="H3" s="625">
        <v>0</v>
      </c>
    </row>
    <row r="4" spans="2:8" ht="15">
      <c r="B4" s="623" t="s">
        <v>1654</v>
      </c>
      <c r="C4" s="626">
        <v>6</v>
      </c>
      <c r="D4" s="625">
        <v>0.17</v>
      </c>
      <c r="E4" s="625">
        <v>0.83</v>
      </c>
      <c r="F4" s="625">
        <v>0</v>
      </c>
      <c r="G4" s="625">
        <v>0</v>
      </c>
      <c r="H4" s="625">
        <v>0</v>
      </c>
    </row>
    <row r="5" spans="2:8" ht="15">
      <c r="B5" s="623" t="s">
        <v>1655</v>
      </c>
      <c r="C5" s="626">
        <v>6</v>
      </c>
      <c r="D5" s="625">
        <v>0.17</v>
      </c>
      <c r="E5" s="625">
        <v>1</v>
      </c>
      <c r="F5" s="625">
        <v>0</v>
      </c>
      <c r="G5" s="625">
        <v>0.17</v>
      </c>
      <c r="H5" s="625">
        <v>0</v>
      </c>
    </row>
    <row r="6" spans="2:8" ht="15.75" customHeight="1">
      <c r="B6" s="595" t="s">
        <v>1656</v>
      </c>
      <c r="C6" s="627">
        <v>6</v>
      </c>
      <c r="D6" s="628">
        <v>0.33333333300000001</v>
      </c>
      <c r="E6" s="628">
        <v>0.83333333300000001</v>
      </c>
      <c r="F6" s="628">
        <v>0.16666666699999999</v>
      </c>
      <c r="G6" s="628">
        <v>0.16666666699999999</v>
      </c>
      <c r="H6" s="625">
        <v>0</v>
      </c>
    </row>
    <row r="7" spans="2:8" ht="15.75" customHeight="1">
      <c r="B7" s="595" t="s">
        <v>1657</v>
      </c>
      <c r="C7" s="627">
        <v>8</v>
      </c>
      <c r="D7" s="628">
        <v>0.125</v>
      </c>
      <c r="E7" s="628">
        <v>0.875</v>
      </c>
      <c r="F7" s="628">
        <v>0.125</v>
      </c>
      <c r="G7" s="628">
        <v>0.25</v>
      </c>
      <c r="H7" s="625">
        <v>1</v>
      </c>
    </row>
    <row r="8" spans="2:8" ht="15">
      <c r="B8" s="623" t="s">
        <v>1658</v>
      </c>
      <c r="C8" s="626">
        <v>9</v>
      </c>
      <c r="D8" s="625">
        <v>0</v>
      </c>
      <c r="E8" s="625">
        <v>1</v>
      </c>
      <c r="F8" s="625">
        <v>0</v>
      </c>
      <c r="G8" s="625">
        <v>0.11</v>
      </c>
      <c r="H8" s="625">
        <v>0</v>
      </c>
    </row>
    <row r="9" spans="2:8" ht="15">
      <c r="B9" s="623" t="s">
        <v>1659</v>
      </c>
      <c r="C9" s="626">
        <v>5</v>
      </c>
      <c r="D9" s="625">
        <v>0</v>
      </c>
      <c r="E9" s="625">
        <v>1</v>
      </c>
      <c r="F9" s="625">
        <v>0</v>
      </c>
      <c r="G9" s="625">
        <v>0</v>
      </c>
      <c r="H9" s="625">
        <v>0</v>
      </c>
    </row>
    <row r="10" spans="2:8" ht="15.75" customHeight="1">
      <c r="B10" s="595" t="s">
        <v>1660</v>
      </c>
      <c r="C10" s="627">
        <v>8</v>
      </c>
      <c r="D10" s="628">
        <v>0</v>
      </c>
      <c r="E10" s="628">
        <v>1</v>
      </c>
      <c r="F10" s="628">
        <v>0.25</v>
      </c>
      <c r="G10" s="628">
        <v>0.125</v>
      </c>
      <c r="H10" s="625">
        <v>0</v>
      </c>
    </row>
    <row r="11" spans="2:8" ht="15.75" customHeight="1">
      <c r="B11" s="595" t="s">
        <v>1661</v>
      </c>
      <c r="C11" s="627">
        <v>8</v>
      </c>
      <c r="D11" s="628">
        <v>0.25</v>
      </c>
      <c r="E11" s="628">
        <v>0.75</v>
      </c>
      <c r="F11" s="628">
        <v>0.125</v>
      </c>
      <c r="G11" s="628">
        <v>0</v>
      </c>
      <c r="H11" s="625">
        <v>0</v>
      </c>
    </row>
    <row r="12" spans="2:8" ht="15">
      <c r="B12" s="623" t="s">
        <v>1662</v>
      </c>
      <c r="C12" s="626">
        <v>6</v>
      </c>
      <c r="D12" s="625">
        <v>0</v>
      </c>
      <c r="E12" s="625">
        <v>1</v>
      </c>
      <c r="F12" s="625">
        <v>0.17</v>
      </c>
      <c r="G12" s="625">
        <v>0.17</v>
      </c>
      <c r="H12" s="625">
        <v>1</v>
      </c>
    </row>
    <row r="13" spans="2:8" ht="15.75" customHeight="1">
      <c r="B13" s="595" t="s">
        <v>1663</v>
      </c>
      <c r="C13" s="627">
        <v>8</v>
      </c>
      <c r="D13" s="628">
        <v>0.25</v>
      </c>
      <c r="E13" s="628">
        <v>0.75</v>
      </c>
      <c r="F13" s="628">
        <v>0.375</v>
      </c>
      <c r="G13" s="628">
        <v>0.125</v>
      </c>
      <c r="H13" s="625">
        <v>1</v>
      </c>
    </row>
    <row r="14" spans="2:8" ht="15">
      <c r="B14" s="623" t="s">
        <v>1664</v>
      </c>
      <c r="C14" s="626">
        <v>8</v>
      </c>
      <c r="D14" s="625">
        <v>0.13</v>
      </c>
      <c r="E14" s="625">
        <v>0.88</v>
      </c>
      <c r="F14" s="625">
        <v>0.13</v>
      </c>
      <c r="G14" s="625">
        <v>0.13</v>
      </c>
      <c r="H14" s="625">
        <v>0</v>
      </c>
    </row>
    <row r="15" spans="2:8" ht="15.75" customHeight="1">
      <c r="B15" s="595" t="s">
        <v>1665</v>
      </c>
      <c r="C15" s="627">
        <v>7</v>
      </c>
      <c r="D15" s="628">
        <v>0.14285714299999999</v>
      </c>
      <c r="E15" s="628">
        <v>0.85714285700000004</v>
      </c>
      <c r="F15" s="628">
        <v>0</v>
      </c>
      <c r="G15" s="628">
        <v>0.14285714299999999</v>
      </c>
      <c r="H15" s="625">
        <v>0</v>
      </c>
    </row>
    <row r="16" spans="2:8" ht="15">
      <c r="B16" s="623" t="s">
        <v>1666</v>
      </c>
      <c r="C16" s="626">
        <v>7</v>
      </c>
      <c r="D16" s="625">
        <v>0.14000000000000001</v>
      </c>
      <c r="E16" s="625">
        <v>0.86</v>
      </c>
      <c r="F16" s="625">
        <v>0.14000000000000001</v>
      </c>
      <c r="G16" s="625">
        <v>0</v>
      </c>
      <c r="H16" s="625">
        <v>0</v>
      </c>
    </row>
    <row r="17" spans="2:8" ht="15">
      <c r="B17" s="623" t="s">
        <v>1667</v>
      </c>
      <c r="C17" s="626">
        <v>7</v>
      </c>
      <c r="D17" s="625">
        <v>0.14000000000000001</v>
      </c>
      <c r="E17" s="625">
        <v>0.86</v>
      </c>
      <c r="F17" s="625">
        <v>0</v>
      </c>
      <c r="G17" s="625">
        <v>0</v>
      </c>
      <c r="H17" s="625">
        <v>1</v>
      </c>
    </row>
    <row r="18" spans="2:8" ht="15">
      <c r="B18" s="623" t="s">
        <v>1668</v>
      </c>
      <c r="C18" s="626">
        <v>3</v>
      </c>
      <c r="D18" s="625">
        <v>0</v>
      </c>
      <c r="E18" s="625">
        <v>1</v>
      </c>
      <c r="F18" s="625">
        <v>0</v>
      </c>
      <c r="G18" s="625">
        <v>0.33</v>
      </c>
      <c r="H18" s="625">
        <v>0</v>
      </c>
    </row>
    <row r="19" spans="2:8" ht="15">
      <c r="B19" s="623" t="s">
        <v>1669</v>
      </c>
      <c r="C19" s="626">
        <v>7</v>
      </c>
      <c r="D19" s="625">
        <v>0.14000000000000001</v>
      </c>
      <c r="E19" s="625">
        <v>0.86</v>
      </c>
      <c r="F19" s="625">
        <v>0.14000000000000001</v>
      </c>
      <c r="G19" s="625">
        <v>0</v>
      </c>
      <c r="H19" s="625">
        <v>1</v>
      </c>
    </row>
    <row r="20" spans="2:8" ht="15">
      <c r="B20" s="623" t="s">
        <v>128</v>
      </c>
      <c r="C20" s="626">
        <v>7</v>
      </c>
      <c r="D20" s="625">
        <v>0.14000000000000001</v>
      </c>
      <c r="E20" s="625">
        <v>0.86</v>
      </c>
      <c r="F20" s="625">
        <v>0.14000000000000001</v>
      </c>
      <c r="G20" s="625">
        <v>0.14000000000000001</v>
      </c>
      <c r="H20" s="625">
        <v>0</v>
      </c>
    </row>
    <row r="21" spans="2:8" ht="15">
      <c r="B21" s="623" t="s">
        <v>1670</v>
      </c>
      <c r="C21" s="626">
        <v>5</v>
      </c>
      <c r="D21" s="625">
        <v>0.2</v>
      </c>
      <c r="E21" s="625">
        <v>0.8</v>
      </c>
      <c r="F21" s="625">
        <v>0</v>
      </c>
      <c r="G21" s="625">
        <v>0</v>
      </c>
      <c r="H21" s="625">
        <v>1</v>
      </c>
    </row>
    <row r="22" spans="2:8" ht="15.75" customHeight="1">
      <c r="B22" s="595" t="s">
        <v>1671</v>
      </c>
      <c r="C22" s="627">
        <v>7</v>
      </c>
      <c r="D22" s="628">
        <v>0.14285714299999999</v>
      </c>
      <c r="E22" s="628">
        <v>0.85714285700000004</v>
      </c>
      <c r="F22" s="628">
        <v>0</v>
      </c>
      <c r="G22" s="628">
        <v>0</v>
      </c>
      <c r="H22" s="625">
        <v>0</v>
      </c>
    </row>
    <row r="23" spans="2:8" ht="15">
      <c r="B23" s="623" t="s">
        <v>1672</v>
      </c>
      <c r="C23" s="626">
        <v>7</v>
      </c>
      <c r="D23" s="625">
        <v>0</v>
      </c>
      <c r="E23" s="625">
        <v>1</v>
      </c>
      <c r="F23" s="625">
        <v>0.14000000000000001</v>
      </c>
      <c r="G23" s="625">
        <v>0.14000000000000001</v>
      </c>
      <c r="H23" s="625">
        <v>1</v>
      </c>
    </row>
    <row r="24" spans="2:8" ht="15">
      <c r="B24" s="623" t="s">
        <v>1673</v>
      </c>
      <c r="C24" s="626">
        <v>6</v>
      </c>
      <c r="D24" s="625">
        <v>0</v>
      </c>
      <c r="E24" s="625">
        <v>1</v>
      </c>
      <c r="F24" s="625">
        <v>0</v>
      </c>
      <c r="G24" s="625">
        <v>0.17</v>
      </c>
      <c r="H24" s="625">
        <v>0</v>
      </c>
    </row>
    <row r="25" spans="2:8" ht="15">
      <c r="B25" s="623" t="s">
        <v>1674</v>
      </c>
      <c r="C25" s="626">
        <v>4</v>
      </c>
      <c r="D25" s="625">
        <v>0.25</v>
      </c>
      <c r="E25" s="625">
        <v>0.75</v>
      </c>
      <c r="F25" s="625">
        <v>0</v>
      </c>
      <c r="G25" s="625">
        <v>0</v>
      </c>
      <c r="H25" s="625">
        <v>1</v>
      </c>
    </row>
    <row r="26" spans="2:8" ht="15.75" customHeight="1">
      <c r="B26" s="595" t="s">
        <v>1675</v>
      </c>
      <c r="C26" s="627">
        <v>7</v>
      </c>
      <c r="D26" s="628">
        <v>0</v>
      </c>
      <c r="E26" s="628">
        <v>1</v>
      </c>
      <c r="F26" s="628">
        <v>0.14285714299999999</v>
      </c>
      <c r="G26" s="628">
        <v>0.14285714299999999</v>
      </c>
      <c r="H26" s="625">
        <v>0</v>
      </c>
    </row>
    <row r="27" spans="2:8" ht="15">
      <c r="B27" s="623" t="s">
        <v>1676</v>
      </c>
      <c r="C27" s="626">
        <v>8</v>
      </c>
      <c r="D27" s="625">
        <v>0.13</v>
      </c>
      <c r="E27" s="625">
        <v>0.88</v>
      </c>
      <c r="F27" s="625">
        <v>0.13</v>
      </c>
      <c r="G27" s="625">
        <v>0.13</v>
      </c>
      <c r="H27" s="625">
        <v>0</v>
      </c>
    </row>
    <row r="28" spans="2:8" ht="15">
      <c r="B28" s="623" t="s">
        <v>118</v>
      </c>
      <c r="C28" s="626">
        <v>6</v>
      </c>
      <c r="D28" s="625">
        <v>0</v>
      </c>
      <c r="E28" s="625">
        <v>1</v>
      </c>
      <c r="F28" s="625">
        <v>0.17</v>
      </c>
      <c r="G28" s="625">
        <v>0.17</v>
      </c>
      <c r="H28" s="625">
        <v>0</v>
      </c>
    </row>
    <row r="29" spans="2:8" ht="15">
      <c r="B29" s="623" t="s">
        <v>1677</v>
      </c>
      <c r="C29" s="626">
        <v>9</v>
      </c>
      <c r="D29" s="625">
        <v>0</v>
      </c>
      <c r="E29" s="625">
        <v>1</v>
      </c>
      <c r="F29" s="625">
        <v>0.44</v>
      </c>
      <c r="G29" s="625">
        <v>0.11</v>
      </c>
      <c r="H29" s="625">
        <v>0</v>
      </c>
    </row>
    <row r="30" spans="2:8" ht="15">
      <c r="B30" s="623" t="s">
        <v>1678</v>
      </c>
      <c r="C30" s="626">
        <v>6</v>
      </c>
      <c r="D30" s="625">
        <v>0</v>
      </c>
      <c r="E30" s="625">
        <v>1</v>
      </c>
      <c r="F30" s="625">
        <v>0.17</v>
      </c>
      <c r="G30" s="625">
        <v>0.17</v>
      </c>
      <c r="H30" s="625">
        <v>1</v>
      </c>
    </row>
    <row r="31" spans="2:8" ht="15">
      <c r="B31" s="623" t="s">
        <v>124</v>
      </c>
      <c r="C31" s="626">
        <v>5</v>
      </c>
      <c r="D31" s="625">
        <v>0</v>
      </c>
      <c r="E31" s="625">
        <v>1</v>
      </c>
      <c r="F31" s="625">
        <v>0.2</v>
      </c>
      <c r="G31" s="625">
        <v>0.2</v>
      </c>
      <c r="H31" s="625">
        <v>1</v>
      </c>
    </row>
    <row r="32" spans="2:8" ht="15">
      <c r="B32" s="623" t="s">
        <v>1679</v>
      </c>
      <c r="C32" s="626">
        <v>5</v>
      </c>
      <c r="D32" s="625">
        <v>0</v>
      </c>
      <c r="E32" s="625">
        <v>1</v>
      </c>
      <c r="F32" s="625">
        <v>0</v>
      </c>
      <c r="G32" s="625">
        <v>0</v>
      </c>
      <c r="H32" s="625">
        <v>0</v>
      </c>
    </row>
    <row r="33" spans="2:8" ht="15">
      <c r="B33" s="623" t="s">
        <v>126</v>
      </c>
      <c r="C33" s="626">
        <v>6</v>
      </c>
      <c r="D33" s="625">
        <v>0</v>
      </c>
      <c r="E33" s="625">
        <v>1</v>
      </c>
      <c r="F33" s="625">
        <v>0.17</v>
      </c>
      <c r="G33" s="625">
        <v>0.5</v>
      </c>
      <c r="H33" s="625">
        <v>1</v>
      </c>
    </row>
    <row r="34" spans="2:8" ht="15">
      <c r="B34" s="623" t="s">
        <v>1680</v>
      </c>
      <c r="C34" s="626">
        <v>5</v>
      </c>
      <c r="D34" s="625">
        <v>0.4</v>
      </c>
      <c r="E34" s="625">
        <v>0.6</v>
      </c>
      <c r="F34" s="625">
        <v>0</v>
      </c>
      <c r="G34" s="625">
        <v>0.2</v>
      </c>
      <c r="H34" s="625">
        <v>0</v>
      </c>
    </row>
    <row r="35" spans="2:8" ht="15">
      <c r="B35" s="623" t="s">
        <v>1681</v>
      </c>
      <c r="C35" s="626">
        <v>8</v>
      </c>
      <c r="D35" s="625">
        <v>0.13</v>
      </c>
      <c r="E35" s="625">
        <v>0.88</v>
      </c>
      <c r="F35" s="625">
        <v>0</v>
      </c>
      <c r="G35" s="625">
        <v>0</v>
      </c>
      <c r="H35" s="625">
        <v>1</v>
      </c>
    </row>
    <row r="36" spans="2:8" ht="15">
      <c r="B36" s="623" t="s">
        <v>122</v>
      </c>
      <c r="C36" s="626">
        <v>7</v>
      </c>
      <c r="D36" s="625">
        <v>0</v>
      </c>
      <c r="E36" s="625">
        <v>1</v>
      </c>
      <c r="F36" s="625">
        <v>0.13</v>
      </c>
      <c r="G36" s="625">
        <v>0.28999999999999998</v>
      </c>
      <c r="H36" s="625">
        <v>0</v>
      </c>
    </row>
    <row r="37" spans="2:8" ht="15">
      <c r="B37" s="623" t="s">
        <v>1682</v>
      </c>
      <c r="C37" s="626">
        <v>7</v>
      </c>
      <c r="D37" s="625">
        <v>0</v>
      </c>
      <c r="E37" s="625">
        <v>1</v>
      </c>
      <c r="F37" s="625">
        <v>0.14000000000000001</v>
      </c>
      <c r="G37" s="625">
        <v>0.14000000000000001</v>
      </c>
      <c r="H37" s="625">
        <v>0</v>
      </c>
    </row>
    <row r="38" spans="2:8" ht="15">
      <c r="B38" s="629" t="s">
        <v>1683</v>
      </c>
      <c r="C38" s="630">
        <v>6</v>
      </c>
      <c r="D38" s="625">
        <v>0.17</v>
      </c>
      <c r="E38" s="625">
        <v>0.83</v>
      </c>
      <c r="F38" s="625">
        <v>0</v>
      </c>
      <c r="G38" s="625">
        <v>0.33</v>
      </c>
      <c r="H38" s="625">
        <v>0</v>
      </c>
    </row>
    <row r="39" spans="2:8" ht="15">
      <c r="B39" s="629" t="s">
        <v>1684</v>
      </c>
      <c r="C39" s="630">
        <v>6</v>
      </c>
      <c r="D39" s="625">
        <v>0.17</v>
      </c>
      <c r="E39" s="625">
        <v>0.83</v>
      </c>
      <c r="F39" s="625">
        <v>0.33</v>
      </c>
      <c r="G39" s="625">
        <v>0.17</v>
      </c>
      <c r="H39" s="625">
        <v>1</v>
      </c>
    </row>
    <row r="40" spans="2:8" ht="15">
      <c r="B40" s="629" t="s">
        <v>1685</v>
      </c>
      <c r="C40" s="630">
        <v>7</v>
      </c>
      <c r="D40" s="625">
        <v>0</v>
      </c>
      <c r="E40" s="625">
        <v>1</v>
      </c>
      <c r="F40" s="625">
        <v>0.14000000000000001</v>
      </c>
      <c r="G40" s="625">
        <v>0.14000000000000001</v>
      </c>
      <c r="H40" s="625">
        <v>0</v>
      </c>
    </row>
    <row r="41" spans="2:8" ht="15">
      <c r="B41" s="629" t="s">
        <v>1686</v>
      </c>
      <c r="C41" s="630">
        <v>7</v>
      </c>
      <c r="D41" s="625">
        <v>0.14000000000000001</v>
      </c>
      <c r="E41" s="625">
        <v>0.86</v>
      </c>
      <c r="F41" s="625">
        <v>0.14000000000000001</v>
      </c>
      <c r="G41" s="625">
        <v>0.14000000000000001</v>
      </c>
      <c r="H41" s="625">
        <v>0</v>
      </c>
    </row>
    <row r="42" spans="2:8" ht="15">
      <c r="B42" s="629" t="s">
        <v>1687</v>
      </c>
      <c r="C42" s="630">
        <v>6</v>
      </c>
      <c r="D42" s="625">
        <v>0.17</v>
      </c>
      <c r="E42" s="625">
        <v>0.83</v>
      </c>
      <c r="F42" s="625">
        <v>0</v>
      </c>
      <c r="G42" s="625">
        <v>0.17</v>
      </c>
      <c r="H42" s="625">
        <v>0</v>
      </c>
    </row>
    <row r="43" spans="2:8" ht="15">
      <c r="B43" s="629" t="s">
        <v>1688</v>
      </c>
      <c r="C43" s="630">
        <v>9</v>
      </c>
      <c r="D43" s="625">
        <v>0</v>
      </c>
      <c r="E43" s="625">
        <v>1</v>
      </c>
      <c r="F43" s="625">
        <v>0</v>
      </c>
      <c r="G43" s="625">
        <v>0.11</v>
      </c>
      <c r="H43" s="625">
        <v>0</v>
      </c>
    </row>
    <row r="44" spans="2:8" ht="15">
      <c r="B44" s="629" t="s">
        <v>1689</v>
      </c>
      <c r="C44" s="630">
        <v>7</v>
      </c>
      <c r="D44" s="625">
        <v>0.14000000000000001</v>
      </c>
      <c r="E44" s="625">
        <v>0.86</v>
      </c>
      <c r="F44" s="625">
        <v>0</v>
      </c>
      <c r="G44" s="625">
        <v>0.14000000000000001</v>
      </c>
      <c r="H44" s="625">
        <v>0</v>
      </c>
    </row>
    <row r="45" spans="2:8" ht="15">
      <c r="B45" s="629" t="s">
        <v>1690</v>
      </c>
      <c r="C45" s="630">
        <v>6</v>
      </c>
      <c r="D45" s="625">
        <v>0</v>
      </c>
      <c r="E45" s="625">
        <v>1</v>
      </c>
      <c r="F45" s="625">
        <v>0</v>
      </c>
      <c r="G45" s="625">
        <v>0</v>
      </c>
      <c r="H45" s="625">
        <v>1</v>
      </c>
    </row>
    <row r="46" spans="2:8" ht="15.6">
      <c r="B46" s="629" t="s">
        <v>1691</v>
      </c>
      <c r="C46" s="538">
        <v>6</v>
      </c>
      <c r="D46" s="631">
        <v>0</v>
      </c>
      <c r="E46" s="631">
        <v>1</v>
      </c>
      <c r="F46" s="631">
        <v>0.33333333300000001</v>
      </c>
      <c r="G46" s="631">
        <v>0</v>
      </c>
      <c r="H46" s="625">
        <v>0</v>
      </c>
    </row>
    <row r="47" spans="2:8" ht="15.6">
      <c r="B47" s="629" t="s">
        <v>1692</v>
      </c>
      <c r="C47" s="538">
        <v>7</v>
      </c>
      <c r="D47" s="631">
        <v>0.14285714299999999</v>
      </c>
      <c r="E47" s="631">
        <v>0.85714285700000004</v>
      </c>
      <c r="F47" s="631">
        <v>0</v>
      </c>
      <c r="G47" s="631">
        <v>0</v>
      </c>
      <c r="H47" s="625">
        <v>0</v>
      </c>
    </row>
    <row r="48" spans="2:8" ht="15.6">
      <c r="B48" s="629" t="s">
        <v>1693</v>
      </c>
      <c r="C48" s="538">
        <v>6</v>
      </c>
      <c r="D48" s="631">
        <v>0.16666666699999999</v>
      </c>
      <c r="E48" s="631">
        <v>0.83333333300000001</v>
      </c>
      <c r="F48" s="631">
        <v>0</v>
      </c>
      <c r="G48" s="631">
        <v>0.16666666699999999</v>
      </c>
      <c r="H48" s="625">
        <v>0</v>
      </c>
    </row>
    <row r="49" spans="2:8" ht="15">
      <c r="B49" s="629" t="s">
        <v>1664</v>
      </c>
      <c r="C49" s="624">
        <v>8</v>
      </c>
      <c r="D49" s="625">
        <v>0.13</v>
      </c>
      <c r="E49" s="625">
        <v>0.88</v>
      </c>
      <c r="F49" s="625">
        <v>0.13</v>
      </c>
      <c r="G49" s="625">
        <v>0.13</v>
      </c>
      <c r="H49" s="625">
        <v>1</v>
      </c>
    </row>
    <row r="50" spans="2:8" ht="15">
      <c r="B50" s="629" t="s">
        <v>1662</v>
      </c>
      <c r="C50" s="624">
        <v>6</v>
      </c>
      <c r="D50" s="625">
        <v>0</v>
      </c>
      <c r="E50" s="625">
        <v>1</v>
      </c>
      <c r="F50" s="625">
        <v>0.17</v>
      </c>
      <c r="G50" s="625">
        <v>0.17</v>
      </c>
      <c r="H50" s="625">
        <v>1</v>
      </c>
    </row>
    <row r="51" spans="2:8" ht="14.4">
      <c r="B51" s="632"/>
    </row>
    <row r="52" spans="2:8" ht="14.4">
      <c r="B52" s="632"/>
    </row>
    <row r="53" spans="2:8" ht="14.4">
      <c r="B53" s="632"/>
    </row>
    <row r="54" spans="2:8" ht="14.4">
      <c r="B54" s="632"/>
    </row>
    <row r="55" spans="2:8" ht="14.4">
      <c r="B55" s="632"/>
    </row>
    <row r="56" spans="2:8" ht="14.4">
      <c r="B56" s="632"/>
    </row>
    <row r="57" spans="2:8" ht="14.4">
      <c r="B57" s="632"/>
    </row>
    <row r="58" spans="2:8" ht="14.4">
      <c r="B58" s="632"/>
    </row>
    <row r="59" spans="2:8" ht="14.4">
      <c r="B59" s="632"/>
    </row>
    <row r="60" spans="2:8" ht="14.4">
      <c r="B60" s="632"/>
    </row>
    <row r="61" spans="2:8" ht="14.4">
      <c r="B61" s="632"/>
    </row>
    <row r="62" spans="2:8" ht="14.4">
      <c r="B62" s="632"/>
    </row>
    <row r="63" spans="2:8" ht="14.4">
      <c r="B63" s="632"/>
    </row>
    <row r="64" spans="2:8" ht="14.4">
      <c r="B64" s="632"/>
    </row>
    <row r="65" spans="2:2" ht="14.4">
      <c r="B65" s="632"/>
    </row>
    <row r="66" spans="2:2" ht="14.4">
      <c r="B66" s="632"/>
    </row>
    <row r="67" spans="2:2" ht="14.4">
      <c r="B67" s="632"/>
    </row>
  </sheetData>
  <autoFilter ref="B2:G50">
    <sortState ref="B2:G50">
      <sortCondition ref="B2:B50"/>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3D07E"/>
    <outlinePr summaryBelow="0" summaryRight="0"/>
  </sheetPr>
  <dimension ref="A1:Y992"/>
  <sheetViews>
    <sheetView showGridLines="0" workbookViewId="0"/>
  </sheetViews>
  <sheetFormatPr defaultColWidth="12.6640625" defaultRowHeight="15.75" customHeight="1"/>
  <cols>
    <col min="1" max="1" width="42.109375" customWidth="1"/>
    <col min="2" max="2" width="11.44140625" customWidth="1"/>
    <col min="3" max="3" width="17.109375" customWidth="1"/>
    <col min="4" max="4" width="19.33203125" customWidth="1"/>
    <col min="5" max="5" width="14.33203125" customWidth="1"/>
    <col min="6" max="6" width="20.88671875" customWidth="1"/>
    <col min="7" max="7" width="19.88671875" customWidth="1"/>
    <col min="8" max="8" width="14.6640625" customWidth="1"/>
    <col min="11" max="11" width="21.33203125" customWidth="1"/>
    <col min="12" max="12" width="26.6640625" customWidth="1"/>
    <col min="15" max="15" width="37.21875" customWidth="1"/>
  </cols>
  <sheetData>
    <row r="1" spans="1:25">
      <c r="A1" s="633"/>
      <c r="B1" s="634"/>
      <c r="C1" s="635"/>
      <c r="D1" s="633"/>
      <c r="E1" s="633"/>
      <c r="F1" s="633"/>
      <c r="G1" s="633"/>
      <c r="H1" s="633"/>
      <c r="I1" s="633"/>
      <c r="J1" s="633"/>
      <c r="K1" s="633"/>
      <c r="L1" s="636" t="s">
        <v>1694</v>
      </c>
      <c r="M1" s="633"/>
      <c r="N1" s="633"/>
      <c r="O1" s="633"/>
      <c r="P1" s="633"/>
      <c r="Q1" s="633"/>
      <c r="R1" s="633"/>
      <c r="S1" s="633"/>
      <c r="T1" s="633"/>
      <c r="U1" s="633"/>
      <c r="V1" s="633"/>
      <c r="W1" s="633"/>
      <c r="X1" s="633"/>
      <c r="Y1" s="633"/>
    </row>
    <row r="2" spans="1:25">
      <c r="A2" s="637" t="s">
        <v>1695</v>
      </c>
      <c r="B2" s="638" t="s">
        <v>109</v>
      </c>
      <c r="C2" s="639" t="s">
        <v>46</v>
      </c>
      <c r="D2" s="640" t="s">
        <v>1696</v>
      </c>
      <c r="E2" s="640" t="s">
        <v>1697</v>
      </c>
      <c r="F2" s="640" t="s">
        <v>1698</v>
      </c>
      <c r="G2" s="640" t="s">
        <v>1699</v>
      </c>
      <c r="H2" s="640" t="s">
        <v>1700</v>
      </c>
      <c r="I2" s="633"/>
      <c r="J2" s="433" t="s">
        <v>46</v>
      </c>
      <c r="K2" s="433" t="s">
        <v>1647</v>
      </c>
      <c r="L2" s="433" t="s">
        <v>1701</v>
      </c>
      <c r="M2" s="433" t="s">
        <v>1650</v>
      </c>
      <c r="N2" s="433" t="s">
        <v>1651</v>
      </c>
      <c r="O2" s="433" t="s">
        <v>1652</v>
      </c>
      <c r="P2" s="633"/>
      <c r="Q2" s="633"/>
      <c r="R2" s="633"/>
      <c r="S2" s="633"/>
      <c r="T2" s="633"/>
      <c r="U2" s="633"/>
      <c r="V2" s="633"/>
      <c r="W2" s="633"/>
      <c r="X2" s="633"/>
      <c r="Y2" s="633"/>
    </row>
    <row r="3" spans="1:25">
      <c r="A3" s="535" t="s">
        <v>1564</v>
      </c>
      <c r="B3" s="641" t="s">
        <v>1653</v>
      </c>
      <c r="C3" s="642">
        <v>1.2201202879999999</v>
      </c>
      <c r="D3" s="641">
        <f>VLOOKUP(B3,'Caclulations for CG Beta adjust'!$B$3:$H$50,2,FALSE)</f>
        <v>5</v>
      </c>
      <c r="E3" s="641">
        <f>VLOOKUP(B3,'Caclulations for CG Beta adjust'!$B$3:$H$50,3,FALSE)</f>
        <v>0.2</v>
      </c>
      <c r="F3" s="641">
        <f>VLOOKUP(B3,'Caclulations for CG Beta adjust'!$B$3:$H$50,5,FALSE)</f>
        <v>0</v>
      </c>
      <c r="G3" s="641">
        <f>VLOOKUP(B3,'Caclulations for CG Beta adjust'!$B$3:$H$50,6,FALSE)</f>
        <v>0.2</v>
      </c>
      <c r="H3" s="641">
        <f>VLOOKUP(B3,'Caclulations for CG Beta adjust'!$B$3:$H$50,7,FALSE)</f>
        <v>0</v>
      </c>
      <c r="I3" s="633"/>
      <c r="J3" s="643">
        <f t="shared" ref="J3:J33" si="0">(C3-AVERAGE($C$3:$C$33))/STDEVP($C$3:$C$33)</f>
        <v>0.44399150104545565</v>
      </c>
      <c r="K3" s="643">
        <f t="shared" ref="K3:K33" si="1">(D3-AVERAGE($D$3:$D$33))/STDEVP($D$3:$D$33)</f>
        <v>-1.1601086233354274</v>
      </c>
      <c r="L3" s="643">
        <f t="shared" ref="L3:L33" si="2">(E3-AVERAGE($E$3:$E$33))/STDEVP($E$3:$E$33)</f>
        <v>1.1300641553098643</v>
      </c>
      <c r="M3" s="643">
        <f t="shared" ref="M3:M33" si="3">(F3-AVERAGE($F$3:$F$33))/STDEVP($F$3:$F$33)</f>
        <v>-0.84354785413935951</v>
      </c>
      <c r="N3" s="643">
        <f t="shared" ref="N3:N33" si="4">(G3-AVERAGE($G$3:$G$33))/STDEVP($G$3:$G$33)</f>
        <v>1.0263745884494537</v>
      </c>
      <c r="O3" s="643">
        <f t="shared" ref="O3:O33" si="5">(H3-AVERAGE($H$3:$H$33))/STDEVP($H$3:$H$33)</f>
        <v>-0.69006555934235414</v>
      </c>
      <c r="P3" s="633"/>
      <c r="Q3" s="633"/>
      <c r="R3" s="633"/>
      <c r="S3" s="633"/>
      <c r="T3" s="633"/>
      <c r="U3" s="633"/>
      <c r="V3" s="633"/>
      <c r="W3" s="633"/>
      <c r="X3" s="633"/>
      <c r="Y3" s="633"/>
    </row>
    <row r="4" spans="1:25">
      <c r="A4" s="535" t="s">
        <v>1566</v>
      </c>
      <c r="B4" s="641" t="s">
        <v>1659</v>
      </c>
      <c r="C4" s="642">
        <v>1.0189999999999999</v>
      </c>
      <c r="D4" s="641">
        <f>VLOOKUP(B4,'Caclulations for CG Beta adjust'!$B$3:$H$50,2,FALSE)</f>
        <v>5</v>
      </c>
      <c r="E4" s="641">
        <f>VLOOKUP(B4,'Caclulations for CG Beta adjust'!$B$3:$H$50,3,FALSE)</f>
        <v>0</v>
      </c>
      <c r="F4" s="641">
        <f>VLOOKUP(B4,'Caclulations for CG Beta adjust'!$B$3:$H$50,5,FALSE)</f>
        <v>0</v>
      </c>
      <c r="G4" s="641">
        <f>VLOOKUP(B4,'Caclulations for CG Beta adjust'!$B$3:$H$50,6,FALSE)</f>
        <v>0</v>
      </c>
      <c r="H4" s="641">
        <f>VLOOKUP(B4,'Caclulations for CG Beta adjust'!$B$3:$H$50,7,FALSE)</f>
        <v>0</v>
      </c>
      <c r="I4" s="633"/>
      <c r="J4" s="643">
        <f t="shared" si="0"/>
        <v>-4.2146157061349186E-2</v>
      </c>
      <c r="K4" s="643">
        <f t="shared" si="1"/>
        <v>-1.1601086233354274</v>
      </c>
      <c r="L4" s="643">
        <f t="shared" si="2"/>
        <v>-1.1009343745408455</v>
      </c>
      <c r="M4" s="643">
        <f t="shared" si="3"/>
        <v>-0.84354785413935951</v>
      </c>
      <c r="N4" s="643">
        <f t="shared" si="4"/>
        <v>-1.1504289859332877</v>
      </c>
      <c r="O4" s="643">
        <f t="shared" si="5"/>
        <v>-0.69006555934235414</v>
      </c>
      <c r="P4" s="633"/>
      <c r="Q4" s="633"/>
      <c r="R4" s="633"/>
      <c r="S4" s="633"/>
      <c r="T4" s="633"/>
      <c r="U4" s="633"/>
      <c r="V4" s="633"/>
      <c r="W4" s="633"/>
      <c r="X4" s="633"/>
      <c r="Y4" s="633"/>
    </row>
    <row r="5" spans="1:25">
      <c r="A5" s="535" t="s">
        <v>1702</v>
      </c>
      <c r="B5" s="641" t="s">
        <v>1660</v>
      </c>
      <c r="C5" s="642">
        <v>0.48</v>
      </c>
      <c r="D5" s="641">
        <f>VLOOKUP(B5,'Caclulations for CG Beta adjust'!$B$3:$H$50,2,FALSE)</f>
        <v>8</v>
      </c>
      <c r="E5" s="641">
        <f>VLOOKUP(B5,'Caclulations for CG Beta adjust'!$B$3:$H$50,3,FALSE)</f>
        <v>0</v>
      </c>
      <c r="F5" s="641">
        <f>VLOOKUP(B5,'Caclulations for CG Beta adjust'!$B$3:$H$50,5,FALSE)</f>
        <v>0.25</v>
      </c>
      <c r="G5" s="641">
        <f>VLOOKUP(B5,'Caclulations for CG Beta adjust'!$B$3:$H$50,6,FALSE)</f>
        <v>0.125</v>
      </c>
      <c r="H5" s="641">
        <f>VLOOKUP(B5,'Caclulations for CG Beta adjust'!$B$3:$H$50,7,FALSE)</f>
        <v>0</v>
      </c>
      <c r="I5" s="633"/>
      <c r="J5" s="643">
        <f t="shared" si="0"/>
        <v>-1.3449893476974313</v>
      </c>
      <c r="K5" s="643">
        <f t="shared" si="1"/>
        <v>1.0417301923828322</v>
      </c>
      <c r="L5" s="643">
        <f t="shared" si="2"/>
        <v>-1.1009343745408455</v>
      </c>
      <c r="M5" s="643">
        <f t="shared" si="3"/>
        <v>1.1415217420878847</v>
      </c>
      <c r="N5" s="643">
        <f t="shared" si="4"/>
        <v>0.21007324805592564</v>
      </c>
      <c r="O5" s="643">
        <f t="shared" si="5"/>
        <v>-0.69006555934235414</v>
      </c>
      <c r="P5" s="633"/>
      <c r="Q5" s="633"/>
      <c r="R5" s="633"/>
      <c r="S5" s="633"/>
      <c r="T5" s="633"/>
      <c r="U5" s="633"/>
      <c r="V5" s="633"/>
      <c r="W5" s="633"/>
      <c r="X5" s="633"/>
      <c r="Y5" s="633"/>
    </row>
    <row r="6" spans="1:25">
      <c r="A6" s="535" t="s">
        <v>1703</v>
      </c>
      <c r="B6" s="641" t="s">
        <v>1661</v>
      </c>
      <c r="C6" s="642">
        <v>0.27</v>
      </c>
      <c r="D6" s="641">
        <f>VLOOKUP(B6,'Caclulations for CG Beta adjust'!$B$3:$H$50,2,FALSE)</f>
        <v>8</v>
      </c>
      <c r="E6" s="641">
        <f>VLOOKUP(B6,'Caclulations for CG Beta adjust'!$B$3:$H$50,3,FALSE)</f>
        <v>0.25</v>
      </c>
      <c r="F6" s="641">
        <f>VLOOKUP(B6,'Caclulations for CG Beta adjust'!$B$3:$H$50,5,FALSE)</f>
        <v>0.125</v>
      </c>
      <c r="G6" s="641">
        <f>VLOOKUP(B6,'Caclulations for CG Beta adjust'!$B$3:$H$50,6,FALSE)</f>
        <v>0</v>
      </c>
      <c r="H6" s="641">
        <f>VLOOKUP(B6,'Caclulations for CG Beta adjust'!$B$3:$H$50,7,FALSE)</f>
        <v>0</v>
      </c>
      <c r="I6" s="633"/>
      <c r="J6" s="643">
        <f t="shared" si="0"/>
        <v>-1.8525905908023983</v>
      </c>
      <c r="K6" s="643">
        <f t="shared" si="1"/>
        <v>1.0417301923828322</v>
      </c>
      <c r="L6" s="643">
        <f t="shared" si="2"/>
        <v>1.6878137877725414</v>
      </c>
      <c r="M6" s="643">
        <f t="shared" si="3"/>
        <v>0.14898694397426268</v>
      </c>
      <c r="N6" s="643">
        <f t="shared" si="4"/>
        <v>-1.1504289859332877</v>
      </c>
      <c r="O6" s="643">
        <f t="shared" si="5"/>
        <v>-0.69006555934235414</v>
      </c>
      <c r="P6" s="633"/>
      <c r="Q6" s="633"/>
      <c r="R6" s="633"/>
      <c r="S6" s="633"/>
      <c r="T6" s="633"/>
      <c r="U6" s="633"/>
      <c r="V6" s="633"/>
      <c r="W6" s="633"/>
      <c r="X6" s="633"/>
      <c r="Y6" s="633"/>
    </row>
    <row r="7" spans="1:25">
      <c r="A7" s="546" t="s">
        <v>1568</v>
      </c>
      <c r="B7" s="644" t="s">
        <v>1662</v>
      </c>
      <c r="C7" s="645">
        <v>0.22800000000000001</v>
      </c>
      <c r="D7" s="641">
        <f>VLOOKUP(B7,'Caclulations for CG Beta adjust'!$B$3:$H$50,2,FALSE)</f>
        <v>6</v>
      </c>
      <c r="E7" s="641">
        <f>VLOOKUP(B7,'Caclulations for CG Beta adjust'!$B$3:$H$50,3,FALSE)</f>
        <v>0</v>
      </c>
      <c r="F7" s="641">
        <f>VLOOKUP(B7,'Caclulations for CG Beta adjust'!$B$3:$H$50,5,FALSE)</f>
        <v>0.17</v>
      </c>
      <c r="G7" s="641">
        <f>VLOOKUP(B7,'Caclulations for CG Beta adjust'!$B$3:$H$50,6,FALSE)</f>
        <v>0.17</v>
      </c>
      <c r="H7" s="641">
        <f>VLOOKUP(B7,'Caclulations for CG Beta adjust'!$B$3:$H$50,7,FALSE)</f>
        <v>1</v>
      </c>
      <c r="I7" s="633"/>
      <c r="J7" s="643">
        <f t="shared" si="0"/>
        <v>-1.9541108394233917</v>
      </c>
      <c r="K7" s="643">
        <f t="shared" si="1"/>
        <v>-0.42616235142934084</v>
      </c>
      <c r="L7" s="643">
        <f t="shared" si="2"/>
        <v>-1.1009343745408455</v>
      </c>
      <c r="M7" s="643">
        <f t="shared" si="3"/>
        <v>0.50629947129516673</v>
      </c>
      <c r="N7" s="643">
        <f t="shared" si="4"/>
        <v>0.69985405229204267</v>
      </c>
      <c r="O7" s="643">
        <f t="shared" si="5"/>
        <v>1.4491376746189439</v>
      </c>
      <c r="P7" s="633"/>
      <c r="Q7" s="633"/>
      <c r="R7" s="633"/>
      <c r="S7" s="633"/>
      <c r="T7" s="633"/>
      <c r="U7" s="633"/>
      <c r="V7" s="633"/>
      <c r="W7" s="633"/>
      <c r="X7" s="633"/>
      <c r="Y7" s="633"/>
    </row>
    <row r="8" spans="1:25">
      <c r="A8" s="535" t="s">
        <v>1704</v>
      </c>
      <c r="B8" s="641" t="s">
        <v>1663</v>
      </c>
      <c r="C8" s="642">
        <v>1.243378326</v>
      </c>
      <c r="D8" s="641">
        <f>VLOOKUP(B8,'Caclulations for CG Beta adjust'!$B$3:$H$50,2,FALSE)</f>
        <v>8</v>
      </c>
      <c r="E8" s="641">
        <f>VLOOKUP(B8,'Caclulations for CG Beta adjust'!$B$3:$H$50,3,FALSE)</f>
        <v>0.25</v>
      </c>
      <c r="F8" s="641">
        <f>VLOOKUP(B8,'Caclulations for CG Beta adjust'!$B$3:$H$50,5,FALSE)</f>
        <v>0.375</v>
      </c>
      <c r="G8" s="641">
        <f>VLOOKUP(B8,'Caclulations for CG Beta adjust'!$B$3:$H$50,6,FALSE)</f>
        <v>0.125</v>
      </c>
      <c r="H8" s="641">
        <f>VLOOKUP(B8,'Caclulations for CG Beta adjust'!$B$3:$H$50,7,FALSE)</f>
        <v>1</v>
      </c>
      <c r="I8" s="633"/>
      <c r="J8" s="643">
        <f t="shared" si="0"/>
        <v>0.50020963914537275</v>
      </c>
      <c r="K8" s="643">
        <f t="shared" si="1"/>
        <v>1.0417301923828322</v>
      </c>
      <c r="L8" s="643">
        <f t="shared" si="2"/>
        <v>1.6878137877725414</v>
      </c>
      <c r="M8" s="643">
        <f t="shared" si="3"/>
        <v>2.1340565402015068</v>
      </c>
      <c r="N8" s="643">
        <f t="shared" si="4"/>
        <v>0.21007324805592564</v>
      </c>
      <c r="O8" s="643">
        <f t="shared" si="5"/>
        <v>1.4491376746189439</v>
      </c>
      <c r="P8" s="633"/>
      <c r="Q8" s="633"/>
      <c r="R8" s="633"/>
      <c r="S8" s="633"/>
      <c r="T8" s="633"/>
      <c r="U8" s="633"/>
      <c r="V8" s="633"/>
      <c r="W8" s="633"/>
      <c r="X8" s="633"/>
      <c r="Y8" s="633"/>
    </row>
    <row r="9" spans="1:25">
      <c r="A9" s="546" t="s">
        <v>1569</v>
      </c>
      <c r="B9" s="644" t="s">
        <v>1664</v>
      </c>
      <c r="C9" s="642">
        <v>1.137</v>
      </c>
      <c r="D9" s="641">
        <f>VLOOKUP(B9,'Caclulations for CG Beta adjust'!$B$3:$H$50,2,FALSE)</f>
        <v>8</v>
      </c>
      <c r="E9" s="641">
        <f>VLOOKUP(B9,'Caclulations for CG Beta adjust'!$B$3:$H$50,3,FALSE)</f>
        <v>0.13</v>
      </c>
      <c r="F9" s="641">
        <f>VLOOKUP(B9,'Caclulations for CG Beta adjust'!$B$3:$H$50,5,FALSE)</f>
        <v>0.13</v>
      </c>
      <c r="G9" s="641">
        <f>VLOOKUP(B9,'Caclulations for CG Beta adjust'!$B$3:$H$50,6,FALSE)</f>
        <v>0.13</v>
      </c>
      <c r="H9" s="641">
        <f>VLOOKUP(B9,'Caclulations for CG Beta adjust'!$B$3:$H$50,7,FALSE)</f>
        <v>0</v>
      </c>
      <c r="I9" s="633"/>
      <c r="J9" s="643">
        <f t="shared" si="0"/>
        <v>0.24307739858810878</v>
      </c>
      <c r="K9" s="643">
        <f t="shared" si="1"/>
        <v>1.0417301923828322</v>
      </c>
      <c r="L9" s="643">
        <f t="shared" si="2"/>
        <v>0.34921466986211586</v>
      </c>
      <c r="M9" s="643">
        <f t="shared" si="3"/>
        <v>0.1886883358988076</v>
      </c>
      <c r="N9" s="643">
        <f t="shared" si="4"/>
        <v>0.26449333741549425</v>
      </c>
      <c r="O9" s="643">
        <f t="shared" si="5"/>
        <v>-0.69006555934235414</v>
      </c>
      <c r="P9" s="633"/>
      <c r="Q9" s="633"/>
      <c r="R9" s="633"/>
      <c r="S9" s="633"/>
      <c r="T9" s="633"/>
      <c r="U9" s="633"/>
      <c r="V9" s="633"/>
      <c r="W9" s="633"/>
      <c r="X9" s="633"/>
      <c r="Y9" s="633"/>
    </row>
    <row r="10" spans="1:25">
      <c r="A10" s="546" t="s">
        <v>1571</v>
      </c>
      <c r="B10" s="641" t="s">
        <v>1666</v>
      </c>
      <c r="C10" s="642">
        <v>1.426461615</v>
      </c>
      <c r="D10" s="641">
        <f>VLOOKUP(B10,'Caclulations for CG Beta adjust'!$B$3:$H$50,2,FALSE)</f>
        <v>7</v>
      </c>
      <c r="E10" s="641">
        <f>VLOOKUP(B10,'Caclulations for CG Beta adjust'!$B$3:$H$50,3,FALSE)</f>
        <v>0.14000000000000001</v>
      </c>
      <c r="F10" s="641">
        <f>VLOOKUP(B10,'Caclulations for CG Beta adjust'!$B$3:$H$50,5,FALSE)</f>
        <v>0.14000000000000001</v>
      </c>
      <c r="G10" s="641">
        <f>VLOOKUP(B10,'Caclulations for CG Beta adjust'!$B$3:$H$50,6,FALSE)</f>
        <v>0</v>
      </c>
      <c r="H10" s="641">
        <f>VLOOKUP(B10,'Caclulations for CG Beta adjust'!$B$3:$H$50,7,FALSE)</f>
        <v>0</v>
      </c>
      <c r="I10" s="633"/>
      <c r="J10" s="643">
        <f t="shared" si="0"/>
        <v>0.94274918718416301</v>
      </c>
      <c r="K10" s="643">
        <f t="shared" si="1"/>
        <v>0.30778392047674569</v>
      </c>
      <c r="L10" s="643">
        <f t="shared" si="2"/>
        <v>0.46076459635465145</v>
      </c>
      <c r="M10" s="643">
        <f t="shared" si="3"/>
        <v>0.26809111974789746</v>
      </c>
      <c r="N10" s="643">
        <f t="shared" si="4"/>
        <v>-1.1504289859332877</v>
      </c>
      <c r="O10" s="643">
        <f t="shared" si="5"/>
        <v>-0.69006555934235414</v>
      </c>
      <c r="P10" s="633"/>
      <c r="Q10" s="633"/>
      <c r="R10" s="633"/>
      <c r="S10" s="633"/>
      <c r="T10" s="633"/>
      <c r="U10" s="633"/>
      <c r="V10" s="633"/>
      <c r="W10" s="633"/>
      <c r="X10" s="633"/>
      <c r="Y10" s="633"/>
    </row>
    <row r="11" spans="1:25">
      <c r="A11" s="535" t="s">
        <v>1573</v>
      </c>
      <c r="B11" s="641" t="s">
        <v>1667</v>
      </c>
      <c r="C11" s="642">
        <v>1.308877678</v>
      </c>
      <c r="D11" s="641">
        <f>VLOOKUP(B11,'Caclulations for CG Beta adjust'!$B$3:$H$50,2,FALSE)</f>
        <v>7</v>
      </c>
      <c r="E11" s="641">
        <f>VLOOKUP(B11,'Caclulations for CG Beta adjust'!$B$3:$H$50,3,FALSE)</f>
        <v>0.14000000000000001</v>
      </c>
      <c r="F11" s="641">
        <f>VLOOKUP(B11,'Caclulations for CG Beta adjust'!$B$3:$H$50,5,FALSE)</f>
        <v>0</v>
      </c>
      <c r="G11" s="641">
        <f>VLOOKUP(B11,'Caclulations for CG Beta adjust'!$B$3:$H$50,6,FALSE)</f>
        <v>0</v>
      </c>
      <c r="H11" s="641">
        <f>VLOOKUP(B11,'Caclulations for CG Beta adjust'!$B$3:$H$50,7,FALSE)</f>
        <v>1</v>
      </c>
      <c r="I11" s="633"/>
      <c r="J11" s="643">
        <f t="shared" si="0"/>
        <v>0.65853131770618134</v>
      </c>
      <c r="K11" s="643">
        <f t="shared" si="1"/>
        <v>0.30778392047674569</v>
      </c>
      <c r="L11" s="643">
        <f t="shared" si="2"/>
        <v>0.46076459635465145</v>
      </c>
      <c r="M11" s="643">
        <f t="shared" si="3"/>
        <v>-0.84354785413935951</v>
      </c>
      <c r="N11" s="643">
        <f t="shared" si="4"/>
        <v>-1.1504289859332877</v>
      </c>
      <c r="O11" s="643">
        <f t="shared" si="5"/>
        <v>1.4491376746189439</v>
      </c>
      <c r="P11" s="633"/>
      <c r="Q11" s="633"/>
      <c r="R11" s="633"/>
      <c r="S11" s="633"/>
      <c r="T11" s="633"/>
      <c r="U11" s="633"/>
      <c r="V11" s="633"/>
      <c r="W11" s="633"/>
      <c r="X11" s="633"/>
      <c r="Y11" s="633"/>
    </row>
    <row r="12" spans="1:25">
      <c r="A12" s="546" t="s">
        <v>129</v>
      </c>
      <c r="B12" s="641" t="s">
        <v>128</v>
      </c>
      <c r="C12" s="642">
        <v>1.1861313819302</v>
      </c>
      <c r="D12" s="641">
        <f>VLOOKUP(B12,'Caclulations for CG Beta adjust'!$B$3:$H$50,2,FALSE)</f>
        <v>7</v>
      </c>
      <c r="E12" s="641">
        <f>VLOOKUP(B12,'Caclulations for CG Beta adjust'!$B$3:$H$50,3,FALSE)</f>
        <v>0.14000000000000001</v>
      </c>
      <c r="F12" s="641">
        <f>VLOOKUP(B12,'Caclulations for CG Beta adjust'!$B$3:$H$50,5,FALSE)</f>
        <v>0.14000000000000001</v>
      </c>
      <c r="G12" s="641">
        <f>VLOOKUP(B12,'Caclulations for CG Beta adjust'!$B$3:$H$50,6,FALSE)</f>
        <v>0.14000000000000001</v>
      </c>
      <c r="H12" s="641">
        <f>VLOOKUP(B12,'Caclulations for CG Beta adjust'!$B$3:$H$50,7,FALSE)</f>
        <v>0</v>
      </c>
      <c r="I12" s="633"/>
      <c r="J12" s="643">
        <f t="shared" si="0"/>
        <v>0.36183525831779645</v>
      </c>
      <c r="K12" s="643">
        <f t="shared" si="1"/>
        <v>0.30778392047674569</v>
      </c>
      <c r="L12" s="643">
        <f t="shared" si="2"/>
        <v>0.46076459635465145</v>
      </c>
      <c r="M12" s="643">
        <f t="shared" si="3"/>
        <v>0.26809111974789746</v>
      </c>
      <c r="N12" s="643">
        <f t="shared" si="4"/>
        <v>0.37333351613463139</v>
      </c>
      <c r="O12" s="643">
        <f t="shared" si="5"/>
        <v>-0.69006555934235414</v>
      </c>
      <c r="P12" s="633"/>
      <c r="Q12" s="633"/>
      <c r="R12" s="633"/>
      <c r="S12" s="633"/>
      <c r="T12" s="633"/>
      <c r="U12" s="633"/>
      <c r="V12" s="633"/>
      <c r="W12" s="633"/>
      <c r="X12" s="633"/>
      <c r="Y12" s="633"/>
    </row>
    <row r="13" spans="1:25">
      <c r="A13" s="546" t="s">
        <v>1575</v>
      </c>
      <c r="B13" s="641" t="s">
        <v>1670</v>
      </c>
      <c r="C13" s="642">
        <v>1.4923964590000001</v>
      </c>
      <c r="D13" s="641">
        <f>VLOOKUP(B13,'Caclulations for CG Beta adjust'!$B$3:$H$50,2,FALSE)</f>
        <v>5</v>
      </c>
      <c r="E13" s="641">
        <f>VLOOKUP(B13,'Caclulations for CG Beta adjust'!$B$3:$H$50,3,FALSE)</f>
        <v>0.2</v>
      </c>
      <c r="F13" s="641">
        <f>VLOOKUP(B13,'Caclulations for CG Beta adjust'!$B$3:$H$50,5,FALSE)</f>
        <v>0</v>
      </c>
      <c r="G13" s="641">
        <f>VLOOKUP(B13,'Caclulations for CG Beta adjust'!$B$3:$H$50,6,FALSE)</f>
        <v>0</v>
      </c>
      <c r="H13" s="641">
        <f>VLOOKUP(B13,'Caclulations for CG Beta adjust'!$B$3:$H$50,7,FALSE)</f>
        <v>1</v>
      </c>
      <c r="I13" s="633"/>
      <c r="J13" s="643">
        <f t="shared" si="0"/>
        <v>1.1021235147000301</v>
      </c>
      <c r="K13" s="643">
        <f t="shared" si="1"/>
        <v>-1.1601086233354274</v>
      </c>
      <c r="L13" s="643">
        <f t="shared" si="2"/>
        <v>1.1300641553098643</v>
      </c>
      <c r="M13" s="643">
        <f t="shared" si="3"/>
        <v>-0.84354785413935951</v>
      </c>
      <c r="N13" s="643">
        <f t="shared" si="4"/>
        <v>-1.1504289859332877</v>
      </c>
      <c r="O13" s="643">
        <f t="shared" si="5"/>
        <v>1.4491376746189439</v>
      </c>
      <c r="P13" s="633"/>
      <c r="Q13" s="633"/>
      <c r="R13" s="633"/>
      <c r="S13" s="633"/>
      <c r="T13" s="633"/>
      <c r="U13" s="633"/>
      <c r="V13" s="633"/>
      <c r="W13" s="633"/>
      <c r="X13" s="633"/>
      <c r="Y13" s="633"/>
    </row>
    <row r="14" spans="1:25">
      <c r="A14" s="535" t="s">
        <v>1705</v>
      </c>
      <c r="B14" s="641" t="s">
        <v>1672</v>
      </c>
      <c r="C14" s="642">
        <v>0.79176058289999995</v>
      </c>
      <c r="D14" s="641">
        <f>VLOOKUP(B14,'Caclulations for CG Beta adjust'!$B$3:$H$50,2,FALSE)</f>
        <v>7</v>
      </c>
      <c r="E14" s="641">
        <f>VLOOKUP(B14,'Caclulations for CG Beta adjust'!$B$3:$H$50,3,FALSE)</f>
        <v>0</v>
      </c>
      <c r="F14" s="641">
        <f>VLOOKUP(B14,'Caclulations for CG Beta adjust'!$B$3:$H$50,5,FALSE)</f>
        <v>0.14000000000000001</v>
      </c>
      <c r="G14" s="641">
        <f>VLOOKUP(B14,'Caclulations for CG Beta adjust'!$B$3:$H$50,6,FALSE)</f>
        <v>0.14000000000000001</v>
      </c>
      <c r="H14" s="641">
        <f>VLOOKUP(B14,'Caclulations for CG Beta adjust'!$B$3:$H$50,7,FALSE)</f>
        <v>1</v>
      </c>
      <c r="I14" s="633"/>
      <c r="J14" s="643">
        <f t="shared" si="0"/>
        <v>-0.59141763612043541</v>
      </c>
      <c r="K14" s="643">
        <f t="shared" si="1"/>
        <v>0.30778392047674569</v>
      </c>
      <c r="L14" s="643">
        <f t="shared" si="2"/>
        <v>-1.1009343745408455</v>
      </c>
      <c r="M14" s="643">
        <f t="shared" si="3"/>
        <v>0.26809111974789746</v>
      </c>
      <c r="N14" s="643">
        <f t="shared" si="4"/>
        <v>0.37333351613463139</v>
      </c>
      <c r="O14" s="643">
        <f t="shared" si="5"/>
        <v>1.4491376746189439</v>
      </c>
      <c r="P14" s="633"/>
      <c r="Q14" s="633"/>
      <c r="R14" s="633"/>
      <c r="S14" s="633"/>
      <c r="T14" s="633"/>
      <c r="U14" s="633"/>
      <c r="V14" s="633"/>
      <c r="W14" s="633"/>
      <c r="X14" s="633"/>
      <c r="Y14" s="633"/>
    </row>
    <row r="15" spans="1:25">
      <c r="A15" s="535" t="s">
        <v>1577</v>
      </c>
      <c r="B15" s="641" t="s">
        <v>1674</v>
      </c>
      <c r="C15" s="642">
        <v>1.3169999999999999</v>
      </c>
      <c r="D15" s="641">
        <f>VLOOKUP(B15,'Caclulations for CG Beta adjust'!$B$3:$H$50,2,FALSE)</f>
        <v>4</v>
      </c>
      <c r="E15" s="641">
        <f>VLOOKUP(B15,'Caclulations for CG Beta adjust'!$B$3:$H$50,3,FALSE)</f>
        <v>0.25</v>
      </c>
      <c r="F15" s="641">
        <f>VLOOKUP(B15,'Caclulations for CG Beta adjust'!$B$3:$H$50,5,FALSE)</f>
        <v>0</v>
      </c>
      <c r="G15" s="641">
        <f>VLOOKUP(B15,'Caclulations for CG Beta adjust'!$B$3:$H$50,6,FALSE)</f>
        <v>0</v>
      </c>
      <c r="H15" s="641">
        <f>VLOOKUP(B15,'Caclulations for CG Beta adjust'!$B$3:$H$50,7,FALSE)</f>
        <v>1</v>
      </c>
      <c r="I15" s="633"/>
      <c r="J15" s="643">
        <f t="shared" si="0"/>
        <v>0.6781641783923662</v>
      </c>
      <c r="K15" s="643">
        <f t="shared" si="1"/>
        <v>-1.8940548952415139</v>
      </c>
      <c r="L15" s="643">
        <f t="shared" si="2"/>
        <v>1.6878137877725414</v>
      </c>
      <c r="M15" s="643">
        <f t="shared" si="3"/>
        <v>-0.84354785413935951</v>
      </c>
      <c r="N15" s="643">
        <f t="shared" si="4"/>
        <v>-1.1504289859332877</v>
      </c>
      <c r="O15" s="643">
        <f t="shared" si="5"/>
        <v>1.4491376746189439</v>
      </c>
      <c r="P15" s="633"/>
      <c r="Q15" s="633"/>
      <c r="R15" s="633"/>
      <c r="S15" s="633"/>
      <c r="T15" s="633"/>
      <c r="U15" s="633"/>
      <c r="V15" s="633"/>
      <c r="W15" s="633"/>
      <c r="X15" s="633"/>
      <c r="Y15" s="633"/>
    </row>
    <row r="16" spans="1:25">
      <c r="A16" s="535" t="s">
        <v>1579</v>
      </c>
      <c r="B16" s="641" t="s">
        <v>1676</v>
      </c>
      <c r="C16" s="642">
        <v>0.54</v>
      </c>
      <c r="D16" s="641">
        <f>VLOOKUP(B16,'Caclulations for CG Beta adjust'!$B$3:$H$50,2,FALSE)</f>
        <v>8</v>
      </c>
      <c r="E16" s="641">
        <f>VLOOKUP(B16,'Caclulations for CG Beta adjust'!$B$3:$H$50,3,FALSE)</f>
        <v>0.13</v>
      </c>
      <c r="F16" s="641">
        <f>VLOOKUP(B16,'Caclulations for CG Beta adjust'!$B$3:$H$50,5,FALSE)</f>
        <v>0.13</v>
      </c>
      <c r="G16" s="641">
        <f>VLOOKUP(B16,'Caclulations for CG Beta adjust'!$B$3:$H$50,6,FALSE)</f>
        <v>0.13</v>
      </c>
      <c r="H16" s="641">
        <f>VLOOKUP(B16,'Caclulations for CG Beta adjust'!$B$3:$H$50,7,FALSE)</f>
        <v>0</v>
      </c>
      <c r="I16" s="633"/>
      <c r="J16" s="643">
        <f t="shared" si="0"/>
        <v>-1.199960421096012</v>
      </c>
      <c r="K16" s="643">
        <f t="shared" si="1"/>
        <v>1.0417301923828322</v>
      </c>
      <c r="L16" s="643">
        <f t="shared" si="2"/>
        <v>0.34921466986211586</v>
      </c>
      <c r="M16" s="643">
        <f t="shared" si="3"/>
        <v>0.1886883358988076</v>
      </c>
      <c r="N16" s="643">
        <f t="shared" si="4"/>
        <v>0.26449333741549425</v>
      </c>
      <c r="O16" s="643">
        <f t="shared" si="5"/>
        <v>-0.69006555934235414</v>
      </c>
      <c r="P16" s="633"/>
      <c r="Q16" s="633"/>
      <c r="R16" s="633"/>
      <c r="S16" s="633"/>
      <c r="T16" s="633"/>
      <c r="U16" s="633"/>
      <c r="V16" s="633"/>
      <c r="W16" s="633"/>
      <c r="X16" s="633"/>
      <c r="Y16" s="633"/>
    </row>
    <row r="17" spans="1:25">
      <c r="A17" s="546" t="s">
        <v>1706</v>
      </c>
      <c r="B17" s="641" t="s">
        <v>1677</v>
      </c>
      <c r="C17" s="642">
        <v>1.336638588</v>
      </c>
      <c r="D17" s="641">
        <f>VLOOKUP(B17,'Caclulations for CG Beta adjust'!$B$3:$H$50,2,FALSE)</f>
        <v>9</v>
      </c>
      <c r="E17" s="641">
        <f>VLOOKUP(B17,'Caclulations for CG Beta adjust'!$B$3:$H$50,3,FALSE)</f>
        <v>0</v>
      </c>
      <c r="F17" s="641">
        <f>VLOOKUP(B17,'Caclulations for CG Beta adjust'!$B$3:$H$50,5,FALSE)</f>
        <v>0.44</v>
      </c>
      <c r="G17" s="641">
        <f>VLOOKUP(B17,'Caclulations for CG Beta adjust'!$B$3:$H$50,6,FALSE)</f>
        <v>0.11</v>
      </c>
      <c r="H17" s="641">
        <f>VLOOKUP(B17,'Caclulations for CG Beta adjust'!$B$3:$H$50,7,FALSE)</f>
        <v>0</v>
      </c>
      <c r="I17" s="633"/>
      <c r="J17" s="643">
        <f t="shared" si="0"/>
        <v>0.72563356735249152</v>
      </c>
      <c r="K17" s="643">
        <f t="shared" si="1"/>
        <v>1.7756764642889189</v>
      </c>
      <c r="L17" s="643">
        <f t="shared" si="2"/>
        <v>-1.1009343745408455</v>
      </c>
      <c r="M17" s="643">
        <f t="shared" si="3"/>
        <v>2.6501746352205906</v>
      </c>
      <c r="N17" s="643">
        <f t="shared" si="4"/>
        <v>4.6812979977220052E-2</v>
      </c>
      <c r="O17" s="643">
        <f t="shared" si="5"/>
        <v>-0.69006555934235414</v>
      </c>
      <c r="P17" s="633"/>
      <c r="Q17" s="633"/>
      <c r="R17" s="633"/>
      <c r="S17" s="633"/>
      <c r="T17" s="633"/>
      <c r="U17" s="633"/>
      <c r="V17" s="633"/>
      <c r="W17" s="633"/>
      <c r="X17" s="633"/>
      <c r="Y17" s="633"/>
    </row>
    <row r="18" spans="1:25">
      <c r="A18" s="550" t="s">
        <v>1581</v>
      </c>
      <c r="B18" s="646" t="s">
        <v>1691</v>
      </c>
      <c r="C18" s="642">
        <v>1.45</v>
      </c>
      <c r="D18" s="641">
        <f>VLOOKUP(B18,'Caclulations for CG Beta adjust'!$B$3:$H$50,2,FALSE)</f>
        <v>6</v>
      </c>
      <c r="E18" s="641">
        <f>VLOOKUP(B18,'Caclulations for CG Beta adjust'!$B$3:$H$50,3,FALSE)</f>
        <v>0</v>
      </c>
      <c r="F18" s="641">
        <f>VLOOKUP(B18,'Caclulations for CG Beta adjust'!$B$3:$H$50,5,FALSE)</f>
        <v>0.33333333300000001</v>
      </c>
      <c r="G18" s="641">
        <f>VLOOKUP(B18,'Caclulations for CG Beta adjust'!$B$3:$H$50,6,FALSE)</f>
        <v>0</v>
      </c>
      <c r="H18" s="641">
        <f>VLOOKUP(B18,'Caclulations for CG Beta adjust'!$B$3:$H$50,7,FALSE)</f>
        <v>0</v>
      </c>
      <c r="I18" s="633"/>
      <c r="J18" s="643">
        <f t="shared" si="0"/>
        <v>0.99964496569217864</v>
      </c>
      <c r="K18" s="643">
        <f t="shared" si="1"/>
        <v>-0.42616235142934084</v>
      </c>
      <c r="L18" s="643">
        <f t="shared" si="2"/>
        <v>-1.1009343745408455</v>
      </c>
      <c r="M18" s="643">
        <f t="shared" si="3"/>
        <v>1.8032116048502069</v>
      </c>
      <c r="N18" s="643">
        <f t="shared" si="4"/>
        <v>-1.1504289859332877</v>
      </c>
      <c r="O18" s="643">
        <f t="shared" si="5"/>
        <v>-0.69006555934235414</v>
      </c>
      <c r="P18" s="633"/>
      <c r="Q18" s="633"/>
      <c r="R18" s="633"/>
      <c r="S18" s="633"/>
      <c r="T18" s="633"/>
      <c r="U18" s="633"/>
      <c r="V18" s="633"/>
      <c r="W18" s="633"/>
      <c r="X18" s="633"/>
      <c r="Y18" s="633"/>
    </row>
    <row r="19" spans="1:25">
      <c r="A19" s="535" t="s">
        <v>1583</v>
      </c>
      <c r="B19" s="641" t="s">
        <v>1678</v>
      </c>
      <c r="C19" s="642">
        <v>1.288524915</v>
      </c>
      <c r="D19" s="641">
        <f>VLOOKUP(B19,'Caclulations for CG Beta adjust'!$B$3:$H$50,2,FALSE)</f>
        <v>6</v>
      </c>
      <c r="E19" s="641">
        <f>VLOOKUP(B19,'Caclulations for CG Beta adjust'!$B$3:$H$50,3,FALSE)</f>
        <v>0</v>
      </c>
      <c r="F19" s="641">
        <f>VLOOKUP(B19,'Caclulations for CG Beta adjust'!$B$3:$H$50,5,FALSE)</f>
        <v>0.17</v>
      </c>
      <c r="G19" s="641">
        <f>VLOOKUP(B19,'Caclulations for CG Beta adjust'!$B$3:$H$50,6,FALSE)</f>
        <v>0.17</v>
      </c>
      <c r="H19" s="641">
        <f>VLOOKUP(B19,'Caclulations for CG Beta adjust'!$B$3:$H$50,7,FALSE)</f>
        <v>1</v>
      </c>
      <c r="I19" s="633"/>
      <c r="J19" s="643">
        <f t="shared" si="0"/>
        <v>0.60933566151846341</v>
      </c>
      <c r="K19" s="643">
        <f t="shared" si="1"/>
        <v>-0.42616235142934084</v>
      </c>
      <c r="L19" s="643">
        <f t="shared" si="2"/>
        <v>-1.1009343745408455</v>
      </c>
      <c r="M19" s="643">
        <f t="shared" si="3"/>
        <v>0.50629947129516673</v>
      </c>
      <c r="N19" s="643">
        <f t="shared" si="4"/>
        <v>0.69985405229204267</v>
      </c>
      <c r="O19" s="643">
        <f t="shared" si="5"/>
        <v>1.4491376746189439</v>
      </c>
      <c r="P19" s="633"/>
      <c r="Q19" s="633"/>
      <c r="R19" s="633"/>
      <c r="S19" s="633"/>
      <c r="T19" s="633"/>
      <c r="U19" s="633"/>
      <c r="V19" s="633"/>
      <c r="W19" s="633"/>
      <c r="X19" s="633"/>
      <c r="Y19" s="633"/>
    </row>
    <row r="20" spans="1:25">
      <c r="A20" s="546" t="s">
        <v>1707</v>
      </c>
      <c r="B20" s="641" t="s">
        <v>1679</v>
      </c>
      <c r="C20" s="642">
        <v>0.54228139279999998</v>
      </c>
      <c r="D20" s="641">
        <f>VLOOKUP(B20,'Caclulations for CG Beta adjust'!$B$3:$H$50,2,FALSE)</f>
        <v>5</v>
      </c>
      <c r="E20" s="641">
        <f>VLOOKUP(B20,'Caclulations for CG Beta adjust'!$B$3:$H$50,3,FALSE)</f>
        <v>0</v>
      </c>
      <c r="F20" s="641">
        <f>VLOOKUP(B20,'Caclulations for CG Beta adjust'!$B$3:$H$50,5,FALSE)</f>
        <v>0</v>
      </c>
      <c r="G20" s="641">
        <f>VLOOKUP(B20,'Caclulations for CG Beta adjust'!$B$3:$H$50,6,FALSE)</f>
        <v>0</v>
      </c>
      <c r="H20" s="641">
        <f>VLOOKUP(B20,'Caclulations for CG Beta adjust'!$B$3:$H$50,7,FALSE)</f>
        <v>0</v>
      </c>
      <c r="I20" s="633"/>
      <c r="J20" s="643">
        <f t="shared" si="0"/>
        <v>-1.1944459552803419</v>
      </c>
      <c r="K20" s="643">
        <f t="shared" si="1"/>
        <v>-1.1601086233354274</v>
      </c>
      <c r="L20" s="643">
        <f t="shared" si="2"/>
        <v>-1.1009343745408455</v>
      </c>
      <c r="M20" s="643">
        <f t="shared" si="3"/>
        <v>-0.84354785413935951</v>
      </c>
      <c r="N20" s="643">
        <f t="shared" si="4"/>
        <v>-1.1504289859332877</v>
      </c>
      <c r="O20" s="643">
        <f t="shared" si="5"/>
        <v>-0.69006555934235414</v>
      </c>
      <c r="P20" s="633"/>
      <c r="Q20" s="633"/>
      <c r="R20" s="633"/>
      <c r="S20" s="633"/>
      <c r="T20" s="633"/>
      <c r="U20" s="633"/>
      <c r="V20" s="633"/>
      <c r="W20" s="633"/>
      <c r="X20" s="633"/>
      <c r="Y20" s="633"/>
    </row>
    <row r="21" spans="1:25">
      <c r="A21" s="535" t="s">
        <v>1708</v>
      </c>
      <c r="B21" s="641" t="s">
        <v>1681</v>
      </c>
      <c r="C21" s="642">
        <v>1.214268688</v>
      </c>
      <c r="D21" s="641">
        <f>VLOOKUP(B21,'Caclulations for CG Beta adjust'!$B$3:$H$50,2,FALSE)</f>
        <v>8</v>
      </c>
      <c r="E21" s="641">
        <f>VLOOKUP(B21,'Caclulations for CG Beta adjust'!$B$3:$H$50,3,FALSE)</f>
        <v>0.13</v>
      </c>
      <c r="F21" s="641">
        <f>VLOOKUP(B21,'Caclulations for CG Beta adjust'!$B$3:$H$50,5,FALSE)</f>
        <v>0</v>
      </c>
      <c r="G21" s="641">
        <f>VLOOKUP(B21,'Caclulations for CG Beta adjust'!$B$3:$H$50,6,FALSE)</f>
        <v>0</v>
      </c>
      <c r="H21" s="641">
        <f>VLOOKUP(B21,'Caclulations for CG Beta adjust'!$B$3:$H$50,7,FALSE)</f>
        <v>1</v>
      </c>
      <c r="I21" s="633"/>
      <c r="J21" s="643">
        <f t="shared" si="0"/>
        <v>0.42984731326377468</v>
      </c>
      <c r="K21" s="643">
        <f t="shared" si="1"/>
        <v>1.0417301923828322</v>
      </c>
      <c r="L21" s="643">
        <f t="shared" si="2"/>
        <v>0.34921466986211586</v>
      </c>
      <c r="M21" s="643">
        <f t="shared" si="3"/>
        <v>-0.84354785413935951</v>
      </c>
      <c r="N21" s="643">
        <f t="shared" si="4"/>
        <v>-1.1504289859332877</v>
      </c>
      <c r="O21" s="643">
        <f t="shared" si="5"/>
        <v>1.4491376746189439</v>
      </c>
      <c r="P21" s="633"/>
      <c r="Q21" s="633"/>
      <c r="R21" s="633"/>
      <c r="S21" s="633"/>
      <c r="T21" s="633"/>
      <c r="U21" s="633"/>
      <c r="V21" s="633"/>
      <c r="W21" s="633"/>
      <c r="X21" s="633"/>
      <c r="Y21" s="633"/>
    </row>
    <row r="22" spans="1:25">
      <c r="A22" s="550" t="s">
        <v>1709</v>
      </c>
      <c r="B22" s="646" t="s">
        <v>1692</v>
      </c>
      <c r="C22" s="642">
        <v>1.36</v>
      </c>
      <c r="D22" s="641">
        <f>VLOOKUP(B22,'Caclulations for CG Beta adjust'!$B$3:$H$50,2,FALSE)</f>
        <v>7</v>
      </c>
      <c r="E22" s="641">
        <f>VLOOKUP(B22,'Caclulations for CG Beta adjust'!$B$3:$H$50,3,FALSE)</f>
        <v>0.14285714299999999</v>
      </c>
      <c r="F22" s="641">
        <f>VLOOKUP(B22,'Caclulations for CG Beta adjust'!$B$3:$H$50,5,FALSE)</f>
        <v>0</v>
      </c>
      <c r="G22" s="641">
        <f>VLOOKUP(B22,'Caclulations for CG Beta adjust'!$B$3:$H$50,6,FALSE)</f>
        <v>0</v>
      </c>
      <c r="H22" s="641">
        <f>VLOOKUP(B22,'Caclulations for CG Beta adjust'!$B$3:$H$50,7,FALSE)</f>
        <v>0</v>
      </c>
      <c r="I22" s="633"/>
      <c r="J22" s="643">
        <f t="shared" si="0"/>
        <v>0.78210157579005024</v>
      </c>
      <c r="K22" s="643">
        <f t="shared" si="1"/>
        <v>0.30778392047674569</v>
      </c>
      <c r="L22" s="643">
        <f t="shared" si="2"/>
        <v>0.49263600551751741</v>
      </c>
      <c r="M22" s="643">
        <f t="shared" si="3"/>
        <v>-0.84354785413935951</v>
      </c>
      <c r="N22" s="643">
        <f t="shared" si="4"/>
        <v>-1.1504289859332877</v>
      </c>
      <c r="O22" s="643">
        <f t="shared" si="5"/>
        <v>-0.69006555934235414</v>
      </c>
      <c r="P22" s="633"/>
      <c r="Q22" s="633"/>
      <c r="R22" s="633"/>
      <c r="S22" s="633"/>
      <c r="T22" s="633"/>
      <c r="U22" s="633"/>
      <c r="V22" s="633"/>
      <c r="W22" s="633"/>
      <c r="X22" s="633"/>
      <c r="Y22" s="633"/>
    </row>
    <row r="23" spans="1:25">
      <c r="A23" s="535" t="s">
        <v>1585</v>
      </c>
      <c r="B23" s="641" t="s">
        <v>1682</v>
      </c>
      <c r="C23" s="642">
        <v>1.19</v>
      </c>
      <c r="D23" s="641">
        <f>VLOOKUP(B23,'Caclulations for CG Beta adjust'!$B$3:$H$50,2,FALSE)</f>
        <v>7</v>
      </c>
      <c r="E23" s="641">
        <f>VLOOKUP(B23,'Caclulations for CG Beta adjust'!$B$3:$H$50,3,FALSE)</f>
        <v>0</v>
      </c>
      <c r="F23" s="641">
        <f>VLOOKUP(B23,'Caclulations for CG Beta adjust'!$B$3:$H$50,5,FALSE)</f>
        <v>0.14000000000000001</v>
      </c>
      <c r="G23" s="641">
        <f>VLOOKUP(B23,'Caclulations for CG Beta adjust'!$B$3:$H$50,6,FALSE)</f>
        <v>0.14000000000000001</v>
      </c>
      <c r="H23" s="641">
        <f>VLOOKUP(B23,'Caclulations for CG Beta adjust'!$B$3:$H$50,7,FALSE)</f>
        <v>0</v>
      </c>
      <c r="I23" s="633"/>
      <c r="J23" s="643">
        <f t="shared" si="0"/>
        <v>0.37118628375269558</v>
      </c>
      <c r="K23" s="643">
        <f t="shared" si="1"/>
        <v>0.30778392047674569</v>
      </c>
      <c r="L23" s="643">
        <f t="shared" si="2"/>
        <v>-1.1009343745408455</v>
      </c>
      <c r="M23" s="643">
        <f t="shared" si="3"/>
        <v>0.26809111974789746</v>
      </c>
      <c r="N23" s="643">
        <f t="shared" si="4"/>
        <v>0.37333351613463139</v>
      </c>
      <c r="O23" s="643">
        <f t="shared" si="5"/>
        <v>-0.69006555934235414</v>
      </c>
      <c r="P23" s="633"/>
      <c r="Q23" s="633"/>
      <c r="R23" s="633"/>
      <c r="S23" s="633"/>
      <c r="T23" s="633"/>
      <c r="U23" s="633"/>
      <c r="V23" s="633"/>
      <c r="W23" s="633"/>
      <c r="X23" s="633"/>
      <c r="Y23" s="633"/>
    </row>
    <row r="24" spans="1:25">
      <c r="A24" s="535" t="s">
        <v>1710</v>
      </c>
      <c r="B24" s="644" t="s">
        <v>1683</v>
      </c>
      <c r="C24" s="645">
        <v>0.188</v>
      </c>
      <c r="D24" s="641">
        <f>VLOOKUP(B24,'Caclulations for CG Beta adjust'!$B$3:$H$50,2,FALSE)</f>
        <v>6</v>
      </c>
      <c r="E24" s="641">
        <f>VLOOKUP(B24,'Caclulations for CG Beta adjust'!$B$3:$H$50,3,FALSE)</f>
        <v>0.17</v>
      </c>
      <c r="F24" s="641">
        <f>VLOOKUP(B24,'Caclulations for CG Beta adjust'!$B$3:$H$50,5,FALSE)</f>
        <v>0</v>
      </c>
      <c r="G24" s="641">
        <f>VLOOKUP(B24,'Caclulations for CG Beta adjust'!$B$3:$H$50,6,FALSE)</f>
        <v>0.33</v>
      </c>
      <c r="H24" s="641">
        <f>VLOOKUP(B24,'Caclulations for CG Beta adjust'!$B$3:$H$50,7,FALSE)</f>
        <v>0</v>
      </c>
      <c r="I24" s="633"/>
      <c r="J24" s="643">
        <f t="shared" si="0"/>
        <v>-2.0507967904910047</v>
      </c>
      <c r="K24" s="643">
        <f t="shared" si="1"/>
        <v>-0.42616235142934084</v>
      </c>
      <c r="L24" s="643">
        <f t="shared" si="2"/>
        <v>0.79541437583225783</v>
      </c>
      <c r="M24" s="643">
        <f t="shared" si="3"/>
        <v>-0.84354785413935951</v>
      </c>
      <c r="N24" s="643">
        <f t="shared" si="4"/>
        <v>2.4412969117982359</v>
      </c>
      <c r="O24" s="643">
        <f t="shared" si="5"/>
        <v>-0.69006555934235414</v>
      </c>
      <c r="P24" s="633"/>
      <c r="Q24" s="633"/>
      <c r="R24" s="633"/>
      <c r="S24" s="633"/>
      <c r="T24" s="633"/>
      <c r="U24" s="633"/>
      <c r="V24" s="633"/>
      <c r="W24" s="633"/>
      <c r="X24" s="633"/>
      <c r="Y24" s="633"/>
    </row>
    <row r="25" spans="1:25">
      <c r="A25" s="550" t="s">
        <v>1587</v>
      </c>
      <c r="B25" s="641" t="s">
        <v>1684</v>
      </c>
      <c r="C25" s="642">
        <v>1.1627841750000001</v>
      </c>
      <c r="D25" s="641">
        <f>VLOOKUP(B25,'Caclulations for CG Beta adjust'!$B$3:$H$50,2,FALSE)</f>
        <v>6</v>
      </c>
      <c r="E25" s="641">
        <f>VLOOKUP(B25,'Caclulations for CG Beta adjust'!$B$3:$H$50,3,FALSE)</f>
        <v>0.17</v>
      </c>
      <c r="F25" s="641">
        <f>VLOOKUP(B25,'Caclulations for CG Beta adjust'!$B$3:$H$50,5,FALSE)</f>
        <v>0.33</v>
      </c>
      <c r="G25" s="641">
        <f>VLOOKUP(B25,'Caclulations for CG Beta adjust'!$B$3:$H$50,6,FALSE)</f>
        <v>0.17</v>
      </c>
      <c r="H25" s="641">
        <f>VLOOKUP(B25,'Caclulations for CG Beta adjust'!$B$3:$H$50,7,FALSE)</f>
        <v>1</v>
      </c>
      <c r="I25" s="633"/>
      <c r="J25" s="643">
        <f t="shared" si="0"/>
        <v>0.30540158564732806</v>
      </c>
      <c r="K25" s="643">
        <f t="shared" si="1"/>
        <v>-0.42616235142934084</v>
      </c>
      <c r="L25" s="643">
        <f t="shared" si="2"/>
        <v>0.79541437583225783</v>
      </c>
      <c r="M25" s="643">
        <f t="shared" si="3"/>
        <v>1.7767440128806031</v>
      </c>
      <c r="N25" s="643">
        <f t="shared" si="4"/>
        <v>0.69985405229204267</v>
      </c>
      <c r="O25" s="643">
        <f t="shared" si="5"/>
        <v>1.4491376746189439</v>
      </c>
      <c r="P25" s="633"/>
      <c r="Q25" s="633"/>
      <c r="R25" s="633"/>
      <c r="S25" s="633"/>
      <c r="T25" s="633"/>
      <c r="U25" s="633"/>
      <c r="V25" s="633"/>
      <c r="W25" s="633"/>
      <c r="X25" s="633"/>
      <c r="Y25" s="633"/>
    </row>
    <row r="26" spans="1:25">
      <c r="A26" s="535" t="s">
        <v>1589</v>
      </c>
      <c r="B26" s="641" t="s">
        <v>1685</v>
      </c>
      <c r="C26" s="642">
        <v>1.3439913059999999</v>
      </c>
      <c r="D26" s="641">
        <f>VLOOKUP(B26,'Caclulations for CG Beta adjust'!$B$3:$H$50,2,FALSE)</f>
        <v>7</v>
      </c>
      <c r="E26" s="641">
        <f>VLOOKUP(B26,'Caclulations for CG Beta adjust'!$B$3:$H$50,3,FALSE)</f>
        <v>0</v>
      </c>
      <c r="F26" s="641">
        <f>VLOOKUP(B26,'Caclulations for CG Beta adjust'!$B$3:$H$50,5,FALSE)</f>
        <v>0.14000000000000001</v>
      </c>
      <c r="G26" s="641">
        <f>VLOOKUP(B26,'Caclulations for CG Beta adjust'!$B$3:$H$50,6,FALSE)</f>
        <v>0.14000000000000001</v>
      </c>
      <c r="H26" s="641">
        <f>VLOOKUP(B26,'Caclulations for CG Beta adjust'!$B$3:$H$50,7,FALSE)</f>
        <v>0</v>
      </c>
      <c r="I26" s="633"/>
      <c r="J26" s="643">
        <f t="shared" si="0"/>
        <v>0.74340618067154018</v>
      </c>
      <c r="K26" s="643">
        <f t="shared" si="1"/>
        <v>0.30778392047674569</v>
      </c>
      <c r="L26" s="643">
        <f t="shared" si="2"/>
        <v>-1.1009343745408455</v>
      </c>
      <c r="M26" s="643">
        <f t="shared" si="3"/>
        <v>0.26809111974789746</v>
      </c>
      <c r="N26" s="643">
        <f t="shared" si="4"/>
        <v>0.37333351613463139</v>
      </c>
      <c r="O26" s="643">
        <f t="shared" si="5"/>
        <v>-0.69006555934235414</v>
      </c>
      <c r="P26" s="633"/>
      <c r="Q26" s="633"/>
      <c r="R26" s="633"/>
      <c r="S26" s="633"/>
      <c r="T26" s="633"/>
      <c r="U26" s="633"/>
      <c r="V26" s="633"/>
      <c r="W26" s="633"/>
      <c r="X26" s="633"/>
      <c r="Y26" s="633"/>
    </row>
    <row r="27" spans="1:25">
      <c r="A27" s="546" t="s">
        <v>1711</v>
      </c>
      <c r="B27" s="641" t="s">
        <v>1686</v>
      </c>
      <c r="C27" s="642">
        <v>6.9462400121077614E-2</v>
      </c>
      <c r="D27" s="641">
        <f>VLOOKUP(B27,'Caclulations for CG Beta adjust'!$B$3:$H$50,2,FALSE)</f>
        <v>7</v>
      </c>
      <c r="E27" s="641">
        <f>VLOOKUP(B27,'Caclulations for CG Beta adjust'!$B$3:$H$50,3,FALSE)</f>
        <v>0.14000000000000001</v>
      </c>
      <c r="F27" s="641">
        <f>VLOOKUP(B27,'Caclulations for CG Beta adjust'!$B$3:$H$50,5,FALSE)</f>
        <v>0.14000000000000001</v>
      </c>
      <c r="G27" s="641">
        <f>VLOOKUP(B27,'Caclulations for CG Beta adjust'!$B$3:$H$50,6,FALSE)</f>
        <v>0.14000000000000001</v>
      </c>
      <c r="H27" s="641">
        <f>VLOOKUP(B27,'Caclulations for CG Beta adjust'!$B$3:$H$50,7,FALSE)</f>
        <v>0</v>
      </c>
      <c r="I27" s="633"/>
      <c r="J27" s="643">
        <f t="shared" si="0"/>
        <v>-2.3373198050301482</v>
      </c>
      <c r="K27" s="643">
        <f t="shared" si="1"/>
        <v>0.30778392047674569</v>
      </c>
      <c r="L27" s="643">
        <f t="shared" si="2"/>
        <v>0.46076459635465145</v>
      </c>
      <c r="M27" s="643">
        <f t="shared" si="3"/>
        <v>0.26809111974789746</v>
      </c>
      <c r="N27" s="643">
        <f t="shared" si="4"/>
        <v>0.37333351613463139</v>
      </c>
      <c r="O27" s="643">
        <f t="shared" si="5"/>
        <v>-0.69006555934235414</v>
      </c>
      <c r="P27" s="633"/>
      <c r="Q27" s="633"/>
      <c r="R27" s="633"/>
      <c r="S27" s="633"/>
      <c r="T27" s="633"/>
      <c r="U27" s="633"/>
      <c r="V27" s="633"/>
      <c r="W27" s="633"/>
      <c r="X27" s="633"/>
      <c r="Y27" s="633"/>
    </row>
    <row r="28" spans="1:25">
      <c r="A28" s="535" t="s">
        <v>1591</v>
      </c>
      <c r="B28" s="641" t="s">
        <v>1687</v>
      </c>
      <c r="C28" s="642">
        <v>1.0971194443138346</v>
      </c>
      <c r="D28" s="641">
        <f>VLOOKUP(B28,'Caclulations for CG Beta adjust'!$B$3:$H$50,2,FALSE)</f>
        <v>6</v>
      </c>
      <c r="E28" s="641">
        <f>VLOOKUP(B28,'Caclulations for CG Beta adjust'!$B$3:$H$50,3,FALSE)</f>
        <v>0.17</v>
      </c>
      <c r="F28" s="641">
        <f>VLOOKUP(B28,'Caclulations for CG Beta adjust'!$B$3:$H$50,5,FALSE)</f>
        <v>0</v>
      </c>
      <c r="G28" s="641">
        <f>VLOOKUP(B28,'Caclulations for CG Beta adjust'!$B$3:$H$50,6,FALSE)</f>
        <v>0.17</v>
      </c>
      <c r="H28" s="641">
        <f>VLOOKUP(B28,'Caclulations for CG Beta adjust'!$B$3:$H$50,7,FALSE)</f>
        <v>0</v>
      </c>
      <c r="I28" s="633"/>
      <c r="J28" s="643">
        <f t="shared" si="0"/>
        <v>0.1466801621975638</v>
      </c>
      <c r="K28" s="643">
        <f t="shared" si="1"/>
        <v>-0.42616235142934084</v>
      </c>
      <c r="L28" s="643">
        <f t="shared" si="2"/>
        <v>0.79541437583225783</v>
      </c>
      <c r="M28" s="643">
        <f t="shared" si="3"/>
        <v>-0.84354785413935951</v>
      </c>
      <c r="N28" s="643">
        <f t="shared" si="4"/>
        <v>0.69985405229204267</v>
      </c>
      <c r="O28" s="643">
        <f t="shared" si="5"/>
        <v>-0.69006555934235414</v>
      </c>
      <c r="P28" s="633"/>
      <c r="Q28" s="633"/>
      <c r="R28" s="633"/>
      <c r="S28" s="633"/>
      <c r="T28" s="633"/>
      <c r="U28" s="633"/>
      <c r="V28" s="633"/>
      <c r="W28" s="633"/>
      <c r="X28" s="633"/>
      <c r="Y28" s="633"/>
    </row>
    <row r="29" spans="1:25">
      <c r="A29" s="535" t="s">
        <v>1592</v>
      </c>
      <c r="B29" s="641" t="s">
        <v>1688</v>
      </c>
      <c r="C29" s="642">
        <v>1.3000989752763048</v>
      </c>
      <c r="D29" s="641">
        <f>VLOOKUP(B29,'Caclulations for CG Beta adjust'!$B$3:$H$50,2,FALSE)</f>
        <v>9</v>
      </c>
      <c r="E29" s="641">
        <f>VLOOKUP(B29,'Caclulations for CG Beta adjust'!$B$3:$H$50,3,FALSE)</f>
        <v>0</v>
      </c>
      <c r="F29" s="641">
        <f>VLOOKUP(B29,'Caclulations for CG Beta adjust'!$B$3:$H$50,5,FALSE)</f>
        <v>0</v>
      </c>
      <c r="G29" s="641">
        <f>VLOOKUP(B29,'Caclulations for CG Beta adjust'!$B$3:$H$50,6,FALSE)</f>
        <v>0.11</v>
      </c>
      <c r="H29" s="641">
        <f>VLOOKUP(B29,'Caclulations for CG Beta adjust'!$B$3:$H$50,7,FALSE)</f>
        <v>0</v>
      </c>
      <c r="I29" s="633"/>
      <c r="J29" s="643">
        <f t="shared" si="0"/>
        <v>0.63731188715667353</v>
      </c>
      <c r="K29" s="643">
        <f t="shared" si="1"/>
        <v>1.7756764642889189</v>
      </c>
      <c r="L29" s="643">
        <f t="shared" si="2"/>
        <v>-1.1009343745408455</v>
      </c>
      <c r="M29" s="643">
        <f t="shared" si="3"/>
        <v>-0.84354785413935951</v>
      </c>
      <c r="N29" s="643">
        <f t="shared" si="4"/>
        <v>4.6812979977220052E-2</v>
      </c>
      <c r="O29" s="643">
        <f t="shared" si="5"/>
        <v>-0.69006555934235414</v>
      </c>
      <c r="P29" s="633"/>
      <c r="Q29" s="633"/>
      <c r="R29" s="633"/>
      <c r="S29" s="633"/>
      <c r="T29" s="633"/>
      <c r="U29" s="633"/>
      <c r="V29" s="633"/>
      <c r="W29" s="633"/>
      <c r="X29" s="633"/>
      <c r="Y29" s="633"/>
    </row>
    <row r="30" spans="1:25">
      <c r="A30" s="535" t="s">
        <v>1712</v>
      </c>
      <c r="B30" s="641" t="s">
        <v>1689</v>
      </c>
      <c r="C30" s="642">
        <v>1.5005341321457739</v>
      </c>
      <c r="D30" s="641">
        <f>VLOOKUP(B30,'Caclulations for CG Beta adjust'!$B$3:$H$50,2,FALSE)</f>
        <v>7</v>
      </c>
      <c r="E30" s="641">
        <f>VLOOKUP(B30,'Caclulations for CG Beta adjust'!$B$3:$H$50,3,FALSE)</f>
        <v>0.14000000000000001</v>
      </c>
      <c r="F30" s="641">
        <f>VLOOKUP(B30,'Caclulations for CG Beta adjust'!$B$3:$H$50,5,FALSE)</f>
        <v>0</v>
      </c>
      <c r="G30" s="641">
        <f>VLOOKUP(B30,'Caclulations for CG Beta adjust'!$B$3:$H$50,6,FALSE)</f>
        <v>0.14000000000000001</v>
      </c>
      <c r="H30" s="641">
        <f>VLOOKUP(B30,'Caclulations for CG Beta adjust'!$B$3:$H$50,7,FALSE)</f>
        <v>0</v>
      </c>
      <c r="I30" s="633"/>
      <c r="J30" s="643">
        <f t="shared" si="0"/>
        <v>1.1217934813894432</v>
      </c>
      <c r="K30" s="643">
        <f t="shared" si="1"/>
        <v>0.30778392047674569</v>
      </c>
      <c r="L30" s="643">
        <f t="shared" si="2"/>
        <v>0.46076459635465145</v>
      </c>
      <c r="M30" s="643">
        <f t="shared" si="3"/>
        <v>-0.84354785413935951</v>
      </c>
      <c r="N30" s="643">
        <f t="shared" si="4"/>
        <v>0.37333351613463139</v>
      </c>
      <c r="O30" s="643">
        <f t="shared" si="5"/>
        <v>-0.69006555934235414</v>
      </c>
      <c r="P30" s="633"/>
      <c r="Q30" s="633"/>
      <c r="R30" s="633"/>
      <c r="S30" s="633"/>
      <c r="T30" s="633"/>
      <c r="U30" s="633"/>
      <c r="V30" s="633"/>
      <c r="W30" s="633"/>
      <c r="X30" s="633"/>
      <c r="Y30" s="633"/>
    </row>
    <row r="31" spans="1:25">
      <c r="A31" s="535" t="s">
        <v>1713</v>
      </c>
      <c r="B31" s="641" t="s">
        <v>1690</v>
      </c>
      <c r="C31" s="642">
        <v>1.1276952839928853</v>
      </c>
      <c r="D31" s="641">
        <f>VLOOKUP(B31,'Caclulations for CG Beta adjust'!$B$3:$H$50,2,FALSE)</f>
        <v>6</v>
      </c>
      <c r="E31" s="641">
        <f>VLOOKUP(B31,'Caclulations for CG Beta adjust'!$B$3:$H$50,3,FALSE)</f>
        <v>0</v>
      </c>
      <c r="F31" s="641">
        <f>VLOOKUP(B31,'Caclulations for CG Beta adjust'!$B$3:$H$50,5,FALSE)</f>
        <v>0</v>
      </c>
      <c r="G31" s="641">
        <f>VLOOKUP(B31,'Caclulations for CG Beta adjust'!$B$3:$H$50,6,FALSE)</f>
        <v>0</v>
      </c>
      <c r="H31" s="641">
        <f>VLOOKUP(B31,'Caclulations for CG Beta adjust'!$B$3:$H$50,7,FALSE)</f>
        <v>1</v>
      </c>
      <c r="I31" s="633"/>
      <c r="J31" s="643">
        <f t="shared" si="0"/>
        <v>0.22058651567406068</v>
      </c>
      <c r="K31" s="643">
        <f t="shared" si="1"/>
        <v>-0.42616235142934084</v>
      </c>
      <c r="L31" s="643">
        <f t="shared" si="2"/>
        <v>-1.1009343745408455</v>
      </c>
      <c r="M31" s="643">
        <f t="shared" si="3"/>
        <v>-0.84354785413935951</v>
      </c>
      <c r="N31" s="643">
        <f t="shared" si="4"/>
        <v>-1.1504289859332877</v>
      </c>
      <c r="O31" s="643">
        <f t="shared" si="5"/>
        <v>1.4491376746189439</v>
      </c>
      <c r="P31" s="633"/>
      <c r="Q31" s="633"/>
      <c r="R31" s="633"/>
      <c r="S31" s="633"/>
      <c r="T31" s="633"/>
      <c r="U31" s="633"/>
      <c r="V31" s="633"/>
      <c r="W31" s="633"/>
      <c r="X31" s="633"/>
      <c r="Y31" s="633"/>
    </row>
    <row r="32" spans="1:25">
      <c r="A32" s="535" t="s">
        <v>1593</v>
      </c>
      <c r="B32" s="644" t="s">
        <v>1693</v>
      </c>
      <c r="C32" s="642">
        <v>1.22</v>
      </c>
      <c r="D32" s="641">
        <f>VLOOKUP(B32,'Caclulations for CG Beta adjust'!$B$3:$H$50,2,FALSE)</f>
        <v>6</v>
      </c>
      <c r="E32" s="641">
        <f>VLOOKUP(B32,'Caclulations for CG Beta adjust'!$B$3:$H$50,3,FALSE)</f>
        <v>0.16666666699999999</v>
      </c>
      <c r="F32" s="641">
        <f>VLOOKUP(B32,'Caclulations for CG Beta adjust'!$B$3:$H$50,5,FALSE)</f>
        <v>0</v>
      </c>
      <c r="G32" s="641">
        <f>VLOOKUP(B32,'Caclulations for CG Beta adjust'!$B$3:$H$50,6,FALSE)</f>
        <v>0.16666666699999999</v>
      </c>
      <c r="H32" s="641">
        <f>VLOOKUP(B32,'Caclulations for CG Beta adjust'!$B$3:$H$50,7,FALSE)</f>
        <v>0</v>
      </c>
      <c r="I32" s="633"/>
      <c r="J32" s="643">
        <f t="shared" si="0"/>
        <v>0.44370074705340523</v>
      </c>
      <c r="K32" s="643">
        <f t="shared" si="1"/>
        <v>-0.42616235142934084</v>
      </c>
      <c r="L32" s="643">
        <f t="shared" si="2"/>
        <v>0.75823107071974338</v>
      </c>
      <c r="M32" s="643">
        <f t="shared" si="3"/>
        <v>-0.84354785413935951</v>
      </c>
      <c r="N32" s="643">
        <f t="shared" si="4"/>
        <v>0.66357399634700265</v>
      </c>
      <c r="O32" s="643">
        <f t="shared" si="5"/>
        <v>-0.69006555934235414</v>
      </c>
      <c r="P32" s="633"/>
      <c r="Q32" s="633"/>
      <c r="R32" s="633"/>
      <c r="S32" s="633"/>
      <c r="T32" s="633"/>
      <c r="U32" s="633"/>
      <c r="V32" s="633"/>
      <c r="W32" s="633"/>
      <c r="X32" s="633"/>
      <c r="Y32" s="633"/>
    </row>
    <row r="33" spans="1:25">
      <c r="A33" s="644" t="s">
        <v>1714</v>
      </c>
      <c r="B33" s="644" t="s">
        <v>1668</v>
      </c>
      <c r="C33" s="642">
        <v>1.0780000000000001</v>
      </c>
      <c r="D33" s="641">
        <f>VLOOKUP(B33,'Caclulations for CG Beta adjust'!$B$3:$H$50,2,FALSE)</f>
        <v>3</v>
      </c>
      <c r="E33" s="641">
        <f>VLOOKUP(B33,'Caclulations for CG Beta adjust'!$B$3:$H$50,3,FALSE)</f>
        <v>0</v>
      </c>
      <c r="F33" s="641">
        <f>VLOOKUP(B33,'Caclulations for CG Beta adjust'!$B$3:$H$50,5,FALSE)</f>
        <v>0</v>
      </c>
      <c r="G33" s="641">
        <f>VLOOKUP(B33,'Caclulations for CG Beta adjust'!$B$3:$H$50,6,FALSE)</f>
        <v>0.33</v>
      </c>
      <c r="H33" s="641">
        <f>VLOOKUP(B33,'Caclulations for CG Beta adjust'!$B$3:$H$50,7,FALSE)</f>
        <v>0</v>
      </c>
      <c r="I33" s="633"/>
      <c r="J33" s="643">
        <f t="shared" si="0"/>
        <v>0.10046562076338006</v>
      </c>
      <c r="K33" s="643">
        <f t="shared" si="1"/>
        <v>-2.6280011671476005</v>
      </c>
      <c r="L33" s="643">
        <f t="shared" si="2"/>
        <v>-1.1009343745408455</v>
      </c>
      <c r="M33" s="643">
        <f t="shared" si="3"/>
        <v>-0.84354785413935951</v>
      </c>
      <c r="N33" s="643">
        <f t="shared" si="4"/>
        <v>2.4412969117982359</v>
      </c>
      <c r="O33" s="643">
        <f t="shared" si="5"/>
        <v>-0.69006555934235414</v>
      </c>
      <c r="P33" s="633"/>
      <c r="Q33" s="633"/>
      <c r="R33" s="633"/>
      <c r="S33" s="633"/>
      <c r="T33" s="633"/>
      <c r="U33" s="633"/>
      <c r="V33" s="633"/>
      <c r="W33" s="633"/>
      <c r="X33" s="633"/>
      <c r="Y33" s="633"/>
    </row>
    <row r="34" spans="1:25">
      <c r="A34" s="633"/>
      <c r="B34" s="633"/>
      <c r="C34" s="647"/>
      <c r="D34" s="633"/>
      <c r="E34" s="633"/>
      <c r="F34" s="633"/>
      <c r="G34" s="633"/>
      <c r="H34" s="633"/>
      <c r="I34" s="633"/>
      <c r="J34" s="648">
        <f t="shared" ref="J34:O34" si="6">AVERAGE(J3:J33)</f>
        <v>3.4739236576980703E-16</v>
      </c>
      <c r="K34" s="648">
        <f t="shared" si="6"/>
        <v>-3.1516008440972187E-16</v>
      </c>
      <c r="L34" s="648">
        <f t="shared" si="6"/>
        <v>0</v>
      </c>
      <c r="M34" s="648">
        <f t="shared" si="6"/>
        <v>-1.360918546314708E-16</v>
      </c>
      <c r="N34" s="648">
        <f t="shared" si="6"/>
        <v>1.2892912544034077E-16</v>
      </c>
      <c r="O34" s="648">
        <f t="shared" si="6"/>
        <v>2.8650916764520168E-17</v>
      </c>
      <c r="P34" s="649" t="s">
        <v>231</v>
      </c>
      <c r="Q34" s="633"/>
      <c r="R34" s="633"/>
      <c r="S34" s="633"/>
      <c r="T34" s="633"/>
      <c r="U34" s="633"/>
      <c r="V34" s="633"/>
      <c r="W34" s="633"/>
      <c r="X34" s="633"/>
      <c r="Y34" s="633"/>
    </row>
    <row r="35" spans="1:25">
      <c r="A35" s="633"/>
      <c r="B35" s="856" t="s">
        <v>1715</v>
      </c>
      <c r="C35" s="817"/>
      <c r="D35" s="633"/>
      <c r="E35" s="633"/>
      <c r="F35" s="633"/>
      <c r="G35" s="633"/>
      <c r="H35" s="633"/>
      <c r="I35" s="633"/>
      <c r="J35" s="633"/>
      <c r="K35" s="633"/>
      <c r="L35" s="633"/>
      <c r="M35" s="633"/>
      <c r="N35" s="633"/>
      <c r="O35" s="633"/>
      <c r="P35" s="633"/>
      <c r="Q35" s="633"/>
      <c r="R35" s="633"/>
      <c r="S35" s="633"/>
      <c r="T35" s="633"/>
      <c r="U35" s="633"/>
      <c r="V35" s="633"/>
      <c r="W35" s="633"/>
      <c r="X35" s="633"/>
      <c r="Y35" s="633"/>
    </row>
    <row r="36" spans="1:25">
      <c r="A36" s="633"/>
      <c r="B36" s="650"/>
      <c r="C36" s="647"/>
      <c r="D36" s="651"/>
      <c r="E36" s="652"/>
      <c r="F36" s="652"/>
      <c r="G36" s="652"/>
      <c r="H36" s="652"/>
      <c r="I36" s="652"/>
      <c r="J36" s="652"/>
      <c r="K36" s="652"/>
      <c r="L36" s="633"/>
      <c r="M36" s="633"/>
      <c r="N36" s="633"/>
      <c r="O36" s="633"/>
      <c r="P36" s="633"/>
      <c r="Q36" s="633"/>
      <c r="R36" s="633"/>
      <c r="S36" s="633"/>
      <c r="T36" s="633"/>
      <c r="U36" s="633"/>
      <c r="V36" s="633"/>
      <c r="W36" s="633"/>
      <c r="X36" s="633"/>
      <c r="Y36" s="633"/>
    </row>
    <row r="37" spans="1:25">
      <c r="A37" s="633"/>
      <c r="B37" s="650" t="s">
        <v>1716</v>
      </c>
      <c r="C37" s="647"/>
      <c r="D37" s="633"/>
      <c r="E37" s="633"/>
      <c r="F37" s="633"/>
      <c r="G37" s="633"/>
      <c r="H37" s="633"/>
      <c r="I37" s="633"/>
      <c r="J37" s="633"/>
      <c r="K37" s="652"/>
      <c r="L37" s="633"/>
      <c r="M37" s="633"/>
      <c r="N37" s="633"/>
      <c r="O37" s="633"/>
      <c r="P37" s="633"/>
      <c r="Q37" s="633"/>
      <c r="R37" s="633"/>
      <c r="S37" s="633"/>
      <c r="T37" s="633"/>
      <c r="U37" s="633"/>
      <c r="V37" s="633"/>
      <c r="W37" s="633"/>
      <c r="X37" s="633"/>
      <c r="Y37" s="633"/>
    </row>
    <row r="38" spans="1:25">
      <c r="A38" s="633"/>
      <c r="B38" s="653"/>
      <c r="C38" s="654"/>
      <c r="D38" s="653"/>
      <c r="E38" s="655"/>
      <c r="F38" s="633"/>
      <c r="G38" s="633"/>
      <c r="H38" s="633"/>
      <c r="I38" s="633"/>
      <c r="J38" s="633"/>
      <c r="K38" s="652"/>
      <c r="L38" s="633"/>
      <c r="M38" s="633"/>
      <c r="N38" s="633"/>
      <c r="O38" s="633"/>
      <c r="P38" s="633"/>
      <c r="Q38" s="633"/>
      <c r="R38" s="633"/>
      <c r="S38" s="633"/>
      <c r="T38" s="633"/>
      <c r="U38" s="633"/>
      <c r="V38" s="633"/>
      <c r="W38" s="633"/>
      <c r="X38" s="633"/>
      <c r="Y38" s="633"/>
    </row>
    <row r="39" spans="1:25">
      <c r="A39" s="633"/>
      <c r="B39" s="656" t="s">
        <v>1717</v>
      </c>
      <c r="C39" s="657"/>
      <c r="D39" s="650"/>
      <c r="E39" s="658"/>
      <c r="F39" s="633"/>
      <c r="G39" s="633"/>
      <c r="H39" s="633"/>
      <c r="I39" s="633"/>
      <c r="J39" s="633"/>
      <c r="K39" s="652"/>
      <c r="L39" s="633"/>
      <c r="M39" s="633"/>
      <c r="N39" s="633"/>
      <c r="O39" s="633"/>
      <c r="P39" s="633"/>
      <c r="Q39" s="633"/>
      <c r="R39" s="633"/>
      <c r="S39" s="633"/>
      <c r="T39" s="633"/>
      <c r="U39" s="633"/>
      <c r="V39" s="633"/>
      <c r="W39" s="633"/>
      <c r="X39" s="633"/>
      <c r="Y39" s="633"/>
    </row>
    <row r="40" spans="1:25">
      <c r="A40" s="633"/>
      <c r="B40" s="650" t="s">
        <v>1718</v>
      </c>
      <c r="C40" s="659">
        <v>0.29300766621527308</v>
      </c>
      <c r="D40" s="650"/>
      <c r="E40" s="658"/>
      <c r="F40" s="633"/>
      <c r="G40" s="633"/>
      <c r="H40" s="633"/>
      <c r="I40" s="633"/>
      <c r="J40" s="633"/>
      <c r="K40" s="652"/>
      <c r="L40" s="633"/>
      <c r="M40" s="633"/>
      <c r="N40" s="633"/>
      <c r="O40" s="633"/>
      <c r="P40" s="633"/>
      <c r="Q40" s="633"/>
      <c r="R40" s="633"/>
      <c r="S40" s="633"/>
      <c r="T40" s="633"/>
      <c r="U40" s="633"/>
      <c r="V40" s="633"/>
      <c r="W40" s="633"/>
      <c r="X40" s="633"/>
      <c r="Y40" s="633"/>
    </row>
    <row r="41" spans="1:25">
      <c r="A41" s="633"/>
      <c r="B41" s="650" t="s">
        <v>1719</v>
      </c>
      <c r="C41" s="659">
        <v>8.5853492460920888E-2</v>
      </c>
      <c r="D41" s="650"/>
      <c r="E41" s="658"/>
      <c r="F41" s="633"/>
      <c r="G41" s="633"/>
      <c r="H41" s="633"/>
      <c r="I41" s="633"/>
      <c r="J41" s="633"/>
      <c r="K41" s="652"/>
      <c r="L41" s="633"/>
      <c r="M41" s="633"/>
      <c r="N41" s="633"/>
      <c r="O41" s="633"/>
      <c r="P41" s="633"/>
      <c r="Q41" s="633"/>
      <c r="R41" s="633"/>
      <c r="S41" s="633"/>
      <c r="T41" s="633"/>
      <c r="U41" s="633"/>
      <c r="V41" s="633"/>
      <c r="W41" s="633"/>
      <c r="X41" s="633"/>
      <c r="Y41" s="633"/>
    </row>
    <row r="42" spans="1:25">
      <c r="A42" s="633"/>
      <c r="B42" s="650" t="s">
        <v>1720</v>
      </c>
      <c r="C42" s="659">
        <v>-9.6975809046894845E-2</v>
      </c>
      <c r="D42" s="650"/>
      <c r="E42" s="658"/>
      <c r="F42" s="633"/>
      <c r="G42" s="633"/>
      <c r="H42" s="633"/>
      <c r="I42" s="633"/>
      <c r="J42" s="633"/>
      <c r="K42" s="652"/>
      <c r="L42" s="633"/>
      <c r="M42" s="633"/>
      <c r="N42" s="633"/>
      <c r="O42" s="633"/>
      <c r="P42" s="633"/>
      <c r="Q42" s="633"/>
      <c r="R42" s="633"/>
      <c r="S42" s="633"/>
      <c r="T42" s="633"/>
      <c r="U42" s="633"/>
      <c r="V42" s="633"/>
      <c r="W42" s="633"/>
      <c r="X42" s="633"/>
      <c r="Y42" s="633"/>
    </row>
    <row r="43" spans="1:25">
      <c r="A43" s="633"/>
      <c r="B43" s="650" t="s">
        <v>1721</v>
      </c>
      <c r="C43" s="659">
        <v>1.0646791391534156</v>
      </c>
      <c r="D43" s="650"/>
      <c r="E43" s="658"/>
      <c r="F43" s="633"/>
      <c r="G43" s="633"/>
      <c r="H43" s="633"/>
      <c r="I43" s="633"/>
      <c r="J43" s="633"/>
      <c r="K43" s="652"/>
      <c r="L43" s="633"/>
      <c r="M43" s="633"/>
      <c r="N43" s="633"/>
      <c r="O43" s="633"/>
      <c r="P43" s="633"/>
      <c r="Q43" s="633"/>
      <c r="R43" s="633"/>
      <c r="S43" s="633"/>
      <c r="T43" s="633"/>
      <c r="U43" s="633"/>
      <c r="V43" s="633"/>
      <c r="W43" s="633"/>
      <c r="X43" s="633"/>
      <c r="Y43" s="633"/>
    </row>
    <row r="44" spans="1:25">
      <c r="A44" s="633"/>
      <c r="B44" s="660" t="s">
        <v>1722</v>
      </c>
      <c r="C44" s="661">
        <v>31</v>
      </c>
      <c r="D44" s="633"/>
      <c r="E44" s="633"/>
      <c r="F44" s="633"/>
      <c r="G44" s="633"/>
      <c r="H44" s="633"/>
      <c r="I44" s="633"/>
      <c r="J44" s="633"/>
      <c r="K44" s="652"/>
      <c r="L44" s="633"/>
      <c r="M44" s="633"/>
      <c r="N44" s="633"/>
      <c r="O44" s="633"/>
      <c r="P44" s="633"/>
      <c r="Q44" s="633"/>
      <c r="R44" s="633"/>
      <c r="S44" s="633"/>
      <c r="T44" s="633"/>
      <c r="U44" s="633"/>
      <c r="V44" s="633"/>
      <c r="W44" s="633"/>
      <c r="X44" s="633"/>
      <c r="Y44" s="633"/>
    </row>
    <row r="45" spans="1:25">
      <c r="A45" s="633"/>
      <c r="B45" s="650"/>
      <c r="C45" s="647"/>
      <c r="D45" s="650"/>
      <c r="E45" s="633"/>
      <c r="F45" s="633"/>
      <c r="G45" s="633"/>
      <c r="H45" s="633"/>
      <c r="I45" s="633"/>
      <c r="J45" s="633"/>
      <c r="K45" s="652"/>
      <c r="L45" s="633"/>
      <c r="M45" s="633"/>
      <c r="N45" s="633"/>
      <c r="O45" s="633"/>
      <c r="P45" s="633"/>
      <c r="Q45" s="633"/>
      <c r="R45" s="633"/>
      <c r="S45" s="633"/>
      <c r="T45" s="633"/>
      <c r="U45" s="633"/>
      <c r="V45" s="633"/>
      <c r="W45" s="633"/>
      <c r="X45" s="633"/>
      <c r="Y45" s="633"/>
    </row>
    <row r="46" spans="1:25">
      <c r="A46" s="633"/>
      <c r="B46" s="653" t="s">
        <v>1723</v>
      </c>
      <c r="C46" s="662"/>
      <c r="D46" s="653"/>
      <c r="E46" s="653"/>
      <c r="F46" s="653"/>
      <c r="G46" s="653"/>
      <c r="H46" s="653"/>
      <c r="I46" s="633"/>
      <c r="J46" s="633"/>
      <c r="K46" s="652"/>
      <c r="L46" s="633"/>
      <c r="M46" s="633"/>
      <c r="N46" s="633"/>
      <c r="O46" s="633"/>
      <c r="P46" s="633"/>
      <c r="Q46" s="633"/>
      <c r="R46" s="633"/>
      <c r="S46" s="633"/>
      <c r="T46" s="633"/>
      <c r="U46" s="633"/>
      <c r="V46" s="633"/>
      <c r="W46" s="633"/>
      <c r="X46" s="633"/>
      <c r="Y46" s="633"/>
    </row>
    <row r="47" spans="1:25">
      <c r="A47" s="633"/>
      <c r="B47" s="656"/>
      <c r="C47" s="657" t="s">
        <v>1724</v>
      </c>
      <c r="D47" s="656" t="s">
        <v>1725</v>
      </c>
      <c r="E47" s="656" t="s">
        <v>1726</v>
      </c>
      <c r="F47" s="656" t="s">
        <v>1727</v>
      </c>
      <c r="G47" s="656" t="s">
        <v>1728</v>
      </c>
      <c r="H47" s="658"/>
      <c r="I47" s="663"/>
      <c r="J47" s="633"/>
      <c r="K47" s="652"/>
      <c r="L47" s="633"/>
      <c r="M47" s="633"/>
      <c r="N47" s="633"/>
      <c r="O47" s="633"/>
      <c r="P47" s="633"/>
      <c r="Q47" s="633"/>
      <c r="R47" s="633"/>
      <c r="S47" s="633"/>
      <c r="T47" s="633"/>
      <c r="U47" s="633"/>
      <c r="V47" s="633"/>
      <c r="W47" s="633"/>
      <c r="X47" s="633"/>
      <c r="Y47" s="633"/>
    </row>
    <row r="48" spans="1:25">
      <c r="A48" s="633"/>
      <c r="B48" s="650" t="s">
        <v>1729</v>
      </c>
      <c r="C48" s="664">
        <v>5</v>
      </c>
      <c r="D48" s="650">
        <v>2.6614582662885482</v>
      </c>
      <c r="E48" s="658">
        <v>0.53229165325770966</v>
      </c>
      <c r="F48" s="658">
        <v>0.46958278433969042</v>
      </c>
      <c r="G48" s="658">
        <v>0.79522331647585009</v>
      </c>
      <c r="H48" s="650"/>
      <c r="I48" s="633"/>
      <c r="J48" s="633"/>
      <c r="K48" s="652"/>
      <c r="L48" s="633"/>
      <c r="M48" s="633"/>
      <c r="N48" s="633"/>
      <c r="O48" s="633"/>
      <c r="P48" s="633"/>
      <c r="Q48" s="633"/>
      <c r="R48" s="633"/>
      <c r="S48" s="633"/>
      <c r="T48" s="633"/>
      <c r="U48" s="633"/>
      <c r="V48" s="633"/>
      <c r="W48" s="633"/>
      <c r="X48" s="633"/>
      <c r="Y48" s="633"/>
    </row>
    <row r="49" spans="1:25">
      <c r="A49" s="633"/>
      <c r="B49" s="650" t="s">
        <v>1730</v>
      </c>
      <c r="C49" s="664">
        <v>25</v>
      </c>
      <c r="D49" s="650">
        <v>28.338541733711455</v>
      </c>
      <c r="E49" s="658">
        <v>1.1335416693484581</v>
      </c>
      <c r="F49" s="633"/>
      <c r="G49" s="633"/>
      <c r="H49" s="633"/>
      <c r="I49" s="633"/>
      <c r="J49" s="633"/>
      <c r="K49" s="652"/>
      <c r="L49" s="633"/>
      <c r="M49" s="633"/>
      <c r="N49" s="633"/>
      <c r="O49" s="633"/>
      <c r="P49" s="633"/>
      <c r="Q49" s="633"/>
      <c r="R49" s="633"/>
      <c r="S49" s="633"/>
      <c r="T49" s="633"/>
      <c r="U49" s="633"/>
      <c r="V49" s="633"/>
      <c r="W49" s="633"/>
      <c r="X49" s="633"/>
      <c r="Y49" s="633"/>
    </row>
    <row r="50" spans="1:25">
      <c r="A50" s="633"/>
      <c r="B50" s="660" t="s">
        <v>1731</v>
      </c>
      <c r="C50" s="665">
        <v>30</v>
      </c>
      <c r="D50" s="666">
        <v>31.000000000000004</v>
      </c>
      <c r="E50" s="634"/>
      <c r="F50" s="634"/>
      <c r="G50" s="634"/>
      <c r="H50" s="633"/>
      <c r="I50" s="633"/>
      <c r="J50" s="633"/>
      <c r="K50" s="652"/>
      <c r="L50" s="633"/>
      <c r="M50" s="633"/>
      <c r="N50" s="633"/>
      <c r="O50" s="633"/>
      <c r="P50" s="633"/>
      <c r="Q50" s="633"/>
      <c r="R50" s="633"/>
      <c r="S50" s="633"/>
      <c r="T50" s="633"/>
      <c r="U50" s="633"/>
      <c r="V50" s="633"/>
      <c r="W50" s="633"/>
      <c r="X50" s="633"/>
      <c r="Y50" s="633"/>
    </row>
    <row r="51" spans="1:25">
      <c r="A51" s="633"/>
      <c r="B51" s="655"/>
      <c r="C51" s="662"/>
      <c r="D51" s="653"/>
      <c r="E51" s="653"/>
      <c r="F51" s="653"/>
      <c r="G51" s="653"/>
      <c r="H51" s="653"/>
      <c r="I51" s="653"/>
      <c r="J51" s="653"/>
      <c r="K51" s="667"/>
      <c r="L51" s="633"/>
      <c r="M51" s="633"/>
      <c r="N51" s="633"/>
      <c r="O51" s="633"/>
      <c r="P51" s="633"/>
      <c r="Q51" s="633"/>
      <c r="R51" s="633"/>
      <c r="S51" s="633"/>
      <c r="T51" s="633"/>
      <c r="U51" s="633"/>
      <c r="V51" s="633"/>
      <c r="W51" s="633"/>
      <c r="X51" s="633"/>
      <c r="Y51" s="633"/>
    </row>
    <row r="52" spans="1:25">
      <c r="A52" s="633"/>
      <c r="B52" s="656"/>
      <c r="C52" s="657" t="s">
        <v>1732</v>
      </c>
      <c r="D52" s="656" t="s">
        <v>1721</v>
      </c>
      <c r="E52" s="656" t="s">
        <v>1733</v>
      </c>
      <c r="F52" s="656" t="s">
        <v>1734</v>
      </c>
      <c r="G52" s="656" t="s">
        <v>1735</v>
      </c>
      <c r="H52" s="656" t="s">
        <v>1736</v>
      </c>
      <c r="I52" s="656" t="s">
        <v>1735</v>
      </c>
      <c r="J52" s="656" t="s">
        <v>1736</v>
      </c>
      <c r="K52" s="668"/>
      <c r="L52" s="633"/>
      <c r="M52" s="633"/>
      <c r="N52" s="633"/>
      <c r="O52" s="633"/>
      <c r="P52" s="633"/>
      <c r="Q52" s="633"/>
      <c r="R52" s="633"/>
      <c r="S52" s="633"/>
      <c r="T52" s="633"/>
      <c r="U52" s="633"/>
      <c r="V52" s="633"/>
      <c r="W52" s="633"/>
      <c r="X52" s="633"/>
      <c r="Y52" s="633"/>
    </row>
    <row r="53" spans="1:25">
      <c r="A53" s="633"/>
      <c r="B53" s="650" t="s">
        <v>1737</v>
      </c>
      <c r="C53" s="669">
        <v>3.5058406436239181E-16</v>
      </c>
      <c r="D53" s="650">
        <v>0.1912220183492559</v>
      </c>
      <c r="E53" s="658">
        <v>1.8333875324026254E-15</v>
      </c>
      <c r="F53" s="658">
        <v>0.99999999459013023</v>
      </c>
      <c r="G53" s="658">
        <v>-0.3938291156628172</v>
      </c>
      <c r="H53" s="658">
        <v>0.39382911566281786</v>
      </c>
      <c r="I53" s="658">
        <v>-0.3938291156628172</v>
      </c>
      <c r="J53" s="658">
        <v>0.39382911566281786</v>
      </c>
      <c r="K53" s="668"/>
      <c r="L53" s="633"/>
      <c r="M53" s="633"/>
      <c r="N53" s="633"/>
      <c r="O53" s="633"/>
      <c r="P53" s="633"/>
      <c r="Q53" s="633"/>
      <c r="R53" s="633"/>
      <c r="S53" s="633"/>
      <c r="T53" s="633"/>
      <c r="U53" s="633"/>
      <c r="V53" s="633"/>
      <c r="W53" s="633"/>
      <c r="X53" s="633"/>
      <c r="Y53" s="633"/>
    </row>
    <row r="54" spans="1:25">
      <c r="A54" s="633"/>
      <c r="B54" s="650" t="s">
        <v>1647</v>
      </c>
      <c r="C54" s="669">
        <v>-0.10630685241542337</v>
      </c>
      <c r="D54" s="650">
        <v>0.22276644481166591</v>
      </c>
      <c r="E54" s="658">
        <v>-0.47721214254372413</v>
      </c>
      <c r="F54" s="658">
        <v>0.63735654024747979</v>
      </c>
      <c r="G54" s="658">
        <v>-0.56510292996383105</v>
      </c>
      <c r="H54" s="658">
        <v>0.35248922513298425</v>
      </c>
      <c r="I54" s="658">
        <v>-0.56510292996383105</v>
      </c>
      <c r="J54" s="658">
        <v>0.35248922513298425</v>
      </c>
      <c r="K54" s="668"/>
      <c r="L54" s="633"/>
      <c r="M54" s="633"/>
      <c r="N54" s="633"/>
      <c r="O54" s="633"/>
      <c r="P54" s="633"/>
      <c r="Q54" s="633"/>
      <c r="R54" s="633"/>
      <c r="S54" s="633"/>
      <c r="T54" s="633"/>
      <c r="U54" s="633"/>
      <c r="V54" s="633"/>
      <c r="W54" s="633"/>
      <c r="X54" s="633"/>
      <c r="Y54" s="633"/>
    </row>
    <row r="55" spans="1:25">
      <c r="A55" s="633"/>
      <c r="B55" s="650" t="s">
        <v>1701</v>
      </c>
      <c r="C55" s="669">
        <v>1.2397598796096535E-2</v>
      </c>
      <c r="D55" s="650">
        <v>0.19560827371348533</v>
      </c>
      <c r="E55" s="658">
        <v>6.3379726024553315E-2</v>
      </c>
      <c r="F55" s="658">
        <v>0.94996817228571007</v>
      </c>
      <c r="G55" s="658">
        <v>-0.39046517881673093</v>
      </c>
      <c r="H55" s="658">
        <v>0.41526037640892399</v>
      </c>
      <c r="I55" s="658">
        <v>-0.39046517881673093</v>
      </c>
      <c r="J55" s="658">
        <v>0.41526037640892399</v>
      </c>
      <c r="K55" s="668"/>
      <c r="L55" s="633"/>
      <c r="M55" s="633"/>
      <c r="N55" s="633"/>
      <c r="O55" s="633"/>
      <c r="P55" s="633"/>
      <c r="Q55" s="633"/>
      <c r="R55" s="633"/>
      <c r="S55" s="633"/>
      <c r="T55" s="633"/>
      <c r="U55" s="633"/>
      <c r="V55" s="633"/>
      <c r="W55" s="633"/>
      <c r="X55" s="633"/>
      <c r="Y55" s="633"/>
    </row>
    <row r="56" spans="1:25">
      <c r="A56" s="633"/>
      <c r="B56" s="650" t="s">
        <v>1650</v>
      </c>
      <c r="C56" s="669">
        <v>4.8436247197890948E-2</v>
      </c>
      <c r="D56" s="650">
        <v>0.22059634392465349</v>
      </c>
      <c r="E56" s="658">
        <v>0.21956958277801172</v>
      </c>
      <c r="F56" s="658">
        <v>0.82798930822149841</v>
      </c>
      <c r="G56" s="658">
        <v>-0.40589042394737834</v>
      </c>
      <c r="H56" s="658">
        <v>0.50276291834316023</v>
      </c>
      <c r="I56" s="658">
        <v>-0.40589042394737834</v>
      </c>
      <c r="J56" s="658">
        <v>0.50276291834316023</v>
      </c>
      <c r="K56" s="668"/>
      <c r="L56" s="633"/>
      <c r="M56" s="633"/>
      <c r="N56" s="633"/>
      <c r="O56" s="633"/>
      <c r="P56" s="633"/>
      <c r="Q56" s="633"/>
      <c r="R56" s="633"/>
      <c r="S56" s="633"/>
      <c r="T56" s="633"/>
      <c r="U56" s="633"/>
      <c r="V56" s="633"/>
      <c r="W56" s="633"/>
      <c r="X56" s="633"/>
      <c r="Y56" s="633"/>
    </row>
    <row r="57" spans="1:25">
      <c r="A57" s="633"/>
      <c r="B57" s="650" t="s">
        <v>1651</v>
      </c>
      <c r="C57" s="669">
        <v>-0.27233251057281016</v>
      </c>
      <c r="D57" s="650">
        <v>0.20262597493926057</v>
      </c>
      <c r="E57" s="658">
        <v>-1.3440157939002879</v>
      </c>
      <c r="F57" s="658">
        <v>0.19101429202245904</v>
      </c>
      <c r="G57" s="658">
        <v>-0.68964851429208451</v>
      </c>
      <c r="H57" s="658">
        <v>0.14498349314646419</v>
      </c>
      <c r="I57" s="658">
        <v>-0.68964851429208451</v>
      </c>
      <c r="J57" s="658">
        <v>0.14498349314646419</v>
      </c>
      <c r="K57" s="668"/>
      <c r="L57" s="633"/>
      <c r="M57" s="633"/>
      <c r="N57" s="633"/>
      <c r="O57" s="633"/>
      <c r="P57" s="633"/>
      <c r="Q57" s="633"/>
      <c r="R57" s="633"/>
      <c r="S57" s="633"/>
      <c r="T57" s="633"/>
      <c r="U57" s="633"/>
      <c r="V57" s="633"/>
      <c r="W57" s="633"/>
      <c r="X57" s="633"/>
      <c r="Y57" s="633"/>
    </row>
    <row r="58" spans="1:25">
      <c r="A58" s="633"/>
      <c r="B58" s="670" t="s">
        <v>1652</v>
      </c>
      <c r="C58" s="671">
        <v>5.7657305759713923E-2</v>
      </c>
      <c r="D58" s="660">
        <v>0.20419438032635542</v>
      </c>
      <c r="E58" s="666">
        <v>0.28236480194784319</v>
      </c>
      <c r="F58" s="666">
        <v>0.77998834702866238</v>
      </c>
      <c r="G58" s="666">
        <v>-0.36288888929386698</v>
      </c>
      <c r="H58" s="666">
        <v>0.47820350081329477</v>
      </c>
      <c r="I58" s="666">
        <v>-0.36288888929386698</v>
      </c>
      <c r="J58" s="666">
        <v>0.47820350081329477</v>
      </c>
      <c r="K58" s="668"/>
      <c r="L58" s="633"/>
      <c r="M58" s="633"/>
      <c r="N58" s="633"/>
      <c r="O58" s="633"/>
      <c r="P58" s="633"/>
      <c r="Q58" s="633"/>
      <c r="R58" s="633"/>
      <c r="S58" s="633"/>
      <c r="T58" s="633"/>
      <c r="U58" s="633"/>
      <c r="V58" s="633"/>
      <c r="W58" s="633"/>
      <c r="X58" s="633"/>
      <c r="Y58" s="633"/>
    </row>
    <row r="59" spans="1:25">
      <c r="A59" s="633"/>
      <c r="B59" s="633"/>
      <c r="C59" s="647"/>
      <c r="D59" s="633"/>
      <c r="E59" s="633"/>
      <c r="F59" s="633"/>
      <c r="G59" s="633"/>
      <c r="H59" s="633"/>
      <c r="I59" s="633"/>
      <c r="J59" s="633"/>
      <c r="K59" s="633"/>
      <c r="L59" s="633"/>
      <c r="M59" s="633"/>
      <c r="N59" s="633"/>
      <c r="O59" s="633"/>
      <c r="P59" s="633"/>
      <c r="Q59" s="633"/>
      <c r="R59" s="633"/>
      <c r="S59" s="633"/>
      <c r="T59" s="633"/>
      <c r="U59" s="633"/>
      <c r="V59" s="633"/>
      <c r="W59" s="633"/>
      <c r="X59" s="633"/>
      <c r="Y59" s="633"/>
    </row>
    <row r="60" spans="1:25">
      <c r="A60" s="633"/>
      <c r="B60" s="633"/>
      <c r="C60" s="647"/>
      <c r="D60" s="636" t="s">
        <v>1738</v>
      </c>
      <c r="E60" s="672" t="s">
        <v>1739</v>
      </c>
      <c r="F60" s="633"/>
      <c r="G60" s="633"/>
      <c r="H60" s="633"/>
      <c r="I60" s="633"/>
      <c r="J60" s="633"/>
      <c r="K60" s="633"/>
      <c r="L60" s="633"/>
      <c r="M60" s="633"/>
      <c r="N60" s="633"/>
      <c r="O60" s="633"/>
      <c r="P60" s="633"/>
      <c r="Q60" s="633"/>
      <c r="R60" s="633"/>
      <c r="S60" s="633"/>
      <c r="T60" s="633"/>
      <c r="U60" s="633"/>
      <c r="V60" s="633"/>
      <c r="W60" s="633"/>
      <c r="X60" s="633"/>
      <c r="Y60" s="633"/>
    </row>
    <row r="61" spans="1:25">
      <c r="A61" s="633"/>
      <c r="B61" s="633"/>
      <c r="C61" s="664"/>
      <c r="D61" s="633"/>
      <c r="E61" s="633"/>
      <c r="F61" s="633"/>
      <c r="G61" s="633"/>
      <c r="H61" s="633"/>
      <c r="I61" s="633"/>
      <c r="J61" s="633"/>
      <c r="K61" s="633"/>
      <c r="L61" s="633"/>
      <c r="M61" s="633"/>
      <c r="N61" s="633"/>
      <c r="O61" s="633"/>
      <c r="P61" s="633"/>
      <c r="Q61" s="633"/>
      <c r="R61" s="633"/>
      <c r="S61" s="633"/>
      <c r="T61" s="633"/>
      <c r="U61" s="633"/>
      <c r="V61" s="633"/>
      <c r="W61" s="633"/>
      <c r="X61" s="633"/>
      <c r="Y61" s="633"/>
    </row>
    <row r="62" spans="1:25">
      <c r="A62" s="633"/>
      <c r="B62" s="633"/>
      <c r="C62" s="647"/>
      <c r="D62" s="633"/>
      <c r="E62" s="633"/>
      <c r="F62" s="633"/>
      <c r="G62" s="633"/>
      <c r="H62" s="633"/>
      <c r="I62" s="633"/>
      <c r="J62" s="633"/>
      <c r="K62" s="633"/>
      <c r="L62" s="633"/>
      <c r="M62" s="633"/>
      <c r="N62" s="633"/>
      <c r="O62" s="633"/>
      <c r="P62" s="633"/>
      <c r="Q62" s="633"/>
      <c r="R62" s="633"/>
      <c r="S62" s="633"/>
      <c r="T62" s="633"/>
      <c r="U62" s="633"/>
      <c r="V62" s="633"/>
      <c r="W62" s="633"/>
      <c r="X62" s="633"/>
      <c r="Y62" s="633"/>
    </row>
    <row r="63" spans="1:25">
      <c r="A63" s="633"/>
      <c r="B63" s="633"/>
      <c r="C63" s="662"/>
      <c r="D63" s="653"/>
      <c r="E63" s="633"/>
      <c r="F63" s="633"/>
      <c r="G63" s="633"/>
      <c r="H63" s="633"/>
      <c r="I63" s="633"/>
      <c r="J63" s="633"/>
      <c r="K63" s="633"/>
      <c r="L63" s="633"/>
      <c r="M63" s="633"/>
      <c r="N63" s="633"/>
      <c r="O63" s="633"/>
      <c r="P63" s="633"/>
      <c r="Q63" s="633"/>
      <c r="R63" s="633"/>
      <c r="S63" s="633"/>
      <c r="T63" s="633"/>
      <c r="U63" s="633"/>
      <c r="V63" s="633"/>
      <c r="W63" s="633"/>
      <c r="X63" s="633"/>
      <c r="Y63" s="633"/>
    </row>
    <row r="64" spans="1:25">
      <c r="A64" s="633"/>
      <c r="B64" s="633"/>
      <c r="C64" s="664"/>
      <c r="D64" s="658"/>
      <c r="E64" s="633"/>
      <c r="F64" s="633"/>
      <c r="G64" s="633"/>
      <c r="H64" s="633"/>
      <c r="I64" s="633"/>
      <c r="J64" s="633"/>
      <c r="K64" s="633"/>
      <c r="L64" s="633"/>
      <c r="M64" s="633"/>
      <c r="N64" s="633"/>
      <c r="O64" s="633"/>
      <c r="P64" s="633"/>
      <c r="Q64" s="633"/>
      <c r="R64" s="633"/>
      <c r="S64" s="633"/>
      <c r="T64" s="633"/>
      <c r="U64" s="633"/>
      <c r="V64" s="633"/>
      <c r="W64" s="633"/>
      <c r="X64" s="633"/>
      <c r="Y64" s="633"/>
    </row>
    <row r="65" spans="1:25">
      <c r="A65" s="633"/>
      <c r="B65" s="633"/>
      <c r="C65" s="664"/>
      <c r="D65" s="658"/>
      <c r="E65" s="633"/>
      <c r="F65" s="633"/>
      <c r="G65" s="633"/>
      <c r="H65" s="633"/>
      <c r="I65" s="633"/>
      <c r="J65" s="633"/>
      <c r="K65" s="633"/>
      <c r="L65" s="633"/>
      <c r="M65" s="633"/>
      <c r="N65" s="633"/>
      <c r="O65" s="633"/>
      <c r="P65" s="633"/>
      <c r="Q65" s="633"/>
      <c r="R65" s="633"/>
      <c r="S65" s="633"/>
      <c r="T65" s="633"/>
      <c r="U65" s="633"/>
      <c r="V65" s="633"/>
      <c r="W65" s="633"/>
      <c r="X65" s="633"/>
      <c r="Y65" s="633"/>
    </row>
    <row r="66" spans="1:25">
      <c r="A66" s="633"/>
      <c r="B66" s="633"/>
      <c r="C66" s="664"/>
      <c r="D66" s="658"/>
      <c r="E66" s="633"/>
      <c r="F66" s="633"/>
      <c r="G66" s="633"/>
      <c r="H66" s="633"/>
      <c r="I66" s="633"/>
      <c r="J66" s="633"/>
      <c r="K66" s="633"/>
      <c r="L66" s="633"/>
      <c r="M66" s="633"/>
      <c r="N66" s="633"/>
      <c r="O66" s="633"/>
      <c r="P66" s="633"/>
      <c r="Q66" s="633"/>
      <c r="R66" s="633"/>
      <c r="S66" s="633"/>
      <c r="T66" s="633"/>
      <c r="U66" s="633"/>
      <c r="V66" s="633"/>
      <c r="W66" s="633"/>
      <c r="X66" s="633"/>
      <c r="Y66" s="633"/>
    </row>
    <row r="67" spans="1:25">
      <c r="A67" s="633"/>
      <c r="B67" s="633"/>
      <c r="C67" s="664"/>
      <c r="D67" s="658"/>
      <c r="E67" s="633"/>
      <c r="F67" s="633"/>
      <c r="G67" s="633"/>
      <c r="H67" s="633"/>
      <c r="I67" s="633"/>
      <c r="J67" s="633"/>
      <c r="K67" s="633"/>
      <c r="L67" s="633"/>
      <c r="M67" s="633"/>
      <c r="N67" s="633"/>
      <c r="O67" s="633"/>
      <c r="P67" s="633"/>
      <c r="Q67" s="633"/>
      <c r="R67" s="633"/>
      <c r="S67" s="633"/>
      <c r="T67" s="633"/>
      <c r="U67" s="633"/>
      <c r="V67" s="633"/>
      <c r="W67" s="633"/>
      <c r="X67" s="633"/>
      <c r="Y67" s="633"/>
    </row>
    <row r="68" spans="1:25">
      <c r="A68" s="633"/>
      <c r="B68" s="633"/>
      <c r="C68" s="664"/>
      <c r="D68" s="658"/>
      <c r="E68" s="633"/>
      <c r="F68" s="633"/>
      <c r="G68" s="633"/>
      <c r="H68" s="633"/>
      <c r="I68" s="633"/>
      <c r="J68" s="633"/>
      <c r="K68" s="633"/>
      <c r="L68" s="633"/>
      <c r="M68" s="633"/>
      <c r="N68" s="633"/>
      <c r="O68" s="633"/>
      <c r="P68" s="633"/>
      <c r="Q68" s="633"/>
      <c r="R68" s="633"/>
      <c r="S68" s="633"/>
      <c r="T68" s="633"/>
      <c r="U68" s="633"/>
      <c r="V68" s="633"/>
      <c r="W68" s="633"/>
      <c r="X68" s="633"/>
      <c r="Y68" s="633"/>
    </row>
    <row r="69" spans="1:25">
      <c r="A69" s="633"/>
      <c r="B69" s="633"/>
      <c r="C69" s="664"/>
      <c r="D69" s="658"/>
      <c r="E69" s="633"/>
      <c r="F69" s="633"/>
      <c r="G69" s="633"/>
      <c r="H69" s="633"/>
      <c r="I69" s="633"/>
      <c r="J69" s="633"/>
      <c r="K69" s="633"/>
      <c r="L69" s="633"/>
      <c r="M69" s="633"/>
      <c r="N69" s="633"/>
      <c r="O69" s="633"/>
      <c r="P69" s="633"/>
      <c r="Q69" s="633"/>
      <c r="R69" s="633"/>
      <c r="S69" s="633"/>
      <c r="T69" s="633"/>
      <c r="U69" s="633"/>
      <c r="V69" s="633"/>
      <c r="W69" s="633"/>
      <c r="X69" s="633"/>
      <c r="Y69" s="633"/>
    </row>
    <row r="70" spans="1:25">
      <c r="A70" s="633"/>
      <c r="B70" s="633"/>
      <c r="C70" s="664"/>
      <c r="D70" s="658"/>
      <c r="E70" s="633"/>
      <c r="F70" s="633"/>
      <c r="G70" s="633"/>
      <c r="H70" s="633"/>
      <c r="I70" s="633"/>
      <c r="J70" s="633"/>
      <c r="K70" s="633"/>
      <c r="L70" s="633"/>
      <c r="M70" s="633"/>
      <c r="N70" s="633"/>
      <c r="O70" s="633"/>
      <c r="P70" s="633"/>
      <c r="Q70" s="633"/>
      <c r="R70" s="633"/>
      <c r="S70" s="633"/>
      <c r="T70" s="633"/>
      <c r="U70" s="633"/>
      <c r="V70" s="633"/>
      <c r="W70" s="633"/>
      <c r="X70" s="633"/>
      <c r="Y70" s="633"/>
    </row>
    <row r="71" spans="1:25">
      <c r="A71" s="633"/>
      <c r="B71" s="633"/>
      <c r="C71" s="664"/>
      <c r="D71" s="658"/>
      <c r="E71" s="633"/>
      <c r="F71" s="633"/>
      <c r="G71" s="633"/>
      <c r="H71" s="633"/>
      <c r="I71" s="633"/>
      <c r="J71" s="633"/>
      <c r="K71" s="633"/>
      <c r="L71" s="633"/>
      <c r="M71" s="633"/>
      <c r="N71" s="633"/>
      <c r="O71" s="633"/>
      <c r="P71" s="633"/>
      <c r="Q71" s="633"/>
      <c r="R71" s="633"/>
      <c r="S71" s="633"/>
      <c r="T71" s="633"/>
      <c r="U71" s="633"/>
      <c r="V71" s="633"/>
      <c r="W71" s="633"/>
      <c r="X71" s="633"/>
      <c r="Y71" s="633"/>
    </row>
    <row r="72" spans="1:25">
      <c r="A72" s="633"/>
      <c r="B72" s="633"/>
      <c r="C72" s="664"/>
      <c r="D72" s="658"/>
      <c r="E72" s="633"/>
      <c r="F72" s="633"/>
      <c r="G72" s="633"/>
      <c r="H72" s="633"/>
      <c r="I72" s="633"/>
      <c r="J72" s="633"/>
      <c r="K72" s="633"/>
      <c r="L72" s="633"/>
      <c r="M72" s="633"/>
      <c r="N72" s="633"/>
      <c r="O72" s="633"/>
      <c r="P72" s="633"/>
      <c r="Q72" s="633"/>
      <c r="R72" s="633"/>
      <c r="S72" s="633"/>
      <c r="T72" s="633"/>
      <c r="U72" s="633"/>
      <c r="V72" s="633"/>
      <c r="W72" s="633"/>
      <c r="X72" s="633"/>
      <c r="Y72" s="633"/>
    </row>
    <row r="73" spans="1:25">
      <c r="A73" s="633"/>
      <c r="B73" s="633"/>
      <c r="C73" s="664"/>
      <c r="D73" s="658"/>
      <c r="E73" s="633"/>
      <c r="F73" s="633"/>
      <c r="G73" s="633"/>
      <c r="H73" s="633"/>
      <c r="I73" s="633"/>
      <c r="J73" s="633"/>
      <c r="K73" s="633"/>
      <c r="L73" s="633"/>
      <c r="M73" s="633"/>
      <c r="N73" s="633"/>
      <c r="O73" s="633"/>
      <c r="P73" s="633"/>
      <c r="Q73" s="633"/>
      <c r="R73" s="633"/>
      <c r="S73" s="633"/>
      <c r="T73" s="633"/>
      <c r="U73" s="633"/>
      <c r="V73" s="633"/>
      <c r="W73" s="633"/>
      <c r="X73" s="633"/>
      <c r="Y73" s="633"/>
    </row>
    <row r="74" spans="1:25">
      <c r="A74" s="633"/>
      <c r="B74" s="633"/>
      <c r="C74" s="664"/>
      <c r="D74" s="658"/>
      <c r="E74" s="633"/>
      <c r="F74" s="633"/>
      <c r="G74" s="633"/>
      <c r="H74" s="633"/>
      <c r="I74" s="633"/>
      <c r="J74" s="633"/>
      <c r="K74" s="633"/>
      <c r="L74" s="633"/>
      <c r="M74" s="633"/>
      <c r="N74" s="633"/>
      <c r="O74" s="633"/>
      <c r="P74" s="633"/>
      <c r="Q74" s="633"/>
      <c r="R74" s="633"/>
      <c r="S74" s="633"/>
      <c r="T74" s="633"/>
      <c r="U74" s="633"/>
      <c r="V74" s="633"/>
      <c r="W74" s="633"/>
      <c r="X74" s="633"/>
      <c r="Y74" s="633"/>
    </row>
    <row r="75" spans="1:25">
      <c r="A75" s="633"/>
      <c r="B75" s="633"/>
      <c r="C75" s="664"/>
      <c r="D75" s="658"/>
      <c r="E75" s="633"/>
      <c r="F75" s="633"/>
      <c r="G75" s="633"/>
      <c r="H75" s="633"/>
      <c r="I75" s="633"/>
      <c r="J75" s="633"/>
      <c r="K75" s="633"/>
      <c r="L75" s="633"/>
      <c r="M75" s="633"/>
      <c r="N75" s="633"/>
      <c r="O75" s="633"/>
      <c r="P75" s="633"/>
      <c r="Q75" s="633"/>
      <c r="R75" s="633"/>
      <c r="S75" s="633"/>
      <c r="T75" s="633"/>
      <c r="U75" s="633"/>
      <c r="V75" s="633"/>
      <c r="W75" s="633"/>
      <c r="X75" s="633"/>
      <c r="Y75" s="633"/>
    </row>
    <row r="76" spans="1:25">
      <c r="A76" s="633"/>
      <c r="B76" s="633"/>
      <c r="C76" s="664"/>
      <c r="D76" s="658"/>
      <c r="E76" s="633"/>
      <c r="F76" s="633"/>
      <c r="G76" s="633"/>
      <c r="H76" s="633"/>
      <c r="I76" s="633"/>
      <c r="J76" s="633"/>
      <c r="K76" s="633"/>
      <c r="L76" s="633"/>
      <c r="M76" s="633"/>
      <c r="N76" s="633"/>
      <c r="O76" s="633"/>
      <c r="P76" s="633"/>
      <c r="Q76" s="633"/>
      <c r="R76" s="633"/>
      <c r="S76" s="633"/>
      <c r="T76" s="633"/>
      <c r="U76" s="633"/>
      <c r="V76" s="633"/>
      <c r="W76" s="633"/>
      <c r="X76" s="633"/>
      <c r="Y76" s="633"/>
    </row>
    <row r="77" spans="1:25">
      <c r="A77" s="633"/>
      <c r="B77" s="633"/>
      <c r="C77" s="664"/>
      <c r="D77" s="658"/>
      <c r="E77" s="633"/>
      <c r="F77" s="633"/>
      <c r="G77" s="633"/>
      <c r="H77" s="633"/>
      <c r="I77" s="633"/>
      <c r="J77" s="633"/>
      <c r="K77" s="633"/>
      <c r="L77" s="633"/>
      <c r="M77" s="633"/>
      <c r="N77" s="633"/>
      <c r="O77" s="633"/>
      <c r="P77" s="633"/>
      <c r="Q77" s="633"/>
      <c r="R77" s="633"/>
      <c r="S77" s="633"/>
      <c r="T77" s="633"/>
      <c r="U77" s="633"/>
      <c r="V77" s="633"/>
      <c r="W77" s="633"/>
      <c r="X77" s="633"/>
      <c r="Y77" s="633"/>
    </row>
    <row r="78" spans="1:25">
      <c r="A78" s="633"/>
      <c r="B78" s="633"/>
      <c r="C78" s="664"/>
      <c r="D78" s="658"/>
      <c r="E78" s="633"/>
      <c r="F78" s="633"/>
      <c r="G78" s="633"/>
      <c r="H78" s="633"/>
      <c r="I78" s="633"/>
      <c r="J78" s="633"/>
      <c r="K78" s="633"/>
      <c r="L78" s="633"/>
      <c r="M78" s="633"/>
      <c r="N78" s="633"/>
      <c r="O78" s="633"/>
      <c r="P78" s="633"/>
      <c r="Q78" s="633"/>
      <c r="R78" s="633"/>
      <c r="S78" s="633"/>
      <c r="T78" s="633"/>
      <c r="U78" s="633"/>
      <c r="V78" s="633"/>
      <c r="W78" s="633"/>
      <c r="X78" s="633"/>
      <c r="Y78" s="633"/>
    </row>
    <row r="79" spans="1:25">
      <c r="A79" s="633"/>
      <c r="B79" s="633"/>
      <c r="C79" s="664"/>
      <c r="D79" s="658"/>
      <c r="E79" s="633"/>
      <c r="F79" s="633"/>
      <c r="G79" s="633"/>
      <c r="H79" s="633"/>
      <c r="I79" s="633"/>
      <c r="J79" s="633"/>
      <c r="K79" s="633"/>
      <c r="L79" s="633"/>
      <c r="M79" s="633"/>
      <c r="N79" s="633"/>
      <c r="O79" s="633"/>
      <c r="P79" s="633"/>
      <c r="Q79" s="633"/>
      <c r="R79" s="633"/>
      <c r="S79" s="633"/>
      <c r="T79" s="633"/>
      <c r="U79" s="633"/>
      <c r="V79" s="633"/>
      <c r="W79" s="633"/>
      <c r="X79" s="633"/>
      <c r="Y79" s="633"/>
    </row>
    <row r="80" spans="1:25">
      <c r="A80" s="633"/>
      <c r="B80" s="633"/>
      <c r="C80" s="664"/>
      <c r="D80" s="658"/>
      <c r="E80" s="633"/>
      <c r="F80" s="633"/>
      <c r="G80" s="633"/>
      <c r="H80" s="633"/>
      <c r="I80" s="633"/>
      <c r="J80" s="633"/>
      <c r="K80" s="633"/>
      <c r="L80" s="633"/>
      <c r="M80" s="633"/>
      <c r="N80" s="633"/>
      <c r="O80" s="633"/>
      <c r="P80" s="633"/>
      <c r="Q80" s="633"/>
      <c r="R80" s="633"/>
      <c r="S80" s="633"/>
      <c r="T80" s="633"/>
      <c r="U80" s="633"/>
      <c r="V80" s="633"/>
      <c r="W80" s="633"/>
      <c r="X80" s="633"/>
      <c r="Y80" s="633"/>
    </row>
    <row r="81" spans="1:25">
      <c r="A81" s="633"/>
      <c r="B81" s="633"/>
      <c r="C81" s="664"/>
      <c r="D81" s="658"/>
      <c r="E81" s="633"/>
      <c r="F81" s="633"/>
      <c r="G81" s="633"/>
      <c r="H81" s="633"/>
      <c r="I81" s="633"/>
      <c r="J81" s="633"/>
      <c r="K81" s="633"/>
      <c r="L81" s="633"/>
      <c r="M81" s="633"/>
      <c r="N81" s="633"/>
      <c r="O81" s="633"/>
      <c r="P81" s="633"/>
      <c r="Q81" s="633"/>
      <c r="R81" s="633"/>
      <c r="S81" s="633"/>
      <c r="T81" s="633"/>
      <c r="U81" s="633"/>
      <c r="V81" s="633"/>
      <c r="W81" s="633"/>
      <c r="X81" s="633"/>
      <c r="Y81" s="633"/>
    </row>
    <row r="82" spans="1:25">
      <c r="A82" s="633"/>
      <c r="B82" s="633"/>
      <c r="C82" s="664"/>
      <c r="D82" s="658"/>
      <c r="E82" s="633"/>
      <c r="F82" s="633"/>
      <c r="G82" s="633"/>
      <c r="H82" s="633"/>
      <c r="I82" s="633"/>
      <c r="J82" s="633"/>
      <c r="K82" s="633"/>
      <c r="L82" s="633"/>
      <c r="M82" s="633"/>
      <c r="N82" s="633"/>
      <c r="O82" s="633"/>
      <c r="P82" s="633"/>
      <c r="Q82" s="633"/>
      <c r="R82" s="633"/>
      <c r="S82" s="633"/>
      <c r="T82" s="633"/>
      <c r="U82" s="633"/>
      <c r="V82" s="633"/>
      <c r="W82" s="633"/>
      <c r="X82" s="633"/>
      <c r="Y82" s="633"/>
    </row>
    <row r="83" spans="1:25">
      <c r="A83" s="633"/>
      <c r="B83" s="633"/>
      <c r="C83" s="664"/>
      <c r="D83" s="658"/>
      <c r="E83" s="633"/>
      <c r="F83" s="633"/>
      <c r="G83" s="633"/>
      <c r="H83" s="633"/>
      <c r="I83" s="633"/>
      <c r="J83" s="633"/>
      <c r="K83" s="633"/>
      <c r="L83" s="633"/>
      <c r="M83" s="633"/>
      <c r="N83" s="633"/>
      <c r="O83" s="633"/>
      <c r="P83" s="633"/>
      <c r="Q83" s="633"/>
      <c r="R83" s="633"/>
      <c r="S83" s="633"/>
      <c r="T83" s="633"/>
      <c r="U83" s="633"/>
      <c r="V83" s="633"/>
      <c r="W83" s="633"/>
      <c r="X83" s="633"/>
      <c r="Y83" s="633"/>
    </row>
    <row r="84" spans="1:25">
      <c r="A84" s="633"/>
      <c r="B84" s="633"/>
      <c r="C84" s="664"/>
      <c r="D84" s="658"/>
      <c r="E84" s="633"/>
      <c r="F84" s="633"/>
      <c r="G84" s="633"/>
      <c r="H84" s="633"/>
      <c r="I84" s="633"/>
      <c r="J84" s="633"/>
      <c r="K84" s="633"/>
      <c r="L84" s="633"/>
      <c r="M84" s="633"/>
      <c r="N84" s="633"/>
      <c r="O84" s="633"/>
      <c r="P84" s="633"/>
      <c r="Q84" s="633"/>
      <c r="R84" s="633"/>
      <c r="S84" s="633"/>
      <c r="T84" s="633"/>
      <c r="U84" s="633"/>
      <c r="V84" s="633"/>
      <c r="W84" s="633"/>
      <c r="X84" s="633"/>
      <c r="Y84" s="633"/>
    </row>
    <row r="85" spans="1:25">
      <c r="A85" s="633"/>
      <c r="B85" s="633"/>
      <c r="C85" s="664"/>
      <c r="D85" s="658"/>
      <c r="E85" s="633"/>
      <c r="F85" s="633"/>
      <c r="G85" s="633"/>
      <c r="H85" s="633"/>
      <c r="I85" s="633"/>
      <c r="J85" s="633"/>
      <c r="K85" s="633"/>
      <c r="L85" s="633"/>
      <c r="M85" s="633"/>
      <c r="N85" s="633"/>
      <c r="O85" s="633"/>
      <c r="P85" s="633"/>
      <c r="Q85" s="633"/>
      <c r="R85" s="633"/>
      <c r="S85" s="633"/>
      <c r="T85" s="633"/>
      <c r="U85" s="633"/>
      <c r="V85" s="633"/>
      <c r="W85" s="633"/>
      <c r="X85" s="633"/>
      <c r="Y85" s="633"/>
    </row>
    <row r="86" spans="1:25">
      <c r="A86" s="633"/>
      <c r="B86" s="633"/>
      <c r="C86" s="664"/>
      <c r="D86" s="658"/>
      <c r="E86" s="633"/>
      <c r="F86" s="633"/>
      <c r="G86" s="633"/>
      <c r="H86" s="633"/>
      <c r="I86" s="633"/>
      <c r="J86" s="633"/>
      <c r="K86" s="633"/>
      <c r="L86" s="633"/>
      <c r="M86" s="633"/>
      <c r="N86" s="633"/>
      <c r="O86" s="633"/>
      <c r="P86" s="633"/>
      <c r="Q86" s="633"/>
      <c r="R86" s="633"/>
      <c r="S86" s="633"/>
      <c r="T86" s="633"/>
      <c r="U86" s="633"/>
      <c r="V86" s="633"/>
      <c r="W86" s="633"/>
      <c r="X86" s="633"/>
      <c r="Y86" s="633"/>
    </row>
    <row r="87" spans="1:25">
      <c r="A87" s="633"/>
      <c r="B87" s="633"/>
      <c r="C87" s="664"/>
      <c r="D87" s="658"/>
      <c r="E87" s="633"/>
      <c r="F87" s="633"/>
      <c r="G87" s="633"/>
      <c r="H87" s="633"/>
      <c r="I87" s="633"/>
      <c r="J87" s="633"/>
      <c r="K87" s="633"/>
      <c r="L87" s="633"/>
      <c r="M87" s="633"/>
      <c r="N87" s="633"/>
      <c r="O87" s="633"/>
      <c r="P87" s="633"/>
      <c r="Q87" s="633"/>
      <c r="R87" s="633"/>
      <c r="S87" s="633"/>
      <c r="T87" s="633"/>
      <c r="U87" s="633"/>
      <c r="V87" s="633"/>
      <c r="W87" s="633"/>
      <c r="X87" s="633"/>
      <c r="Y87" s="633"/>
    </row>
    <row r="88" spans="1:25">
      <c r="A88" s="633"/>
      <c r="B88" s="633"/>
      <c r="C88" s="664"/>
      <c r="D88" s="658"/>
      <c r="E88" s="633"/>
      <c r="F88" s="633"/>
      <c r="G88" s="633"/>
      <c r="H88" s="633"/>
      <c r="I88" s="633"/>
      <c r="J88" s="633"/>
      <c r="K88" s="633"/>
      <c r="L88" s="633"/>
      <c r="M88" s="633"/>
      <c r="N88" s="633"/>
      <c r="O88" s="633"/>
      <c r="P88" s="633"/>
      <c r="Q88" s="633"/>
      <c r="R88" s="633"/>
      <c r="S88" s="633"/>
      <c r="T88" s="633"/>
      <c r="U88" s="633"/>
      <c r="V88" s="633"/>
      <c r="W88" s="633"/>
      <c r="X88" s="633"/>
      <c r="Y88" s="633"/>
    </row>
    <row r="89" spans="1:25">
      <c r="A89" s="633"/>
      <c r="B89" s="633"/>
      <c r="C89" s="664"/>
      <c r="D89" s="658"/>
      <c r="E89" s="633"/>
      <c r="F89" s="633"/>
      <c r="G89" s="633"/>
      <c r="H89" s="633"/>
      <c r="I89" s="633"/>
      <c r="J89" s="633"/>
      <c r="K89" s="633"/>
      <c r="L89" s="633"/>
      <c r="M89" s="633"/>
      <c r="N89" s="633"/>
      <c r="O89" s="633"/>
      <c r="P89" s="633"/>
      <c r="Q89" s="633"/>
      <c r="R89" s="633"/>
      <c r="S89" s="633"/>
      <c r="T89" s="633"/>
      <c r="U89" s="633"/>
      <c r="V89" s="633"/>
      <c r="W89" s="633"/>
      <c r="X89" s="633"/>
      <c r="Y89" s="633"/>
    </row>
    <row r="90" spans="1:25">
      <c r="A90" s="633"/>
      <c r="B90" s="633"/>
      <c r="C90" s="664"/>
      <c r="D90" s="658"/>
      <c r="E90" s="633"/>
      <c r="F90" s="633"/>
      <c r="G90" s="633"/>
      <c r="H90" s="633"/>
      <c r="I90" s="633"/>
      <c r="J90" s="633"/>
      <c r="K90" s="633"/>
      <c r="L90" s="633"/>
      <c r="M90" s="633"/>
      <c r="N90" s="633"/>
      <c r="O90" s="633"/>
      <c r="P90" s="633"/>
      <c r="Q90" s="633"/>
      <c r="R90" s="633"/>
      <c r="S90" s="633"/>
      <c r="T90" s="633"/>
      <c r="U90" s="633"/>
      <c r="V90" s="633"/>
      <c r="W90" s="633"/>
      <c r="X90" s="633"/>
      <c r="Y90" s="633"/>
    </row>
    <row r="91" spans="1:25">
      <c r="A91" s="633"/>
      <c r="B91" s="633"/>
      <c r="C91" s="664"/>
      <c r="D91" s="658"/>
      <c r="E91" s="633"/>
      <c r="F91" s="633"/>
      <c r="G91" s="633"/>
      <c r="H91" s="633"/>
      <c r="I91" s="633"/>
      <c r="J91" s="633"/>
      <c r="K91" s="633"/>
      <c r="L91" s="633"/>
      <c r="M91" s="633"/>
      <c r="N91" s="633"/>
      <c r="O91" s="633"/>
      <c r="P91" s="633"/>
      <c r="Q91" s="633"/>
      <c r="R91" s="633"/>
      <c r="S91" s="633"/>
      <c r="T91" s="633"/>
      <c r="U91" s="633"/>
      <c r="V91" s="633"/>
      <c r="W91" s="633"/>
      <c r="X91" s="633"/>
      <c r="Y91" s="633"/>
    </row>
    <row r="92" spans="1:25">
      <c r="A92" s="633"/>
      <c r="B92" s="633"/>
      <c r="C92" s="664"/>
      <c r="D92" s="658"/>
      <c r="E92" s="633"/>
      <c r="F92" s="633"/>
      <c r="G92" s="633"/>
      <c r="H92" s="633"/>
      <c r="I92" s="633"/>
      <c r="J92" s="633"/>
      <c r="K92" s="633"/>
      <c r="L92" s="633"/>
      <c r="M92" s="633"/>
      <c r="N92" s="633"/>
      <c r="O92" s="633"/>
      <c r="P92" s="633"/>
      <c r="Q92" s="633"/>
      <c r="R92" s="633"/>
      <c r="S92" s="633"/>
      <c r="T92" s="633"/>
      <c r="U92" s="633"/>
      <c r="V92" s="633"/>
      <c r="W92" s="633"/>
      <c r="X92" s="633"/>
      <c r="Y92" s="633"/>
    </row>
    <row r="93" spans="1:25">
      <c r="A93" s="633"/>
      <c r="B93" s="633"/>
      <c r="C93" s="664"/>
      <c r="D93" s="658"/>
      <c r="E93" s="633"/>
      <c r="F93" s="633"/>
      <c r="G93" s="633"/>
      <c r="H93" s="633"/>
      <c r="I93" s="633"/>
      <c r="J93" s="633"/>
      <c r="K93" s="633"/>
      <c r="L93" s="633"/>
      <c r="M93" s="633"/>
      <c r="N93" s="633"/>
      <c r="O93" s="633"/>
      <c r="P93" s="633"/>
      <c r="Q93" s="633"/>
      <c r="R93" s="633"/>
      <c r="S93" s="633"/>
      <c r="T93" s="633"/>
      <c r="U93" s="633"/>
      <c r="V93" s="633"/>
      <c r="W93" s="633"/>
      <c r="X93" s="633"/>
      <c r="Y93" s="633"/>
    </row>
    <row r="94" spans="1:25">
      <c r="A94" s="633"/>
      <c r="B94" s="633"/>
      <c r="C94" s="664"/>
      <c r="D94" s="658"/>
      <c r="E94" s="633"/>
      <c r="F94" s="633"/>
      <c r="G94" s="633"/>
      <c r="H94" s="633"/>
      <c r="I94" s="633"/>
      <c r="J94" s="633"/>
      <c r="K94" s="633"/>
      <c r="L94" s="633"/>
      <c r="M94" s="633"/>
      <c r="N94" s="633"/>
      <c r="O94" s="633"/>
      <c r="P94" s="633"/>
      <c r="Q94" s="633"/>
      <c r="R94" s="633"/>
      <c r="S94" s="633"/>
      <c r="T94" s="633"/>
      <c r="U94" s="633"/>
      <c r="V94" s="633"/>
      <c r="W94" s="633"/>
      <c r="X94" s="633"/>
      <c r="Y94" s="633"/>
    </row>
    <row r="95" spans="1:25">
      <c r="A95" s="633"/>
      <c r="B95" s="633"/>
      <c r="C95" s="647"/>
      <c r="D95" s="633"/>
      <c r="E95" s="633"/>
      <c r="F95" s="633"/>
      <c r="G95" s="633"/>
      <c r="H95" s="633"/>
      <c r="I95" s="633"/>
      <c r="J95" s="633"/>
      <c r="K95" s="633"/>
      <c r="L95" s="633"/>
      <c r="M95" s="633"/>
      <c r="N95" s="633"/>
      <c r="O95" s="633"/>
      <c r="P95" s="633"/>
      <c r="Q95" s="633"/>
      <c r="R95" s="633"/>
      <c r="S95" s="633"/>
      <c r="T95" s="633"/>
      <c r="U95" s="633"/>
      <c r="V95" s="633"/>
      <c r="W95" s="633"/>
      <c r="X95" s="633"/>
      <c r="Y95" s="633"/>
    </row>
    <row r="96" spans="1:25">
      <c r="A96" s="633"/>
      <c r="B96" s="633"/>
      <c r="C96" s="647"/>
      <c r="D96" s="633"/>
      <c r="E96" s="633"/>
      <c r="F96" s="633"/>
      <c r="G96" s="633"/>
      <c r="H96" s="633"/>
      <c r="I96" s="633"/>
      <c r="J96" s="633"/>
      <c r="K96" s="633"/>
      <c r="L96" s="633"/>
      <c r="M96" s="633"/>
      <c r="N96" s="633"/>
      <c r="O96" s="633"/>
      <c r="P96" s="633"/>
      <c r="Q96" s="633"/>
      <c r="R96" s="633"/>
      <c r="S96" s="633"/>
      <c r="T96" s="633"/>
      <c r="U96" s="633"/>
      <c r="V96" s="633"/>
      <c r="W96" s="633"/>
      <c r="X96" s="633"/>
      <c r="Y96" s="633"/>
    </row>
    <row r="97" spans="1:25">
      <c r="A97" s="633"/>
      <c r="B97" s="633"/>
      <c r="C97" s="647"/>
      <c r="D97" s="633"/>
      <c r="E97" s="633"/>
      <c r="F97" s="633"/>
      <c r="G97" s="633"/>
      <c r="H97" s="633"/>
      <c r="I97" s="633"/>
      <c r="J97" s="633"/>
      <c r="K97" s="633"/>
      <c r="L97" s="633"/>
      <c r="M97" s="633"/>
      <c r="N97" s="633"/>
      <c r="O97" s="633"/>
      <c r="P97" s="633"/>
      <c r="Q97" s="633"/>
      <c r="R97" s="633"/>
      <c r="S97" s="633"/>
      <c r="T97" s="633"/>
      <c r="U97" s="633"/>
      <c r="V97" s="633"/>
      <c r="W97" s="633"/>
      <c r="X97" s="633"/>
      <c r="Y97" s="633"/>
    </row>
    <row r="98" spans="1:25">
      <c r="A98" s="633"/>
      <c r="B98" s="633"/>
      <c r="C98" s="647"/>
      <c r="D98" s="633"/>
      <c r="E98" s="633"/>
      <c r="F98" s="633"/>
      <c r="G98" s="633"/>
      <c r="H98" s="633"/>
      <c r="I98" s="633"/>
      <c r="J98" s="633"/>
      <c r="K98" s="633"/>
      <c r="L98" s="633"/>
      <c r="M98" s="633"/>
      <c r="N98" s="633"/>
      <c r="O98" s="633"/>
      <c r="P98" s="633"/>
      <c r="Q98" s="633"/>
      <c r="R98" s="633"/>
      <c r="S98" s="633"/>
      <c r="T98" s="633"/>
      <c r="U98" s="633"/>
      <c r="V98" s="633"/>
      <c r="W98" s="633"/>
      <c r="X98" s="633"/>
      <c r="Y98" s="633"/>
    </row>
    <row r="99" spans="1:25">
      <c r="A99" s="633"/>
      <c r="B99" s="633"/>
      <c r="C99" s="647"/>
      <c r="D99" s="633"/>
      <c r="E99" s="633"/>
      <c r="F99" s="633"/>
      <c r="G99" s="633"/>
      <c r="H99" s="633"/>
      <c r="I99" s="633"/>
      <c r="J99" s="633"/>
      <c r="K99" s="633"/>
      <c r="L99" s="633"/>
      <c r="M99" s="633"/>
      <c r="N99" s="633"/>
      <c r="O99" s="633"/>
      <c r="P99" s="633"/>
      <c r="Q99" s="633"/>
      <c r="R99" s="633"/>
      <c r="S99" s="633"/>
      <c r="T99" s="633"/>
      <c r="U99" s="633"/>
      <c r="V99" s="633"/>
      <c r="W99" s="633"/>
      <c r="X99" s="633"/>
      <c r="Y99" s="633"/>
    </row>
    <row r="100" spans="1:25">
      <c r="A100" s="633"/>
      <c r="B100" s="633"/>
      <c r="C100" s="647"/>
      <c r="D100" s="633"/>
      <c r="E100" s="633"/>
      <c r="F100" s="633"/>
      <c r="G100" s="633"/>
      <c r="H100" s="633"/>
      <c r="I100" s="633"/>
      <c r="J100" s="633"/>
      <c r="K100" s="633"/>
      <c r="L100" s="633"/>
      <c r="M100" s="633"/>
      <c r="N100" s="633"/>
      <c r="O100" s="633"/>
      <c r="P100" s="633"/>
      <c r="Q100" s="633"/>
      <c r="R100" s="633"/>
      <c r="S100" s="633"/>
      <c r="T100" s="633"/>
      <c r="U100" s="633"/>
      <c r="V100" s="633"/>
      <c r="W100" s="633"/>
      <c r="X100" s="633"/>
      <c r="Y100" s="633"/>
    </row>
    <row r="101" spans="1:25">
      <c r="A101" s="633"/>
      <c r="B101" s="633"/>
      <c r="C101" s="647"/>
      <c r="D101" s="633"/>
      <c r="E101" s="633"/>
      <c r="F101" s="633"/>
      <c r="G101" s="633"/>
      <c r="H101" s="633"/>
      <c r="I101" s="633"/>
      <c r="J101" s="633"/>
      <c r="K101" s="633"/>
      <c r="L101" s="633"/>
      <c r="M101" s="633"/>
      <c r="N101" s="633"/>
      <c r="O101" s="633"/>
      <c r="P101" s="633"/>
      <c r="Q101" s="633"/>
      <c r="R101" s="633"/>
      <c r="S101" s="633"/>
      <c r="T101" s="633"/>
      <c r="U101" s="633"/>
      <c r="V101" s="633"/>
      <c r="W101" s="633"/>
      <c r="X101" s="633"/>
      <c r="Y101" s="633"/>
    </row>
    <row r="102" spans="1:25">
      <c r="A102" s="633"/>
      <c r="B102" s="633"/>
      <c r="C102" s="647"/>
      <c r="D102" s="633"/>
      <c r="E102" s="633"/>
      <c r="F102" s="633"/>
      <c r="G102" s="633"/>
      <c r="H102" s="633"/>
      <c r="I102" s="633"/>
      <c r="J102" s="633"/>
      <c r="K102" s="633"/>
      <c r="L102" s="633"/>
      <c r="M102" s="633"/>
      <c r="N102" s="633"/>
      <c r="O102" s="633"/>
      <c r="P102" s="633"/>
      <c r="Q102" s="633"/>
      <c r="R102" s="633"/>
      <c r="S102" s="633"/>
      <c r="T102" s="633"/>
      <c r="U102" s="633"/>
      <c r="V102" s="633"/>
      <c r="W102" s="633"/>
      <c r="X102" s="633"/>
      <c r="Y102" s="633"/>
    </row>
    <row r="103" spans="1:25">
      <c r="A103" s="633"/>
      <c r="B103" s="633"/>
      <c r="C103" s="647"/>
      <c r="D103" s="633"/>
      <c r="E103" s="633"/>
      <c r="F103" s="633"/>
      <c r="G103" s="633"/>
      <c r="H103" s="633"/>
      <c r="I103" s="633"/>
      <c r="J103" s="633"/>
      <c r="K103" s="633"/>
      <c r="L103" s="633"/>
      <c r="M103" s="633"/>
      <c r="N103" s="633"/>
      <c r="O103" s="633"/>
      <c r="P103" s="633"/>
      <c r="Q103" s="633"/>
      <c r="R103" s="633"/>
      <c r="S103" s="633"/>
      <c r="T103" s="633"/>
      <c r="U103" s="633"/>
      <c r="V103" s="633"/>
      <c r="W103" s="633"/>
      <c r="X103" s="633"/>
      <c r="Y103" s="633"/>
    </row>
    <row r="104" spans="1:25">
      <c r="A104" s="633"/>
      <c r="B104" s="633"/>
      <c r="C104" s="647"/>
      <c r="D104" s="633"/>
      <c r="E104" s="633"/>
      <c r="F104" s="633"/>
      <c r="G104" s="633"/>
      <c r="H104" s="633"/>
      <c r="I104" s="633"/>
      <c r="J104" s="633"/>
      <c r="K104" s="633"/>
      <c r="L104" s="633"/>
      <c r="M104" s="633"/>
      <c r="N104" s="633"/>
      <c r="O104" s="633"/>
      <c r="P104" s="633"/>
      <c r="Q104" s="633"/>
      <c r="R104" s="633"/>
      <c r="S104" s="633"/>
      <c r="T104" s="633"/>
      <c r="U104" s="633"/>
      <c r="V104" s="633"/>
      <c r="W104" s="633"/>
      <c r="X104" s="633"/>
      <c r="Y104" s="633"/>
    </row>
    <row r="105" spans="1:25">
      <c r="A105" s="633"/>
      <c r="B105" s="633"/>
      <c r="C105" s="647"/>
      <c r="D105" s="633"/>
      <c r="E105" s="633"/>
      <c r="F105" s="633"/>
      <c r="G105" s="633"/>
      <c r="H105" s="633"/>
      <c r="I105" s="633"/>
      <c r="J105" s="633"/>
      <c r="K105" s="633"/>
      <c r="L105" s="633"/>
      <c r="M105" s="633"/>
      <c r="N105" s="633"/>
      <c r="O105" s="633"/>
      <c r="P105" s="633"/>
      <c r="Q105" s="633"/>
      <c r="R105" s="633"/>
      <c r="S105" s="633"/>
      <c r="T105" s="633"/>
      <c r="U105" s="633"/>
      <c r="V105" s="633"/>
      <c r="W105" s="633"/>
      <c r="X105" s="633"/>
      <c r="Y105" s="633"/>
    </row>
    <row r="106" spans="1:25">
      <c r="A106" s="633"/>
      <c r="B106" s="633"/>
      <c r="C106" s="647"/>
      <c r="D106" s="633"/>
      <c r="E106" s="633"/>
      <c r="F106" s="633"/>
      <c r="G106" s="633"/>
      <c r="H106" s="633"/>
      <c r="I106" s="633"/>
      <c r="J106" s="633"/>
      <c r="K106" s="633"/>
      <c r="L106" s="633"/>
      <c r="M106" s="633"/>
      <c r="N106" s="633"/>
      <c r="O106" s="633"/>
      <c r="P106" s="633"/>
      <c r="Q106" s="633"/>
      <c r="R106" s="633"/>
      <c r="S106" s="633"/>
      <c r="T106" s="633"/>
      <c r="U106" s="633"/>
      <c r="V106" s="633"/>
      <c r="W106" s="633"/>
      <c r="X106" s="633"/>
      <c r="Y106" s="633"/>
    </row>
    <row r="107" spans="1:25">
      <c r="A107" s="633"/>
      <c r="B107" s="633"/>
      <c r="C107" s="647"/>
      <c r="D107" s="633"/>
      <c r="E107" s="633"/>
      <c r="F107" s="633"/>
      <c r="G107" s="633"/>
      <c r="H107" s="633"/>
      <c r="I107" s="633"/>
      <c r="J107" s="633"/>
      <c r="K107" s="633"/>
      <c r="L107" s="633"/>
      <c r="M107" s="633"/>
      <c r="N107" s="633"/>
      <c r="O107" s="633"/>
      <c r="P107" s="633"/>
      <c r="Q107" s="633"/>
      <c r="R107" s="633"/>
      <c r="S107" s="633"/>
      <c r="T107" s="633"/>
      <c r="U107" s="633"/>
      <c r="V107" s="633"/>
      <c r="W107" s="633"/>
      <c r="X107" s="633"/>
      <c r="Y107" s="633"/>
    </row>
    <row r="108" spans="1:25">
      <c r="A108" s="633"/>
      <c r="B108" s="633"/>
      <c r="C108" s="647"/>
      <c r="D108" s="633"/>
      <c r="E108" s="633"/>
      <c r="F108" s="633"/>
      <c r="G108" s="633"/>
      <c r="H108" s="633"/>
      <c r="I108" s="633"/>
      <c r="J108" s="633"/>
      <c r="K108" s="633"/>
      <c r="L108" s="633"/>
      <c r="M108" s="633"/>
      <c r="N108" s="633"/>
      <c r="O108" s="633"/>
      <c r="P108" s="633"/>
      <c r="Q108" s="633"/>
      <c r="R108" s="633"/>
      <c r="S108" s="633"/>
      <c r="T108" s="633"/>
      <c r="U108" s="633"/>
      <c r="V108" s="633"/>
      <c r="W108" s="633"/>
      <c r="X108" s="633"/>
      <c r="Y108" s="633"/>
    </row>
    <row r="109" spans="1:25">
      <c r="A109" s="633"/>
      <c r="B109" s="633"/>
      <c r="C109" s="647"/>
      <c r="D109" s="633"/>
      <c r="E109" s="633"/>
      <c r="F109" s="633"/>
      <c r="G109" s="633"/>
      <c r="H109" s="633"/>
      <c r="I109" s="633"/>
      <c r="J109" s="633"/>
      <c r="K109" s="633"/>
      <c r="L109" s="633"/>
      <c r="M109" s="633"/>
      <c r="N109" s="633"/>
      <c r="O109" s="633"/>
      <c r="P109" s="633"/>
      <c r="Q109" s="633"/>
      <c r="R109" s="633"/>
      <c r="S109" s="633"/>
      <c r="T109" s="633"/>
      <c r="U109" s="633"/>
      <c r="V109" s="633"/>
      <c r="W109" s="633"/>
      <c r="X109" s="633"/>
      <c r="Y109" s="633"/>
    </row>
    <row r="110" spans="1:25">
      <c r="A110" s="633"/>
      <c r="B110" s="633"/>
      <c r="C110" s="647"/>
      <c r="D110" s="633"/>
      <c r="E110" s="633"/>
      <c r="F110" s="633"/>
      <c r="G110" s="633"/>
      <c r="H110" s="633"/>
      <c r="I110" s="633"/>
      <c r="J110" s="633"/>
      <c r="K110" s="633"/>
      <c r="L110" s="633"/>
      <c r="M110" s="633"/>
      <c r="N110" s="633"/>
      <c r="O110" s="633"/>
      <c r="P110" s="633"/>
      <c r="Q110" s="633"/>
      <c r="R110" s="633"/>
      <c r="S110" s="633"/>
      <c r="T110" s="633"/>
      <c r="U110" s="633"/>
      <c r="V110" s="633"/>
      <c r="W110" s="633"/>
      <c r="X110" s="633"/>
      <c r="Y110" s="633"/>
    </row>
    <row r="111" spans="1:25">
      <c r="A111" s="633"/>
      <c r="B111" s="633"/>
      <c r="C111" s="647"/>
      <c r="D111" s="633"/>
      <c r="E111" s="633"/>
      <c r="F111" s="633"/>
      <c r="G111" s="633"/>
      <c r="H111" s="633"/>
      <c r="I111" s="633"/>
      <c r="J111" s="633"/>
      <c r="K111" s="633"/>
      <c r="L111" s="633"/>
      <c r="M111" s="633"/>
      <c r="N111" s="633"/>
      <c r="O111" s="633"/>
      <c r="P111" s="633"/>
      <c r="Q111" s="633"/>
      <c r="R111" s="633"/>
      <c r="S111" s="633"/>
      <c r="T111" s="633"/>
      <c r="U111" s="633"/>
      <c r="V111" s="633"/>
      <c r="W111" s="633"/>
      <c r="X111" s="633"/>
      <c r="Y111" s="633"/>
    </row>
    <row r="112" spans="1:25">
      <c r="A112" s="633"/>
      <c r="B112" s="633"/>
      <c r="C112" s="647"/>
      <c r="D112" s="633"/>
      <c r="E112" s="633"/>
      <c r="F112" s="633"/>
      <c r="G112" s="633"/>
      <c r="H112" s="633"/>
      <c r="I112" s="633"/>
      <c r="J112" s="633"/>
      <c r="K112" s="633"/>
      <c r="L112" s="633"/>
      <c r="M112" s="633"/>
      <c r="N112" s="633"/>
      <c r="O112" s="633"/>
      <c r="P112" s="633"/>
      <c r="Q112" s="633"/>
      <c r="R112" s="633"/>
      <c r="S112" s="633"/>
      <c r="T112" s="633"/>
      <c r="U112" s="633"/>
      <c r="V112" s="633"/>
      <c r="W112" s="633"/>
      <c r="X112" s="633"/>
      <c r="Y112" s="633"/>
    </row>
    <row r="113" spans="1:25">
      <c r="A113" s="633"/>
      <c r="B113" s="633"/>
      <c r="C113" s="647"/>
      <c r="D113" s="633"/>
      <c r="E113" s="633"/>
      <c r="F113" s="633"/>
      <c r="G113" s="633"/>
      <c r="H113" s="633"/>
      <c r="I113" s="633"/>
      <c r="J113" s="633"/>
      <c r="K113" s="633"/>
      <c r="L113" s="633"/>
      <c r="M113" s="633"/>
      <c r="N113" s="633"/>
      <c r="O113" s="633"/>
      <c r="P113" s="633"/>
      <c r="Q113" s="633"/>
      <c r="R113" s="633"/>
      <c r="S113" s="633"/>
      <c r="T113" s="633"/>
      <c r="U113" s="633"/>
      <c r="V113" s="633"/>
      <c r="W113" s="633"/>
      <c r="X113" s="633"/>
      <c r="Y113" s="633"/>
    </row>
    <row r="114" spans="1:25">
      <c r="A114" s="633"/>
      <c r="B114" s="633"/>
      <c r="C114" s="647"/>
      <c r="D114" s="633"/>
      <c r="E114" s="633"/>
      <c r="F114" s="633"/>
      <c r="G114" s="633"/>
      <c r="H114" s="633"/>
      <c r="I114" s="633"/>
      <c r="J114" s="633"/>
      <c r="K114" s="633"/>
      <c r="L114" s="633"/>
      <c r="M114" s="633"/>
      <c r="N114" s="633"/>
      <c r="O114" s="633"/>
      <c r="P114" s="633"/>
      <c r="Q114" s="633"/>
      <c r="R114" s="633"/>
      <c r="S114" s="633"/>
      <c r="T114" s="633"/>
      <c r="U114" s="633"/>
      <c r="V114" s="633"/>
      <c r="W114" s="633"/>
      <c r="X114" s="633"/>
      <c r="Y114" s="633"/>
    </row>
    <row r="115" spans="1:25">
      <c r="A115" s="633"/>
      <c r="B115" s="633"/>
      <c r="C115" s="647"/>
      <c r="D115" s="633"/>
      <c r="E115" s="633"/>
      <c r="F115" s="633"/>
      <c r="G115" s="633"/>
      <c r="H115" s="633"/>
      <c r="I115" s="633"/>
      <c r="J115" s="633"/>
      <c r="K115" s="633"/>
      <c r="L115" s="633"/>
      <c r="M115" s="633"/>
      <c r="N115" s="633"/>
      <c r="O115" s="633"/>
      <c r="P115" s="633"/>
      <c r="Q115" s="633"/>
      <c r="R115" s="633"/>
      <c r="S115" s="633"/>
      <c r="T115" s="633"/>
      <c r="U115" s="633"/>
      <c r="V115" s="633"/>
      <c r="W115" s="633"/>
      <c r="X115" s="633"/>
      <c r="Y115" s="633"/>
    </row>
    <row r="116" spans="1:25">
      <c r="A116" s="633"/>
      <c r="B116" s="633"/>
      <c r="C116" s="647"/>
      <c r="D116" s="633"/>
      <c r="E116" s="633"/>
      <c r="F116" s="633"/>
      <c r="G116" s="633"/>
      <c r="H116" s="633"/>
      <c r="I116" s="633"/>
      <c r="J116" s="633"/>
      <c r="K116" s="633"/>
      <c r="L116" s="633"/>
      <c r="M116" s="633"/>
      <c r="N116" s="633"/>
      <c r="O116" s="633"/>
      <c r="P116" s="633"/>
      <c r="Q116" s="633"/>
      <c r="R116" s="633"/>
      <c r="S116" s="633"/>
      <c r="T116" s="633"/>
      <c r="U116" s="633"/>
      <c r="V116" s="633"/>
      <c r="W116" s="633"/>
      <c r="X116" s="633"/>
      <c r="Y116" s="633"/>
    </row>
    <row r="117" spans="1:25">
      <c r="A117" s="633"/>
      <c r="B117" s="633"/>
      <c r="C117" s="647"/>
      <c r="D117" s="633"/>
      <c r="E117" s="633"/>
      <c r="F117" s="633"/>
      <c r="G117" s="633"/>
      <c r="H117" s="633"/>
      <c r="I117" s="633"/>
      <c r="J117" s="633"/>
      <c r="K117" s="633"/>
      <c r="L117" s="633"/>
      <c r="M117" s="633"/>
      <c r="N117" s="633"/>
      <c r="O117" s="633"/>
      <c r="P117" s="633"/>
      <c r="Q117" s="633"/>
      <c r="R117" s="633"/>
      <c r="S117" s="633"/>
      <c r="T117" s="633"/>
      <c r="U117" s="633"/>
      <c r="V117" s="633"/>
      <c r="W117" s="633"/>
      <c r="X117" s="633"/>
      <c r="Y117" s="633"/>
    </row>
    <row r="118" spans="1:25">
      <c r="A118" s="633"/>
      <c r="B118" s="633"/>
      <c r="C118" s="647"/>
      <c r="D118" s="633"/>
      <c r="E118" s="633"/>
      <c r="F118" s="633"/>
      <c r="G118" s="633"/>
      <c r="H118" s="633"/>
      <c r="I118" s="633"/>
      <c r="J118" s="633"/>
      <c r="K118" s="633"/>
      <c r="L118" s="633"/>
      <c r="M118" s="633"/>
      <c r="N118" s="633"/>
      <c r="O118" s="633"/>
      <c r="P118" s="633"/>
      <c r="Q118" s="633"/>
      <c r="R118" s="633"/>
      <c r="S118" s="633"/>
      <c r="T118" s="633"/>
      <c r="U118" s="633"/>
      <c r="V118" s="633"/>
      <c r="W118" s="633"/>
      <c r="X118" s="633"/>
      <c r="Y118" s="633"/>
    </row>
    <row r="119" spans="1:25">
      <c r="A119" s="633"/>
      <c r="B119" s="633"/>
      <c r="C119" s="647"/>
      <c r="D119" s="633"/>
      <c r="E119" s="633"/>
      <c r="F119" s="633"/>
      <c r="G119" s="633"/>
      <c r="H119" s="633"/>
      <c r="I119" s="633"/>
      <c r="J119" s="633"/>
      <c r="K119" s="633"/>
      <c r="L119" s="633"/>
      <c r="M119" s="633"/>
      <c r="N119" s="633"/>
      <c r="O119" s="633"/>
      <c r="P119" s="633"/>
      <c r="Q119" s="633"/>
      <c r="R119" s="633"/>
      <c r="S119" s="633"/>
      <c r="T119" s="633"/>
      <c r="U119" s="633"/>
      <c r="V119" s="633"/>
      <c r="W119" s="633"/>
      <c r="X119" s="633"/>
      <c r="Y119" s="633"/>
    </row>
    <row r="120" spans="1:25">
      <c r="A120" s="633"/>
      <c r="B120" s="633"/>
      <c r="C120" s="647"/>
      <c r="D120" s="633"/>
      <c r="E120" s="633"/>
      <c r="F120" s="633"/>
      <c r="G120" s="633"/>
      <c r="H120" s="633"/>
      <c r="I120" s="633"/>
      <c r="J120" s="633"/>
      <c r="K120" s="633"/>
      <c r="L120" s="633"/>
      <c r="M120" s="633"/>
      <c r="N120" s="633"/>
      <c r="O120" s="633"/>
      <c r="P120" s="633"/>
      <c r="Q120" s="633"/>
      <c r="R120" s="633"/>
      <c r="S120" s="633"/>
      <c r="T120" s="633"/>
      <c r="U120" s="633"/>
      <c r="V120" s="633"/>
      <c r="W120" s="633"/>
      <c r="X120" s="633"/>
      <c r="Y120" s="633"/>
    </row>
    <row r="121" spans="1:25">
      <c r="A121" s="633"/>
      <c r="B121" s="633"/>
      <c r="C121" s="647"/>
      <c r="D121" s="633"/>
      <c r="E121" s="633"/>
      <c r="F121" s="633"/>
      <c r="G121" s="633"/>
      <c r="H121" s="633"/>
      <c r="I121" s="633"/>
      <c r="J121" s="633"/>
      <c r="K121" s="633"/>
      <c r="L121" s="633"/>
      <c r="M121" s="633"/>
      <c r="N121" s="633"/>
      <c r="O121" s="633"/>
      <c r="P121" s="633"/>
      <c r="Q121" s="633"/>
      <c r="R121" s="633"/>
      <c r="S121" s="633"/>
      <c r="T121" s="633"/>
      <c r="U121" s="633"/>
      <c r="V121" s="633"/>
      <c r="W121" s="633"/>
      <c r="X121" s="633"/>
      <c r="Y121" s="633"/>
    </row>
    <row r="122" spans="1:25">
      <c r="A122" s="633"/>
      <c r="B122" s="633"/>
      <c r="C122" s="647"/>
      <c r="D122" s="633"/>
      <c r="E122" s="633"/>
      <c r="F122" s="633"/>
      <c r="G122" s="633"/>
      <c r="H122" s="633"/>
      <c r="I122" s="633"/>
      <c r="J122" s="633"/>
      <c r="K122" s="633"/>
      <c r="L122" s="633"/>
      <c r="M122" s="633"/>
      <c r="N122" s="633"/>
      <c r="O122" s="633"/>
      <c r="P122" s="633"/>
      <c r="Q122" s="633"/>
      <c r="R122" s="633"/>
      <c r="S122" s="633"/>
      <c r="T122" s="633"/>
      <c r="U122" s="633"/>
      <c r="V122" s="633"/>
      <c r="W122" s="633"/>
      <c r="X122" s="633"/>
      <c r="Y122" s="633"/>
    </row>
    <row r="123" spans="1:25">
      <c r="A123" s="633"/>
      <c r="B123" s="633"/>
      <c r="C123" s="647"/>
      <c r="D123" s="633"/>
      <c r="E123" s="633"/>
      <c r="F123" s="633"/>
      <c r="G123" s="633"/>
      <c r="H123" s="633"/>
      <c r="I123" s="633"/>
      <c r="J123" s="633"/>
      <c r="K123" s="633"/>
      <c r="L123" s="633"/>
      <c r="M123" s="633"/>
      <c r="N123" s="633"/>
      <c r="O123" s="633"/>
      <c r="P123" s="633"/>
      <c r="Q123" s="633"/>
      <c r="R123" s="633"/>
      <c r="S123" s="633"/>
      <c r="T123" s="633"/>
      <c r="U123" s="633"/>
      <c r="V123" s="633"/>
      <c r="W123" s="633"/>
      <c r="X123" s="633"/>
      <c r="Y123" s="633"/>
    </row>
    <row r="124" spans="1:25">
      <c r="A124" s="633"/>
      <c r="B124" s="633"/>
      <c r="C124" s="647"/>
      <c r="D124" s="633"/>
      <c r="E124" s="633"/>
      <c r="F124" s="633"/>
      <c r="G124" s="633"/>
      <c r="H124" s="633"/>
      <c r="I124" s="633"/>
      <c r="J124" s="633"/>
      <c r="K124" s="633"/>
      <c r="L124" s="633"/>
      <c r="M124" s="633"/>
      <c r="N124" s="633"/>
      <c r="O124" s="633"/>
      <c r="P124" s="633"/>
      <c r="Q124" s="633"/>
      <c r="R124" s="633"/>
      <c r="S124" s="633"/>
      <c r="T124" s="633"/>
      <c r="U124" s="633"/>
      <c r="V124" s="633"/>
      <c r="W124" s="633"/>
      <c r="X124" s="633"/>
      <c r="Y124" s="633"/>
    </row>
    <row r="125" spans="1:25">
      <c r="A125" s="633"/>
      <c r="B125" s="633"/>
      <c r="C125" s="647"/>
      <c r="D125" s="633"/>
      <c r="E125" s="633"/>
      <c r="F125" s="633"/>
      <c r="G125" s="633"/>
      <c r="H125" s="633"/>
      <c r="I125" s="633"/>
      <c r="J125" s="633"/>
      <c r="K125" s="633"/>
      <c r="L125" s="633"/>
      <c r="M125" s="633"/>
      <c r="N125" s="633"/>
      <c r="O125" s="633"/>
      <c r="P125" s="633"/>
      <c r="Q125" s="633"/>
      <c r="R125" s="633"/>
      <c r="S125" s="633"/>
      <c r="T125" s="633"/>
      <c r="U125" s="633"/>
      <c r="V125" s="633"/>
      <c r="W125" s="633"/>
      <c r="X125" s="633"/>
      <c r="Y125" s="633"/>
    </row>
    <row r="126" spans="1:25">
      <c r="A126" s="633"/>
      <c r="B126" s="633"/>
      <c r="C126" s="647"/>
      <c r="D126" s="633"/>
      <c r="E126" s="633"/>
      <c r="F126" s="633"/>
      <c r="G126" s="633"/>
      <c r="H126" s="633"/>
      <c r="I126" s="633"/>
      <c r="J126" s="633"/>
      <c r="K126" s="633"/>
      <c r="L126" s="633"/>
      <c r="M126" s="633"/>
      <c r="N126" s="633"/>
      <c r="O126" s="633"/>
      <c r="P126" s="633"/>
      <c r="Q126" s="633"/>
      <c r="R126" s="633"/>
      <c r="S126" s="633"/>
      <c r="T126" s="633"/>
      <c r="U126" s="633"/>
      <c r="V126" s="633"/>
      <c r="W126" s="633"/>
      <c r="X126" s="633"/>
      <c r="Y126" s="633"/>
    </row>
    <row r="127" spans="1:25">
      <c r="A127" s="633"/>
      <c r="B127" s="633"/>
      <c r="C127" s="647"/>
      <c r="D127" s="633"/>
      <c r="E127" s="633"/>
      <c r="F127" s="633"/>
      <c r="G127" s="633"/>
      <c r="H127" s="633"/>
      <c r="I127" s="633"/>
      <c r="J127" s="633"/>
      <c r="K127" s="633"/>
      <c r="L127" s="633"/>
      <c r="M127" s="633"/>
      <c r="N127" s="633"/>
      <c r="O127" s="633"/>
      <c r="P127" s="633"/>
      <c r="Q127" s="633"/>
      <c r="R127" s="633"/>
      <c r="S127" s="633"/>
      <c r="T127" s="633"/>
      <c r="U127" s="633"/>
      <c r="V127" s="633"/>
      <c r="W127" s="633"/>
      <c r="X127" s="633"/>
      <c r="Y127" s="633"/>
    </row>
    <row r="128" spans="1:25">
      <c r="A128" s="633"/>
      <c r="B128" s="633"/>
      <c r="C128" s="647"/>
      <c r="D128" s="633"/>
      <c r="E128" s="633"/>
      <c r="F128" s="633"/>
      <c r="G128" s="633"/>
      <c r="H128" s="633"/>
      <c r="I128" s="633"/>
      <c r="J128" s="633"/>
      <c r="K128" s="633"/>
      <c r="L128" s="633"/>
      <c r="M128" s="633"/>
      <c r="N128" s="633"/>
      <c r="O128" s="633"/>
      <c r="P128" s="633"/>
      <c r="Q128" s="633"/>
      <c r="R128" s="633"/>
      <c r="S128" s="633"/>
      <c r="T128" s="633"/>
      <c r="U128" s="633"/>
      <c r="V128" s="633"/>
      <c r="W128" s="633"/>
      <c r="X128" s="633"/>
      <c r="Y128" s="633"/>
    </row>
    <row r="129" spans="1:25">
      <c r="A129" s="633"/>
      <c r="B129" s="633"/>
      <c r="C129" s="647"/>
      <c r="D129" s="633"/>
      <c r="E129" s="633"/>
      <c r="F129" s="633"/>
      <c r="G129" s="633"/>
      <c r="H129" s="633"/>
      <c r="I129" s="633"/>
      <c r="J129" s="633"/>
      <c r="K129" s="633"/>
      <c r="L129" s="633"/>
      <c r="M129" s="633"/>
      <c r="N129" s="633"/>
      <c r="O129" s="633"/>
      <c r="P129" s="633"/>
      <c r="Q129" s="633"/>
      <c r="R129" s="633"/>
      <c r="S129" s="633"/>
      <c r="T129" s="633"/>
      <c r="U129" s="633"/>
      <c r="V129" s="633"/>
      <c r="W129" s="633"/>
      <c r="X129" s="633"/>
      <c r="Y129" s="633"/>
    </row>
    <row r="130" spans="1:25">
      <c r="A130" s="633"/>
      <c r="B130" s="633"/>
      <c r="C130" s="647"/>
      <c r="D130" s="633"/>
      <c r="E130" s="633"/>
      <c r="F130" s="633"/>
      <c r="G130" s="633"/>
      <c r="H130" s="633"/>
      <c r="I130" s="633"/>
      <c r="J130" s="633"/>
      <c r="K130" s="633"/>
      <c r="L130" s="633"/>
      <c r="M130" s="633"/>
      <c r="N130" s="633"/>
      <c r="O130" s="633"/>
      <c r="P130" s="633"/>
      <c r="Q130" s="633"/>
      <c r="R130" s="633"/>
      <c r="S130" s="633"/>
      <c r="T130" s="633"/>
      <c r="U130" s="633"/>
      <c r="V130" s="633"/>
      <c r="W130" s="633"/>
      <c r="X130" s="633"/>
      <c r="Y130" s="633"/>
    </row>
    <row r="131" spans="1:25">
      <c r="A131" s="633"/>
      <c r="B131" s="633"/>
      <c r="C131" s="647"/>
      <c r="D131" s="633"/>
      <c r="E131" s="633"/>
      <c r="F131" s="633"/>
      <c r="G131" s="633"/>
      <c r="H131" s="633"/>
      <c r="I131" s="633"/>
      <c r="J131" s="633"/>
      <c r="K131" s="633"/>
      <c r="L131" s="633"/>
      <c r="M131" s="633"/>
      <c r="N131" s="633"/>
      <c r="O131" s="633"/>
      <c r="P131" s="633"/>
      <c r="Q131" s="633"/>
      <c r="R131" s="633"/>
      <c r="S131" s="633"/>
      <c r="T131" s="633"/>
      <c r="U131" s="633"/>
      <c r="V131" s="633"/>
      <c r="W131" s="633"/>
      <c r="X131" s="633"/>
      <c r="Y131" s="633"/>
    </row>
    <row r="132" spans="1:25">
      <c r="A132" s="633"/>
      <c r="B132" s="633"/>
      <c r="C132" s="647"/>
      <c r="D132" s="633"/>
      <c r="E132" s="633"/>
      <c r="F132" s="633"/>
      <c r="G132" s="633"/>
      <c r="H132" s="633"/>
      <c r="I132" s="633"/>
      <c r="J132" s="633"/>
      <c r="K132" s="633"/>
      <c r="L132" s="633"/>
      <c r="M132" s="633"/>
      <c r="N132" s="633"/>
      <c r="O132" s="633"/>
      <c r="P132" s="633"/>
      <c r="Q132" s="633"/>
      <c r="R132" s="633"/>
      <c r="S132" s="633"/>
      <c r="T132" s="633"/>
      <c r="U132" s="633"/>
      <c r="V132" s="633"/>
      <c r="W132" s="633"/>
      <c r="X132" s="633"/>
      <c r="Y132" s="633"/>
    </row>
    <row r="133" spans="1:25">
      <c r="A133" s="633"/>
      <c r="B133" s="633"/>
      <c r="C133" s="647"/>
      <c r="D133" s="633"/>
      <c r="E133" s="633"/>
      <c r="F133" s="633"/>
      <c r="G133" s="633"/>
      <c r="H133" s="633"/>
      <c r="I133" s="633"/>
      <c r="J133" s="633"/>
      <c r="K133" s="633"/>
      <c r="L133" s="633"/>
      <c r="M133" s="633"/>
      <c r="N133" s="633"/>
      <c r="O133" s="633"/>
      <c r="P133" s="633"/>
      <c r="Q133" s="633"/>
      <c r="R133" s="633"/>
      <c r="S133" s="633"/>
      <c r="T133" s="633"/>
      <c r="U133" s="633"/>
      <c r="V133" s="633"/>
      <c r="W133" s="633"/>
      <c r="X133" s="633"/>
      <c r="Y133" s="633"/>
    </row>
    <row r="134" spans="1:25">
      <c r="A134" s="633"/>
      <c r="B134" s="633"/>
      <c r="C134" s="647"/>
      <c r="D134" s="633"/>
      <c r="E134" s="633"/>
      <c r="F134" s="633"/>
      <c r="G134" s="633"/>
      <c r="H134" s="633"/>
      <c r="I134" s="633"/>
      <c r="J134" s="633"/>
      <c r="K134" s="633"/>
      <c r="L134" s="633"/>
      <c r="M134" s="633"/>
      <c r="N134" s="633"/>
      <c r="O134" s="633"/>
      <c r="P134" s="633"/>
      <c r="Q134" s="633"/>
      <c r="R134" s="633"/>
      <c r="S134" s="633"/>
      <c r="T134" s="633"/>
      <c r="U134" s="633"/>
      <c r="V134" s="633"/>
      <c r="W134" s="633"/>
      <c r="X134" s="633"/>
      <c r="Y134" s="633"/>
    </row>
    <row r="135" spans="1:25">
      <c r="A135" s="633"/>
      <c r="B135" s="633"/>
      <c r="C135" s="647"/>
      <c r="D135" s="633"/>
      <c r="E135" s="633"/>
      <c r="F135" s="633"/>
      <c r="G135" s="633"/>
      <c r="H135" s="633"/>
      <c r="I135" s="633"/>
      <c r="J135" s="633"/>
      <c r="K135" s="633"/>
      <c r="L135" s="633"/>
      <c r="M135" s="633"/>
      <c r="N135" s="633"/>
      <c r="O135" s="633"/>
      <c r="P135" s="633"/>
      <c r="Q135" s="633"/>
      <c r="R135" s="633"/>
      <c r="S135" s="633"/>
      <c r="T135" s="633"/>
      <c r="U135" s="633"/>
      <c r="V135" s="633"/>
      <c r="W135" s="633"/>
      <c r="X135" s="633"/>
      <c r="Y135" s="633"/>
    </row>
    <row r="136" spans="1:25">
      <c r="A136" s="633"/>
      <c r="B136" s="633"/>
      <c r="C136" s="647"/>
      <c r="D136" s="633"/>
      <c r="E136" s="633"/>
      <c r="F136" s="633"/>
      <c r="G136" s="633"/>
      <c r="H136" s="633"/>
      <c r="I136" s="633"/>
      <c r="J136" s="633"/>
      <c r="K136" s="633"/>
      <c r="L136" s="633"/>
      <c r="M136" s="633"/>
      <c r="N136" s="633"/>
      <c r="O136" s="633"/>
      <c r="P136" s="633"/>
      <c r="Q136" s="633"/>
      <c r="R136" s="633"/>
      <c r="S136" s="633"/>
      <c r="T136" s="633"/>
      <c r="U136" s="633"/>
      <c r="V136" s="633"/>
      <c r="W136" s="633"/>
      <c r="X136" s="633"/>
      <c r="Y136" s="633"/>
    </row>
    <row r="137" spans="1:25">
      <c r="A137" s="633"/>
      <c r="B137" s="633"/>
      <c r="C137" s="647"/>
      <c r="D137" s="633"/>
      <c r="E137" s="633"/>
      <c r="F137" s="633"/>
      <c r="G137" s="633"/>
      <c r="H137" s="633"/>
      <c r="I137" s="633"/>
      <c r="J137" s="633"/>
      <c r="K137" s="633"/>
      <c r="L137" s="633"/>
      <c r="M137" s="633"/>
      <c r="N137" s="633"/>
      <c r="O137" s="633"/>
      <c r="P137" s="633"/>
      <c r="Q137" s="633"/>
      <c r="R137" s="633"/>
      <c r="S137" s="633"/>
      <c r="T137" s="633"/>
      <c r="U137" s="633"/>
      <c r="V137" s="633"/>
      <c r="W137" s="633"/>
      <c r="X137" s="633"/>
      <c r="Y137" s="633"/>
    </row>
    <row r="138" spans="1:25">
      <c r="A138" s="633"/>
      <c r="B138" s="633"/>
      <c r="C138" s="647"/>
      <c r="D138" s="633"/>
      <c r="E138" s="633"/>
      <c r="F138" s="633"/>
      <c r="G138" s="633"/>
      <c r="H138" s="633"/>
      <c r="I138" s="633"/>
      <c r="J138" s="633"/>
      <c r="K138" s="633"/>
      <c r="L138" s="633"/>
      <c r="M138" s="633"/>
      <c r="N138" s="633"/>
      <c r="O138" s="633"/>
      <c r="P138" s="633"/>
      <c r="Q138" s="633"/>
      <c r="R138" s="633"/>
      <c r="S138" s="633"/>
      <c r="T138" s="633"/>
      <c r="U138" s="633"/>
      <c r="V138" s="633"/>
      <c r="W138" s="633"/>
      <c r="X138" s="633"/>
      <c r="Y138" s="633"/>
    </row>
    <row r="139" spans="1:25">
      <c r="A139" s="633"/>
      <c r="B139" s="633"/>
      <c r="C139" s="647"/>
      <c r="D139" s="633"/>
      <c r="E139" s="633"/>
      <c r="F139" s="633"/>
      <c r="G139" s="633"/>
      <c r="H139" s="633"/>
      <c r="I139" s="633"/>
      <c r="J139" s="633"/>
      <c r="K139" s="633"/>
      <c r="L139" s="633"/>
      <c r="M139" s="633"/>
      <c r="N139" s="633"/>
      <c r="O139" s="633"/>
      <c r="P139" s="633"/>
      <c r="Q139" s="633"/>
      <c r="R139" s="633"/>
      <c r="S139" s="633"/>
      <c r="T139" s="633"/>
      <c r="U139" s="633"/>
      <c r="V139" s="633"/>
      <c r="W139" s="633"/>
      <c r="X139" s="633"/>
      <c r="Y139" s="633"/>
    </row>
    <row r="140" spans="1:25">
      <c r="A140" s="633"/>
      <c r="B140" s="633"/>
      <c r="C140" s="647"/>
      <c r="D140" s="633"/>
      <c r="E140" s="633"/>
      <c r="F140" s="633"/>
      <c r="G140" s="633"/>
      <c r="H140" s="633"/>
      <c r="I140" s="633"/>
      <c r="J140" s="633"/>
      <c r="K140" s="633"/>
      <c r="L140" s="633"/>
      <c r="M140" s="633"/>
      <c r="N140" s="633"/>
      <c r="O140" s="633"/>
      <c r="P140" s="633"/>
      <c r="Q140" s="633"/>
      <c r="R140" s="633"/>
      <c r="S140" s="633"/>
      <c r="T140" s="633"/>
      <c r="U140" s="633"/>
      <c r="V140" s="633"/>
      <c r="W140" s="633"/>
      <c r="X140" s="633"/>
      <c r="Y140" s="633"/>
    </row>
    <row r="141" spans="1:25">
      <c r="A141" s="633"/>
      <c r="B141" s="633"/>
      <c r="C141" s="647"/>
      <c r="D141" s="633"/>
      <c r="E141" s="633"/>
      <c r="F141" s="633"/>
      <c r="G141" s="633"/>
      <c r="H141" s="633"/>
      <c r="I141" s="633"/>
      <c r="J141" s="633"/>
      <c r="K141" s="633"/>
      <c r="L141" s="633"/>
      <c r="M141" s="633"/>
      <c r="N141" s="633"/>
      <c r="O141" s="633"/>
      <c r="P141" s="633"/>
      <c r="Q141" s="633"/>
      <c r="R141" s="633"/>
      <c r="S141" s="633"/>
      <c r="T141" s="633"/>
      <c r="U141" s="633"/>
      <c r="V141" s="633"/>
      <c r="W141" s="633"/>
      <c r="X141" s="633"/>
      <c r="Y141" s="633"/>
    </row>
    <row r="142" spans="1:25">
      <c r="A142" s="633"/>
      <c r="B142" s="633"/>
      <c r="C142" s="647"/>
      <c r="D142" s="633"/>
      <c r="E142" s="633"/>
      <c r="F142" s="633"/>
      <c r="G142" s="633"/>
      <c r="H142" s="633"/>
      <c r="I142" s="633"/>
      <c r="J142" s="633"/>
      <c r="K142" s="633"/>
      <c r="L142" s="633"/>
      <c r="M142" s="633"/>
      <c r="N142" s="633"/>
      <c r="O142" s="633"/>
      <c r="P142" s="633"/>
      <c r="Q142" s="633"/>
      <c r="R142" s="633"/>
      <c r="S142" s="633"/>
      <c r="T142" s="633"/>
      <c r="U142" s="633"/>
      <c r="V142" s="633"/>
      <c r="W142" s="633"/>
      <c r="X142" s="633"/>
      <c r="Y142" s="633"/>
    </row>
    <row r="143" spans="1:25">
      <c r="A143" s="633"/>
      <c r="B143" s="633"/>
      <c r="C143" s="647"/>
      <c r="D143" s="633"/>
      <c r="E143" s="633"/>
      <c r="F143" s="633"/>
      <c r="G143" s="633"/>
      <c r="H143" s="633"/>
      <c r="I143" s="633"/>
      <c r="J143" s="633"/>
      <c r="K143" s="633"/>
      <c r="L143" s="633"/>
      <c r="M143" s="633"/>
      <c r="N143" s="633"/>
      <c r="O143" s="633"/>
      <c r="P143" s="633"/>
      <c r="Q143" s="633"/>
      <c r="R143" s="633"/>
      <c r="S143" s="633"/>
      <c r="T143" s="633"/>
      <c r="U143" s="633"/>
      <c r="V143" s="633"/>
      <c r="W143" s="633"/>
      <c r="X143" s="633"/>
      <c r="Y143" s="633"/>
    </row>
    <row r="144" spans="1:25">
      <c r="A144" s="633"/>
      <c r="B144" s="633"/>
      <c r="C144" s="647"/>
      <c r="D144" s="633"/>
      <c r="E144" s="633"/>
      <c r="F144" s="633"/>
      <c r="G144" s="633"/>
      <c r="H144" s="633"/>
      <c r="I144" s="633"/>
      <c r="J144" s="633"/>
      <c r="K144" s="633"/>
      <c r="L144" s="633"/>
      <c r="M144" s="633"/>
      <c r="N144" s="633"/>
      <c r="O144" s="633"/>
      <c r="P144" s="633"/>
      <c r="Q144" s="633"/>
      <c r="R144" s="633"/>
      <c r="S144" s="633"/>
      <c r="T144" s="633"/>
      <c r="U144" s="633"/>
      <c r="V144" s="633"/>
      <c r="W144" s="633"/>
      <c r="X144" s="633"/>
      <c r="Y144" s="633"/>
    </row>
    <row r="145" spans="1:25">
      <c r="A145" s="633"/>
      <c r="B145" s="633"/>
      <c r="C145" s="647"/>
      <c r="D145" s="633"/>
      <c r="E145" s="633"/>
      <c r="F145" s="633"/>
      <c r="G145" s="633"/>
      <c r="H145" s="633"/>
      <c r="I145" s="633"/>
      <c r="J145" s="633"/>
      <c r="K145" s="633"/>
      <c r="L145" s="633"/>
      <c r="M145" s="633"/>
      <c r="N145" s="633"/>
      <c r="O145" s="633"/>
      <c r="P145" s="633"/>
      <c r="Q145" s="633"/>
      <c r="R145" s="633"/>
      <c r="S145" s="633"/>
      <c r="T145" s="633"/>
      <c r="U145" s="633"/>
      <c r="V145" s="633"/>
      <c r="W145" s="633"/>
      <c r="X145" s="633"/>
      <c r="Y145" s="633"/>
    </row>
    <row r="146" spans="1:25">
      <c r="A146" s="633"/>
      <c r="B146" s="633"/>
      <c r="C146" s="647"/>
      <c r="D146" s="633"/>
      <c r="E146" s="633"/>
      <c r="F146" s="633"/>
      <c r="G146" s="633"/>
      <c r="H146" s="633"/>
      <c r="I146" s="633"/>
      <c r="J146" s="633"/>
      <c r="K146" s="633"/>
      <c r="L146" s="633"/>
      <c r="M146" s="633"/>
      <c r="N146" s="633"/>
      <c r="O146" s="633"/>
      <c r="P146" s="633"/>
      <c r="Q146" s="633"/>
      <c r="R146" s="633"/>
      <c r="S146" s="633"/>
      <c r="T146" s="633"/>
      <c r="U146" s="633"/>
      <c r="V146" s="633"/>
      <c r="W146" s="633"/>
      <c r="X146" s="633"/>
      <c r="Y146" s="633"/>
    </row>
    <row r="147" spans="1:25">
      <c r="A147" s="633"/>
      <c r="B147" s="633"/>
      <c r="C147" s="647"/>
      <c r="D147" s="633"/>
      <c r="E147" s="633"/>
      <c r="F147" s="633"/>
      <c r="G147" s="633"/>
      <c r="H147" s="633"/>
      <c r="I147" s="633"/>
      <c r="J147" s="633"/>
      <c r="K147" s="633"/>
      <c r="L147" s="633"/>
      <c r="M147" s="633"/>
      <c r="N147" s="633"/>
      <c r="O147" s="633"/>
      <c r="P147" s="633"/>
      <c r="Q147" s="633"/>
      <c r="R147" s="633"/>
      <c r="S147" s="633"/>
      <c r="T147" s="633"/>
      <c r="U147" s="633"/>
      <c r="V147" s="633"/>
      <c r="W147" s="633"/>
      <c r="X147" s="633"/>
      <c r="Y147" s="633"/>
    </row>
    <row r="148" spans="1:25">
      <c r="A148" s="633"/>
      <c r="B148" s="633"/>
      <c r="C148" s="647"/>
      <c r="D148" s="633"/>
      <c r="E148" s="633"/>
      <c r="F148" s="633"/>
      <c r="G148" s="633"/>
      <c r="H148" s="633"/>
      <c r="I148" s="633"/>
      <c r="J148" s="633"/>
      <c r="K148" s="633"/>
      <c r="L148" s="633"/>
      <c r="M148" s="633"/>
      <c r="N148" s="633"/>
      <c r="O148" s="633"/>
      <c r="P148" s="633"/>
      <c r="Q148" s="633"/>
      <c r="R148" s="633"/>
      <c r="S148" s="633"/>
      <c r="T148" s="633"/>
      <c r="U148" s="633"/>
      <c r="V148" s="633"/>
      <c r="W148" s="633"/>
      <c r="X148" s="633"/>
      <c r="Y148" s="633"/>
    </row>
    <row r="149" spans="1:25">
      <c r="A149" s="633"/>
      <c r="B149" s="633"/>
      <c r="C149" s="647"/>
      <c r="D149" s="633"/>
      <c r="E149" s="633"/>
      <c r="F149" s="633"/>
      <c r="G149" s="633"/>
      <c r="H149" s="633"/>
      <c r="I149" s="633"/>
      <c r="J149" s="633"/>
      <c r="K149" s="633"/>
      <c r="L149" s="633"/>
      <c r="M149" s="633"/>
      <c r="N149" s="633"/>
      <c r="O149" s="633"/>
      <c r="P149" s="633"/>
      <c r="Q149" s="633"/>
      <c r="R149" s="633"/>
      <c r="S149" s="633"/>
      <c r="T149" s="633"/>
      <c r="U149" s="633"/>
      <c r="V149" s="633"/>
      <c r="W149" s="633"/>
      <c r="X149" s="633"/>
      <c r="Y149" s="633"/>
    </row>
    <row r="150" spans="1:25">
      <c r="A150" s="633"/>
      <c r="B150" s="633"/>
      <c r="C150" s="647"/>
      <c r="D150" s="633"/>
      <c r="E150" s="633"/>
      <c r="F150" s="633"/>
      <c r="G150" s="633"/>
      <c r="H150" s="633"/>
      <c r="I150" s="633"/>
      <c r="J150" s="633"/>
      <c r="K150" s="633"/>
      <c r="L150" s="633"/>
      <c r="M150" s="633"/>
      <c r="N150" s="633"/>
      <c r="O150" s="633"/>
      <c r="P150" s="633"/>
      <c r="Q150" s="633"/>
      <c r="R150" s="633"/>
      <c r="S150" s="633"/>
      <c r="T150" s="633"/>
      <c r="U150" s="633"/>
      <c r="V150" s="633"/>
      <c r="W150" s="633"/>
      <c r="X150" s="633"/>
      <c r="Y150" s="633"/>
    </row>
    <row r="151" spans="1:25">
      <c r="A151" s="633"/>
      <c r="B151" s="633"/>
      <c r="C151" s="647"/>
      <c r="D151" s="633"/>
      <c r="E151" s="633"/>
      <c r="F151" s="633"/>
      <c r="G151" s="633"/>
      <c r="H151" s="633"/>
      <c r="I151" s="633"/>
      <c r="J151" s="633"/>
      <c r="K151" s="633"/>
      <c r="L151" s="633"/>
      <c r="M151" s="633"/>
      <c r="N151" s="633"/>
      <c r="O151" s="633"/>
      <c r="P151" s="633"/>
      <c r="Q151" s="633"/>
      <c r="R151" s="633"/>
      <c r="S151" s="633"/>
      <c r="T151" s="633"/>
      <c r="U151" s="633"/>
      <c r="V151" s="633"/>
      <c r="W151" s="633"/>
      <c r="X151" s="633"/>
      <c r="Y151" s="633"/>
    </row>
    <row r="152" spans="1:25">
      <c r="A152" s="633"/>
      <c r="B152" s="633"/>
      <c r="C152" s="647"/>
      <c r="D152" s="633"/>
      <c r="E152" s="633"/>
      <c r="F152" s="633"/>
      <c r="G152" s="633"/>
      <c r="H152" s="633"/>
      <c r="I152" s="633"/>
      <c r="J152" s="633"/>
      <c r="K152" s="633"/>
      <c r="L152" s="633"/>
      <c r="M152" s="633"/>
      <c r="N152" s="633"/>
      <c r="O152" s="633"/>
      <c r="P152" s="633"/>
      <c r="Q152" s="633"/>
      <c r="R152" s="633"/>
      <c r="S152" s="633"/>
      <c r="T152" s="633"/>
      <c r="U152" s="633"/>
      <c r="V152" s="633"/>
      <c r="W152" s="633"/>
      <c r="X152" s="633"/>
      <c r="Y152" s="633"/>
    </row>
    <row r="153" spans="1:25">
      <c r="A153" s="633"/>
      <c r="B153" s="633"/>
      <c r="C153" s="647"/>
      <c r="D153" s="633"/>
      <c r="E153" s="633"/>
      <c r="F153" s="633"/>
      <c r="G153" s="633"/>
      <c r="H153" s="633"/>
      <c r="I153" s="633"/>
      <c r="J153" s="633"/>
      <c r="K153" s="633"/>
      <c r="L153" s="633"/>
      <c r="M153" s="633"/>
      <c r="N153" s="633"/>
      <c r="O153" s="633"/>
      <c r="P153" s="633"/>
      <c r="Q153" s="633"/>
      <c r="R153" s="633"/>
      <c r="S153" s="633"/>
      <c r="T153" s="633"/>
      <c r="U153" s="633"/>
      <c r="V153" s="633"/>
      <c r="W153" s="633"/>
      <c r="X153" s="633"/>
      <c r="Y153" s="633"/>
    </row>
    <row r="154" spans="1:25">
      <c r="A154" s="633"/>
      <c r="B154" s="633"/>
      <c r="C154" s="647"/>
      <c r="D154" s="633"/>
      <c r="E154" s="633"/>
      <c r="F154" s="633"/>
      <c r="G154" s="633"/>
      <c r="H154" s="633"/>
      <c r="I154" s="633"/>
      <c r="J154" s="633"/>
      <c r="K154" s="633"/>
      <c r="L154" s="633"/>
      <c r="M154" s="633"/>
      <c r="N154" s="633"/>
      <c r="O154" s="633"/>
      <c r="P154" s="633"/>
      <c r="Q154" s="633"/>
      <c r="R154" s="633"/>
      <c r="S154" s="633"/>
      <c r="T154" s="633"/>
      <c r="U154" s="633"/>
      <c r="V154" s="633"/>
      <c r="W154" s="633"/>
      <c r="X154" s="633"/>
      <c r="Y154" s="633"/>
    </row>
    <row r="155" spans="1:25">
      <c r="A155" s="633"/>
      <c r="B155" s="633"/>
      <c r="C155" s="647"/>
      <c r="D155" s="633"/>
      <c r="E155" s="633"/>
      <c r="F155" s="633"/>
      <c r="G155" s="633"/>
      <c r="H155" s="633"/>
      <c r="I155" s="633"/>
      <c r="J155" s="633"/>
      <c r="K155" s="633"/>
      <c r="L155" s="633"/>
      <c r="M155" s="633"/>
      <c r="N155" s="633"/>
      <c r="O155" s="633"/>
      <c r="P155" s="633"/>
      <c r="Q155" s="633"/>
      <c r="R155" s="633"/>
      <c r="S155" s="633"/>
      <c r="T155" s="633"/>
      <c r="U155" s="633"/>
      <c r="V155" s="633"/>
      <c r="W155" s="633"/>
      <c r="X155" s="633"/>
      <c r="Y155" s="633"/>
    </row>
    <row r="156" spans="1:25">
      <c r="A156" s="633"/>
      <c r="B156" s="633"/>
      <c r="C156" s="647"/>
      <c r="D156" s="633"/>
      <c r="E156" s="633"/>
      <c r="F156" s="633"/>
      <c r="G156" s="633"/>
      <c r="H156" s="633"/>
      <c r="I156" s="633"/>
      <c r="J156" s="633"/>
      <c r="K156" s="633"/>
      <c r="L156" s="633"/>
      <c r="M156" s="633"/>
      <c r="N156" s="633"/>
      <c r="O156" s="633"/>
      <c r="P156" s="633"/>
      <c r="Q156" s="633"/>
      <c r="R156" s="633"/>
      <c r="S156" s="633"/>
      <c r="T156" s="633"/>
      <c r="U156" s="633"/>
      <c r="V156" s="633"/>
      <c r="W156" s="633"/>
      <c r="X156" s="633"/>
      <c r="Y156" s="633"/>
    </row>
    <row r="157" spans="1:25">
      <c r="A157" s="633"/>
      <c r="B157" s="633"/>
      <c r="C157" s="647"/>
      <c r="D157" s="633"/>
      <c r="E157" s="633"/>
      <c r="F157" s="633"/>
      <c r="G157" s="633"/>
      <c r="H157" s="633"/>
      <c r="I157" s="633"/>
      <c r="J157" s="633"/>
      <c r="K157" s="633"/>
      <c r="L157" s="633"/>
      <c r="M157" s="633"/>
      <c r="N157" s="633"/>
      <c r="O157" s="633"/>
      <c r="P157" s="633"/>
      <c r="Q157" s="633"/>
      <c r="R157" s="633"/>
      <c r="S157" s="633"/>
      <c r="T157" s="633"/>
      <c r="U157" s="633"/>
      <c r="V157" s="633"/>
      <c r="W157" s="633"/>
      <c r="X157" s="633"/>
      <c r="Y157" s="633"/>
    </row>
    <row r="158" spans="1:25">
      <c r="A158" s="633"/>
      <c r="B158" s="633"/>
      <c r="C158" s="647"/>
      <c r="D158" s="633"/>
      <c r="E158" s="633"/>
      <c r="F158" s="633"/>
      <c r="G158" s="633"/>
      <c r="H158" s="633"/>
      <c r="I158" s="633"/>
      <c r="J158" s="633"/>
      <c r="K158" s="633"/>
      <c r="L158" s="633"/>
      <c r="M158" s="633"/>
      <c r="N158" s="633"/>
      <c r="O158" s="633"/>
      <c r="P158" s="633"/>
      <c r="Q158" s="633"/>
      <c r="R158" s="633"/>
      <c r="S158" s="633"/>
      <c r="T158" s="633"/>
      <c r="U158" s="633"/>
      <c r="V158" s="633"/>
      <c r="W158" s="633"/>
      <c r="X158" s="633"/>
      <c r="Y158" s="633"/>
    </row>
    <row r="159" spans="1:25">
      <c r="A159" s="633"/>
      <c r="B159" s="633"/>
      <c r="C159" s="647"/>
      <c r="D159" s="633"/>
      <c r="E159" s="633"/>
      <c r="F159" s="633"/>
      <c r="G159" s="633"/>
      <c r="H159" s="633"/>
      <c r="I159" s="633"/>
      <c r="J159" s="633"/>
      <c r="K159" s="633"/>
      <c r="L159" s="633"/>
      <c r="M159" s="633"/>
      <c r="N159" s="633"/>
      <c r="O159" s="633"/>
      <c r="P159" s="633"/>
      <c r="Q159" s="633"/>
      <c r="R159" s="633"/>
      <c r="S159" s="633"/>
      <c r="T159" s="633"/>
      <c r="U159" s="633"/>
      <c r="V159" s="633"/>
      <c r="W159" s="633"/>
      <c r="X159" s="633"/>
      <c r="Y159" s="633"/>
    </row>
    <row r="160" spans="1:25">
      <c r="A160" s="633"/>
      <c r="B160" s="633"/>
      <c r="C160" s="647"/>
      <c r="D160" s="633"/>
      <c r="E160" s="633"/>
      <c r="F160" s="633"/>
      <c r="G160" s="633"/>
      <c r="H160" s="633"/>
      <c r="I160" s="633"/>
      <c r="J160" s="633"/>
      <c r="K160" s="633"/>
      <c r="L160" s="633"/>
      <c r="M160" s="633"/>
      <c r="N160" s="633"/>
      <c r="O160" s="633"/>
      <c r="P160" s="633"/>
      <c r="Q160" s="633"/>
      <c r="R160" s="633"/>
      <c r="S160" s="633"/>
      <c r="T160" s="633"/>
      <c r="U160" s="633"/>
      <c r="V160" s="633"/>
      <c r="W160" s="633"/>
      <c r="X160" s="633"/>
      <c r="Y160" s="633"/>
    </row>
    <row r="161" spans="1:25">
      <c r="A161" s="633"/>
      <c r="B161" s="633"/>
      <c r="C161" s="647"/>
      <c r="D161" s="633"/>
      <c r="E161" s="633"/>
      <c r="F161" s="633"/>
      <c r="G161" s="633"/>
      <c r="H161" s="633"/>
      <c r="I161" s="633"/>
      <c r="J161" s="633"/>
      <c r="K161" s="633"/>
      <c r="L161" s="633"/>
      <c r="M161" s="633"/>
      <c r="N161" s="633"/>
      <c r="O161" s="633"/>
      <c r="P161" s="633"/>
      <c r="Q161" s="633"/>
      <c r="R161" s="633"/>
      <c r="S161" s="633"/>
      <c r="T161" s="633"/>
      <c r="U161" s="633"/>
      <c r="V161" s="633"/>
      <c r="W161" s="633"/>
      <c r="X161" s="633"/>
      <c r="Y161" s="633"/>
    </row>
    <row r="162" spans="1:25">
      <c r="A162" s="633"/>
      <c r="B162" s="633"/>
      <c r="C162" s="647"/>
      <c r="D162" s="633"/>
      <c r="E162" s="633"/>
      <c r="F162" s="633"/>
      <c r="G162" s="633"/>
      <c r="H162" s="633"/>
      <c r="I162" s="633"/>
      <c r="J162" s="633"/>
      <c r="K162" s="633"/>
      <c r="L162" s="633"/>
      <c r="M162" s="633"/>
      <c r="N162" s="633"/>
      <c r="O162" s="633"/>
      <c r="P162" s="633"/>
      <c r="Q162" s="633"/>
      <c r="R162" s="633"/>
      <c r="S162" s="633"/>
      <c r="T162" s="633"/>
      <c r="U162" s="633"/>
      <c r="V162" s="633"/>
      <c r="W162" s="633"/>
      <c r="X162" s="633"/>
      <c r="Y162" s="633"/>
    </row>
    <row r="163" spans="1:25">
      <c r="A163" s="633"/>
      <c r="B163" s="633"/>
      <c r="C163" s="647"/>
      <c r="D163" s="633"/>
      <c r="E163" s="633"/>
      <c r="F163" s="633"/>
      <c r="G163" s="633"/>
      <c r="H163" s="633"/>
      <c r="I163" s="633"/>
      <c r="J163" s="633"/>
      <c r="K163" s="633"/>
      <c r="L163" s="633"/>
      <c r="M163" s="633"/>
      <c r="N163" s="633"/>
      <c r="O163" s="633"/>
      <c r="P163" s="633"/>
      <c r="Q163" s="633"/>
      <c r="R163" s="633"/>
      <c r="S163" s="633"/>
      <c r="T163" s="633"/>
      <c r="U163" s="633"/>
      <c r="V163" s="633"/>
      <c r="W163" s="633"/>
      <c r="X163" s="633"/>
      <c r="Y163" s="633"/>
    </row>
    <row r="164" spans="1:25">
      <c r="A164" s="633"/>
      <c r="B164" s="633"/>
      <c r="C164" s="647"/>
      <c r="D164" s="633"/>
      <c r="E164" s="633"/>
      <c r="F164" s="633"/>
      <c r="G164" s="633"/>
      <c r="H164" s="633"/>
      <c r="I164" s="633"/>
      <c r="J164" s="633"/>
      <c r="K164" s="633"/>
      <c r="L164" s="633"/>
      <c r="M164" s="633"/>
      <c r="N164" s="633"/>
      <c r="O164" s="633"/>
      <c r="P164" s="633"/>
      <c r="Q164" s="633"/>
      <c r="R164" s="633"/>
      <c r="S164" s="633"/>
      <c r="T164" s="633"/>
      <c r="U164" s="633"/>
      <c r="V164" s="633"/>
      <c r="W164" s="633"/>
      <c r="X164" s="633"/>
      <c r="Y164" s="633"/>
    </row>
    <row r="165" spans="1:25">
      <c r="A165" s="633"/>
      <c r="B165" s="633"/>
      <c r="C165" s="647"/>
      <c r="D165" s="633"/>
      <c r="E165" s="633"/>
      <c r="F165" s="633"/>
      <c r="G165" s="633"/>
      <c r="H165" s="633"/>
      <c r="I165" s="633"/>
      <c r="J165" s="633"/>
      <c r="K165" s="633"/>
      <c r="L165" s="633"/>
      <c r="M165" s="633"/>
      <c r="N165" s="633"/>
      <c r="O165" s="633"/>
      <c r="P165" s="633"/>
      <c r="Q165" s="633"/>
      <c r="R165" s="633"/>
      <c r="S165" s="633"/>
      <c r="T165" s="633"/>
      <c r="U165" s="633"/>
      <c r="V165" s="633"/>
      <c r="W165" s="633"/>
      <c r="X165" s="633"/>
      <c r="Y165" s="633"/>
    </row>
    <row r="166" spans="1:25">
      <c r="A166" s="633"/>
      <c r="B166" s="633"/>
      <c r="C166" s="647"/>
      <c r="D166" s="633"/>
      <c r="E166" s="633"/>
      <c r="F166" s="633"/>
      <c r="G166" s="633"/>
      <c r="H166" s="633"/>
      <c r="I166" s="633"/>
      <c r="J166" s="633"/>
      <c r="K166" s="633"/>
      <c r="L166" s="633"/>
      <c r="M166" s="633"/>
      <c r="N166" s="633"/>
      <c r="O166" s="633"/>
      <c r="P166" s="633"/>
      <c r="Q166" s="633"/>
      <c r="R166" s="633"/>
      <c r="S166" s="633"/>
      <c r="T166" s="633"/>
      <c r="U166" s="633"/>
      <c r="V166" s="633"/>
      <c r="W166" s="633"/>
      <c r="X166" s="633"/>
      <c r="Y166" s="633"/>
    </row>
    <row r="167" spans="1:25">
      <c r="A167" s="633"/>
      <c r="B167" s="633"/>
      <c r="C167" s="647"/>
      <c r="D167" s="633"/>
      <c r="E167" s="633"/>
      <c r="F167" s="633"/>
      <c r="G167" s="633"/>
      <c r="H167" s="633"/>
      <c r="I167" s="633"/>
      <c r="J167" s="633"/>
      <c r="K167" s="633"/>
      <c r="L167" s="633"/>
      <c r="M167" s="633"/>
      <c r="N167" s="633"/>
      <c r="O167" s="633"/>
      <c r="P167" s="633"/>
      <c r="Q167" s="633"/>
      <c r="R167" s="633"/>
      <c r="S167" s="633"/>
      <c r="T167" s="633"/>
      <c r="U167" s="633"/>
      <c r="V167" s="633"/>
      <c r="W167" s="633"/>
      <c r="X167" s="633"/>
      <c r="Y167" s="633"/>
    </row>
    <row r="168" spans="1:25">
      <c r="A168" s="633"/>
      <c r="B168" s="633"/>
      <c r="C168" s="647"/>
      <c r="D168" s="633"/>
      <c r="E168" s="633"/>
      <c r="F168" s="633"/>
      <c r="G168" s="633"/>
      <c r="H168" s="633"/>
      <c r="I168" s="633"/>
      <c r="J168" s="633"/>
      <c r="K168" s="633"/>
      <c r="L168" s="633"/>
      <c r="M168" s="633"/>
      <c r="N168" s="633"/>
      <c r="O168" s="633"/>
      <c r="P168" s="633"/>
      <c r="Q168" s="633"/>
      <c r="R168" s="633"/>
      <c r="S168" s="633"/>
      <c r="T168" s="633"/>
      <c r="U168" s="633"/>
      <c r="V168" s="633"/>
      <c r="W168" s="633"/>
      <c r="X168" s="633"/>
      <c r="Y168" s="633"/>
    </row>
    <row r="169" spans="1:25">
      <c r="A169" s="633"/>
      <c r="B169" s="633"/>
      <c r="C169" s="647"/>
      <c r="D169" s="633"/>
      <c r="E169" s="633"/>
      <c r="F169" s="633"/>
      <c r="G169" s="633"/>
      <c r="H169" s="633"/>
      <c r="I169" s="633"/>
      <c r="J169" s="633"/>
      <c r="K169" s="633"/>
      <c r="L169" s="633"/>
      <c r="M169" s="633"/>
      <c r="N169" s="633"/>
      <c r="O169" s="633"/>
      <c r="P169" s="633"/>
      <c r="Q169" s="633"/>
      <c r="R169" s="633"/>
      <c r="S169" s="633"/>
      <c r="T169" s="633"/>
      <c r="U169" s="633"/>
      <c r="V169" s="633"/>
      <c r="W169" s="633"/>
      <c r="X169" s="633"/>
      <c r="Y169" s="633"/>
    </row>
    <row r="170" spans="1:25">
      <c r="A170" s="633"/>
      <c r="B170" s="633"/>
      <c r="C170" s="647"/>
      <c r="D170" s="633"/>
      <c r="E170" s="633"/>
      <c r="F170" s="633"/>
      <c r="G170" s="633"/>
      <c r="H170" s="633"/>
      <c r="I170" s="633"/>
      <c r="J170" s="633"/>
      <c r="K170" s="633"/>
      <c r="L170" s="633"/>
      <c r="M170" s="633"/>
      <c r="N170" s="633"/>
      <c r="O170" s="633"/>
      <c r="P170" s="633"/>
      <c r="Q170" s="633"/>
      <c r="R170" s="633"/>
      <c r="S170" s="633"/>
      <c r="T170" s="633"/>
      <c r="U170" s="633"/>
      <c r="V170" s="633"/>
      <c r="W170" s="633"/>
      <c r="X170" s="633"/>
      <c r="Y170" s="633"/>
    </row>
    <row r="171" spans="1:25">
      <c r="A171" s="633"/>
      <c r="B171" s="633"/>
      <c r="C171" s="647"/>
      <c r="D171" s="633"/>
      <c r="E171" s="633"/>
      <c r="F171" s="633"/>
      <c r="G171" s="633"/>
      <c r="H171" s="633"/>
      <c r="I171" s="633"/>
      <c r="J171" s="633"/>
      <c r="K171" s="633"/>
      <c r="L171" s="633"/>
      <c r="M171" s="633"/>
      <c r="N171" s="633"/>
      <c r="O171" s="633"/>
      <c r="P171" s="633"/>
      <c r="Q171" s="633"/>
      <c r="R171" s="633"/>
      <c r="S171" s="633"/>
      <c r="T171" s="633"/>
      <c r="U171" s="633"/>
      <c r="V171" s="633"/>
      <c r="W171" s="633"/>
      <c r="X171" s="633"/>
      <c r="Y171" s="633"/>
    </row>
    <row r="172" spans="1:25">
      <c r="A172" s="633"/>
      <c r="B172" s="633"/>
      <c r="C172" s="647"/>
      <c r="D172" s="633"/>
      <c r="E172" s="633"/>
      <c r="F172" s="633"/>
      <c r="G172" s="633"/>
      <c r="H172" s="633"/>
      <c r="I172" s="633"/>
      <c r="J172" s="633"/>
      <c r="K172" s="633"/>
      <c r="L172" s="633"/>
      <c r="M172" s="633"/>
      <c r="N172" s="633"/>
      <c r="O172" s="633"/>
      <c r="P172" s="633"/>
      <c r="Q172" s="633"/>
      <c r="R172" s="633"/>
      <c r="S172" s="633"/>
      <c r="T172" s="633"/>
      <c r="U172" s="633"/>
      <c r="V172" s="633"/>
      <c r="W172" s="633"/>
      <c r="X172" s="633"/>
      <c r="Y172" s="633"/>
    </row>
    <row r="173" spans="1:25">
      <c r="A173" s="633"/>
      <c r="B173" s="633"/>
      <c r="C173" s="647"/>
      <c r="D173" s="633"/>
      <c r="E173" s="633"/>
      <c r="F173" s="633"/>
      <c r="G173" s="633"/>
      <c r="H173" s="633"/>
      <c r="I173" s="633"/>
      <c r="J173" s="633"/>
      <c r="K173" s="633"/>
      <c r="L173" s="633"/>
      <c r="M173" s="633"/>
      <c r="N173" s="633"/>
      <c r="O173" s="633"/>
      <c r="P173" s="633"/>
      <c r="Q173" s="633"/>
      <c r="R173" s="633"/>
      <c r="S173" s="633"/>
      <c r="T173" s="633"/>
      <c r="U173" s="633"/>
      <c r="V173" s="633"/>
      <c r="W173" s="633"/>
      <c r="X173" s="633"/>
      <c r="Y173" s="633"/>
    </row>
    <row r="174" spans="1:25">
      <c r="A174" s="633"/>
      <c r="B174" s="633"/>
      <c r="C174" s="647"/>
      <c r="D174" s="633"/>
      <c r="E174" s="633"/>
      <c r="F174" s="633"/>
      <c r="G174" s="633"/>
      <c r="H174" s="633"/>
      <c r="I174" s="633"/>
      <c r="J174" s="633"/>
      <c r="K174" s="633"/>
      <c r="L174" s="633"/>
      <c r="M174" s="633"/>
      <c r="N174" s="633"/>
      <c r="O174" s="633"/>
      <c r="P174" s="633"/>
      <c r="Q174" s="633"/>
      <c r="R174" s="633"/>
      <c r="S174" s="633"/>
      <c r="T174" s="633"/>
      <c r="U174" s="633"/>
      <c r="V174" s="633"/>
      <c r="W174" s="633"/>
      <c r="X174" s="633"/>
      <c r="Y174" s="633"/>
    </row>
    <row r="175" spans="1:25">
      <c r="A175" s="633"/>
      <c r="B175" s="633"/>
      <c r="C175" s="647"/>
      <c r="D175" s="633"/>
      <c r="E175" s="633"/>
      <c r="F175" s="633"/>
      <c r="G175" s="633"/>
      <c r="H175" s="633"/>
      <c r="I175" s="633"/>
      <c r="J175" s="633"/>
      <c r="K175" s="633"/>
      <c r="L175" s="633"/>
      <c r="M175" s="633"/>
      <c r="N175" s="633"/>
      <c r="O175" s="633"/>
      <c r="P175" s="633"/>
      <c r="Q175" s="633"/>
      <c r="R175" s="633"/>
      <c r="S175" s="633"/>
      <c r="T175" s="633"/>
      <c r="U175" s="633"/>
      <c r="V175" s="633"/>
      <c r="W175" s="633"/>
      <c r="X175" s="633"/>
      <c r="Y175" s="633"/>
    </row>
    <row r="176" spans="1:25">
      <c r="A176" s="633"/>
      <c r="B176" s="633"/>
      <c r="C176" s="647"/>
      <c r="D176" s="633"/>
      <c r="E176" s="633"/>
      <c r="F176" s="633"/>
      <c r="G176" s="633"/>
      <c r="H176" s="633"/>
      <c r="I176" s="633"/>
      <c r="J176" s="633"/>
      <c r="K176" s="633"/>
      <c r="L176" s="633"/>
      <c r="M176" s="633"/>
      <c r="N176" s="633"/>
      <c r="O176" s="633"/>
      <c r="P176" s="633"/>
      <c r="Q176" s="633"/>
      <c r="R176" s="633"/>
      <c r="S176" s="633"/>
      <c r="T176" s="633"/>
      <c r="U176" s="633"/>
      <c r="V176" s="633"/>
      <c r="W176" s="633"/>
      <c r="X176" s="633"/>
      <c r="Y176" s="633"/>
    </row>
    <row r="177" spans="1:25">
      <c r="A177" s="633"/>
      <c r="B177" s="633"/>
      <c r="C177" s="647"/>
      <c r="D177" s="633"/>
      <c r="E177" s="633"/>
      <c r="F177" s="633"/>
      <c r="G177" s="633"/>
      <c r="H177" s="633"/>
      <c r="I177" s="633"/>
      <c r="J177" s="633"/>
      <c r="K177" s="633"/>
      <c r="L177" s="633"/>
      <c r="M177" s="633"/>
      <c r="N177" s="633"/>
      <c r="O177" s="633"/>
      <c r="P177" s="633"/>
      <c r="Q177" s="633"/>
      <c r="R177" s="633"/>
      <c r="S177" s="633"/>
      <c r="T177" s="633"/>
      <c r="U177" s="633"/>
      <c r="V177" s="633"/>
      <c r="W177" s="633"/>
      <c r="X177" s="633"/>
      <c r="Y177" s="633"/>
    </row>
    <row r="178" spans="1:25">
      <c r="A178" s="633"/>
      <c r="B178" s="633"/>
      <c r="C178" s="647"/>
      <c r="D178" s="633"/>
      <c r="E178" s="633"/>
      <c r="F178" s="633"/>
      <c r="G178" s="633"/>
      <c r="H178" s="633"/>
      <c r="I178" s="633"/>
      <c r="J178" s="633"/>
      <c r="K178" s="633"/>
      <c r="L178" s="633"/>
      <c r="M178" s="633"/>
      <c r="N178" s="633"/>
      <c r="O178" s="633"/>
      <c r="P178" s="633"/>
      <c r="Q178" s="633"/>
      <c r="R178" s="633"/>
      <c r="S178" s="633"/>
      <c r="T178" s="633"/>
      <c r="U178" s="633"/>
      <c r="V178" s="633"/>
      <c r="W178" s="633"/>
      <c r="X178" s="633"/>
      <c r="Y178" s="633"/>
    </row>
    <row r="179" spans="1:25">
      <c r="A179" s="633"/>
      <c r="B179" s="633"/>
      <c r="C179" s="647"/>
      <c r="D179" s="633"/>
      <c r="E179" s="633"/>
      <c r="F179" s="633"/>
      <c r="G179" s="633"/>
      <c r="H179" s="633"/>
      <c r="I179" s="633"/>
      <c r="J179" s="633"/>
      <c r="K179" s="633"/>
      <c r="L179" s="633"/>
      <c r="M179" s="633"/>
      <c r="N179" s="633"/>
      <c r="O179" s="633"/>
      <c r="P179" s="633"/>
      <c r="Q179" s="633"/>
      <c r="R179" s="633"/>
      <c r="S179" s="633"/>
      <c r="T179" s="633"/>
      <c r="U179" s="633"/>
      <c r="V179" s="633"/>
      <c r="W179" s="633"/>
      <c r="X179" s="633"/>
      <c r="Y179" s="633"/>
    </row>
    <row r="180" spans="1:25">
      <c r="A180" s="633"/>
      <c r="B180" s="633"/>
      <c r="C180" s="647"/>
      <c r="D180" s="633"/>
      <c r="E180" s="633"/>
      <c r="F180" s="633"/>
      <c r="G180" s="633"/>
      <c r="H180" s="633"/>
      <c r="I180" s="633"/>
      <c r="J180" s="633"/>
      <c r="K180" s="633"/>
      <c r="L180" s="633"/>
      <c r="M180" s="633"/>
      <c r="N180" s="633"/>
      <c r="O180" s="633"/>
      <c r="P180" s="633"/>
      <c r="Q180" s="633"/>
      <c r="R180" s="633"/>
      <c r="S180" s="633"/>
      <c r="T180" s="633"/>
      <c r="U180" s="633"/>
      <c r="V180" s="633"/>
      <c r="W180" s="633"/>
      <c r="X180" s="633"/>
      <c r="Y180" s="633"/>
    </row>
    <row r="181" spans="1:25">
      <c r="A181" s="633"/>
      <c r="B181" s="633"/>
      <c r="C181" s="647"/>
      <c r="D181" s="633"/>
      <c r="E181" s="633"/>
      <c r="F181" s="633"/>
      <c r="G181" s="633"/>
      <c r="H181" s="633"/>
      <c r="I181" s="633"/>
      <c r="J181" s="633"/>
      <c r="K181" s="633"/>
      <c r="L181" s="633"/>
      <c r="M181" s="633"/>
      <c r="N181" s="633"/>
      <c r="O181" s="633"/>
      <c r="P181" s="633"/>
      <c r="Q181" s="633"/>
      <c r="R181" s="633"/>
      <c r="S181" s="633"/>
      <c r="T181" s="633"/>
      <c r="U181" s="633"/>
      <c r="V181" s="633"/>
      <c r="W181" s="633"/>
      <c r="X181" s="633"/>
      <c r="Y181" s="633"/>
    </row>
    <row r="182" spans="1:25">
      <c r="A182" s="633"/>
      <c r="B182" s="633"/>
      <c r="C182" s="647"/>
      <c r="D182" s="633"/>
      <c r="E182" s="633"/>
      <c r="F182" s="633"/>
      <c r="G182" s="633"/>
      <c r="H182" s="633"/>
      <c r="I182" s="633"/>
      <c r="J182" s="633"/>
      <c r="K182" s="633"/>
      <c r="L182" s="633"/>
      <c r="M182" s="633"/>
      <c r="N182" s="633"/>
      <c r="O182" s="633"/>
      <c r="P182" s="633"/>
      <c r="Q182" s="633"/>
      <c r="R182" s="633"/>
      <c r="S182" s="633"/>
      <c r="T182" s="633"/>
      <c r="U182" s="633"/>
      <c r="V182" s="633"/>
      <c r="W182" s="633"/>
      <c r="X182" s="633"/>
      <c r="Y182" s="633"/>
    </row>
    <row r="183" spans="1:25">
      <c r="A183" s="633"/>
      <c r="B183" s="633"/>
      <c r="C183" s="647"/>
      <c r="D183" s="633"/>
      <c r="E183" s="633"/>
      <c r="F183" s="633"/>
      <c r="G183" s="633"/>
      <c r="H183" s="633"/>
      <c r="I183" s="633"/>
      <c r="J183" s="633"/>
      <c r="K183" s="633"/>
      <c r="L183" s="633"/>
      <c r="M183" s="633"/>
      <c r="N183" s="633"/>
      <c r="O183" s="633"/>
      <c r="P183" s="633"/>
      <c r="Q183" s="633"/>
      <c r="R183" s="633"/>
      <c r="S183" s="633"/>
      <c r="T183" s="633"/>
      <c r="U183" s="633"/>
      <c r="V183" s="633"/>
      <c r="W183" s="633"/>
      <c r="X183" s="633"/>
      <c r="Y183" s="633"/>
    </row>
    <row r="184" spans="1:25">
      <c r="A184" s="633"/>
      <c r="B184" s="633"/>
      <c r="C184" s="647"/>
      <c r="D184" s="633"/>
      <c r="E184" s="633"/>
      <c r="F184" s="633"/>
      <c r="G184" s="633"/>
      <c r="H184" s="633"/>
      <c r="I184" s="633"/>
      <c r="J184" s="633"/>
      <c r="K184" s="633"/>
      <c r="L184" s="633"/>
      <c r="M184" s="633"/>
      <c r="N184" s="633"/>
      <c r="O184" s="633"/>
      <c r="P184" s="633"/>
      <c r="Q184" s="633"/>
      <c r="R184" s="633"/>
      <c r="S184" s="633"/>
      <c r="T184" s="633"/>
      <c r="U184" s="633"/>
      <c r="V184" s="633"/>
      <c r="W184" s="633"/>
      <c r="X184" s="633"/>
      <c r="Y184" s="633"/>
    </row>
    <row r="185" spans="1:25">
      <c r="A185" s="633"/>
      <c r="B185" s="633"/>
      <c r="C185" s="647"/>
      <c r="D185" s="633"/>
      <c r="E185" s="633"/>
      <c r="F185" s="633"/>
      <c r="G185" s="633"/>
      <c r="H185" s="633"/>
      <c r="I185" s="633"/>
      <c r="J185" s="633"/>
      <c r="K185" s="633"/>
      <c r="L185" s="633"/>
      <c r="M185" s="633"/>
      <c r="N185" s="633"/>
      <c r="O185" s="633"/>
      <c r="P185" s="633"/>
      <c r="Q185" s="633"/>
      <c r="R185" s="633"/>
      <c r="S185" s="633"/>
      <c r="T185" s="633"/>
      <c r="U185" s="633"/>
      <c r="V185" s="633"/>
      <c r="W185" s="633"/>
      <c r="X185" s="633"/>
      <c r="Y185" s="633"/>
    </row>
    <row r="186" spans="1:25">
      <c r="A186" s="633"/>
      <c r="B186" s="633"/>
      <c r="C186" s="647"/>
      <c r="D186" s="633"/>
      <c r="E186" s="633"/>
      <c r="F186" s="633"/>
      <c r="G186" s="633"/>
      <c r="H186" s="633"/>
      <c r="I186" s="633"/>
      <c r="J186" s="633"/>
      <c r="K186" s="633"/>
      <c r="L186" s="633"/>
      <c r="M186" s="633"/>
      <c r="N186" s="633"/>
      <c r="O186" s="633"/>
      <c r="P186" s="633"/>
      <c r="Q186" s="633"/>
      <c r="R186" s="633"/>
      <c r="S186" s="633"/>
      <c r="T186" s="633"/>
      <c r="U186" s="633"/>
      <c r="V186" s="633"/>
      <c r="W186" s="633"/>
      <c r="X186" s="633"/>
      <c r="Y186" s="633"/>
    </row>
    <row r="187" spans="1:25">
      <c r="A187" s="633"/>
      <c r="B187" s="633"/>
      <c r="C187" s="647"/>
      <c r="D187" s="633"/>
      <c r="E187" s="633"/>
      <c r="F187" s="633"/>
      <c r="G187" s="633"/>
      <c r="H187" s="633"/>
      <c r="I187" s="633"/>
      <c r="J187" s="633"/>
      <c r="K187" s="633"/>
      <c r="L187" s="633"/>
      <c r="M187" s="633"/>
      <c r="N187" s="633"/>
      <c r="O187" s="633"/>
      <c r="P187" s="633"/>
      <c r="Q187" s="633"/>
      <c r="R187" s="633"/>
      <c r="S187" s="633"/>
      <c r="T187" s="633"/>
      <c r="U187" s="633"/>
      <c r="V187" s="633"/>
      <c r="W187" s="633"/>
      <c r="X187" s="633"/>
      <c r="Y187" s="633"/>
    </row>
    <row r="188" spans="1:25">
      <c r="A188" s="633"/>
      <c r="B188" s="633"/>
      <c r="C188" s="647"/>
      <c r="D188" s="633"/>
      <c r="E188" s="633"/>
      <c r="F188" s="633"/>
      <c r="G188" s="633"/>
      <c r="H188" s="633"/>
      <c r="I188" s="633"/>
      <c r="J188" s="633"/>
      <c r="K188" s="633"/>
      <c r="L188" s="633"/>
      <c r="M188" s="633"/>
      <c r="N188" s="633"/>
      <c r="O188" s="633"/>
      <c r="P188" s="633"/>
      <c r="Q188" s="633"/>
      <c r="R188" s="633"/>
      <c r="S188" s="633"/>
      <c r="T188" s="633"/>
      <c r="U188" s="633"/>
      <c r="V188" s="633"/>
      <c r="W188" s="633"/>
      <c r="X188" s="633"/>
      <c r="Y188" s="633"/>
    </row>
    <row r="189" spans="1:25">
      <c r="A189" s="633"/>
      <c r="B189" s="633"/>
      <c r="C189" s="647"/>
      <c r="D189" s="633"/>
      <c r="E189" s="633"/>
      <c r="F189" s="633"/>
      <c r="G189" s="633"/>
      <c r="H189" s="633"/>
      <c r="I189" s="633"/>
      <c r="J189" s="633"/>
      <c r="K189" s="633"/>
      <c r="L189" s="633"/>
      <c r="M189" s="633"/>
      <c r="N189" s="633"/>
      <c r="O189" s="633"/>
      <c r="P189" s="633"/>
      <c r="Q189" s="633"/>
      <c r="R189" s="633"/>
      <c r="S189" s="633"/>
      <c r="T189" s="633"/>
      <c r="U189" s="633"/>
      <c r="V189" s="633"/>
      <c r="W189" s="633"/>
      <c r="X189" s="633"/>
      <c r="Y189" s="633"/>
    </row>
    <row r="190" spans="1:25">
      <c r="A190" s="633"/>
      <c r="B190" s="633"/>
      <c r="C190" s="647"/>
      <c r="D190" s="633"/>
      <c r="E190" s="633"/>
      <c r="F190" s="633"/>
      <c r="G190" s="633"/>
      <c r="H190" s="633"/>
      <c r="I190" s="633"/>
      <c r="J190" s="633"/>
      <c r="K190" s="633"/>
      <c r="L190" s="633"/>
      <c r="M190" s="633"/>
      <c r="N190" s="633"/>
      <c r="O190" s="633"/>
      <c r="P190" s="633"/>
      <c r="Q190" s="633"/>
      <c r="R190" s="633"/>
      <c r="S190" s="633"/>
      <c r="T190" s="633"/>
      <c r="U190" s="633"/>
      <c r="V190" s="633"/>
      <c r="W190" s="633"/>
      <c r="X190" s="633"/>
      <c r="Y190" s="633"/>
    </row>
    <row r="191" spans="1:25">
      <c r="A191" s="633"/>
      <c r="B191" s="633"/>
      <c r="C191" s="647"/>
      <c r="D191" s="633"/>
      <c r="E191" s="633"/>
      <c r="F191" s="633"/>
      <c r="G191" s="633"/>
      <c r="H191" s="633"/>
      <c r="I191" s="633"/>
      <c r="J191" s="633"/>
      <c r="K191" s="633"/>
      <c r="L191" s="633"/>
      <c r="M191" s="633"/>
      <c r="N191" s="633"/>
      <c r="O191" s="633"/>
      <c r="P191" s="633"/>
      <c r="Q191" s="633"/>
      <c r="R191" s="633"/>
      <c r="S191" s="633"/>
      <c r="T191" s="633"/>
      <c r="U191" s="633"/>
      <c r="V191" s="633"/>
      <c r="W191" s="633"/>
      <c r="X191" s="633"/>
      <c r="Y191" s="633"/>
    </row>
    <row r="192" spans="1:25">
      <c r="A192" s="633"/>
      <c r="B192" s="633"/>
      <c r="C192" s="647"/>
      <c r="D192" s="633"/>
      <c r="E192" s="633"/>
      <c r="F192" s="633"/>
      <c r="G192" s="633"/>
      <c r="H192" s="633"/>
      <c r="I192" s="633"/>
      <c r="J192" s="633"/>
      <c r="K192" s="633"/>
      <c r="L192" s="633"/>
      <c r="M192" s="633"/>
      <c r="N192" s="633"/>
      <c r="O192" s="633"/>
      <c r="P192" s="633"/>
      <c r="Q192" s="633"/>
      <c r="R192" s="633"/>
      <c r="S192" s="633"/>
      <c r="T192" s="633"/>
      <c r="U192" s="633"/>
      <c r="V192" s="633"/>
      <c r="W192" s="633"/>
      <c r="X192" s="633"/>
      <c r="Y192" s="633"/>
    </row>
    <row r="193" spans="1:25">
      <c r="A193" s="633"/>
      <c r="B193" s="633"/>
      <c r="C193" s="647"/>
      <c r="D193" s="633"/>
      <c r="E193" s="633"/>
      <c r="F193" s="633"/>
      <c r="G193" s="633"/>
      <c r="H193" s="633"/>
      <c r="I193" s="633"/>
      <c r="J193" s="633"/>
      <c r="K193" s="633"/>
      <c r="L193" s="633"/>
      <c r="M193" s="633"/>
      <c r="N193" s="633"/>
      <c r="O193" s="633"/>
      <c r="P193" s="633"/>
      <c r="Q193" s="633"/>
      <c r="R193" s="633"/>
      <c r="S193" s="633"/>
      <c r="T193" s="633"/>
      <c r="U193" s="633"/>
      <c r="V193" s="633"/>
      <c r="W193" s="633"/>
      <c r="X193" s="633"/>
      <c r="Y193" s="633"/>
    </row>
    <row r="194" spans="1:25">
      <c r="A194" s="633"/>
      <c r="B194" s="633"/>
      <c r="C194" s="647"/>
      <c r="D194" s="633"/>
      <c r="E194" s="633"/>
      <c r="F194" s="633"/>
      <c r="G194" s="633"/>
      <c r="H194" s="633"/>
      <c r="I194" s="633"/>
      <c r="J194" s="633"/>
      <c r="K194" s="633"/>
      <c r="L194" s="633"/>
      <c r="M194" s="633"/>
      <c r="N194" s="633"/>
      <c r="O194" s="633"/>
      <c r="P194" s="633"/>
      <c r="Q194" s="633"/>
      <c r="R194" s="633"/>
      <c r="S194" s="633"/>
      <c r="T194" s="633"/>
      <c r="U194" s="633"/>
      <c r="V194" s="633"/>
      <c r="W194" s="633"/>
      <c r="X194" s="633"/>
      <c r="Y194" s="633"/>
    </row>
    <row r="195" spans="1:25">
      <c r="A195" s="633"/>
      <c r="B195" s="633"/>
      <c r="C195" s="647"/>
      <c r="D195" s="633"/>
      <c r="E195" s="633"/>
      <c r="F195" s="633"/>
      <c r="G195" s="633"/>
      <c r="H195" s="633"/>
      <c r="I195" s="633"/>
      <c r="J195" s="633"/>
      <c r="K195" s="633"/>
      <c r="L195" s="633"/>
      <c r="M195" s="633"/>
      <c r="N195" s="633"/>
      <c r="O195" s="633"/>
      <c r="P195" s="633"/>
      <c r="Q195" s="633"/>
      <c r="R195" s="633"/>
      <c r="S195" s="633"/>
      <c r="T195" s="633"/>
      <c r="U195" s="633"/>
      <c r="V195" s="633"/>
      <c r="W195" s="633"/>
      <c r="X195" s="633"/>
      <c r="Y195" s="633"/>
    </row>
    <row r="196" spans="1:25">
      <c r="A196" s="633"/>
      <c r="B196" s="633"/>
      <c r="C196" s="647"/>
      <c r="D196" s="633"/>
      <c r="E196" s="633"/>
      <c r="F196" s="633"/>
      <c r="G196" s="633"/>
      <c r="H196" s="633"/>
      <c r="I196" s="633"/>
      <c r="J196" s="633"/>
      <c r="K196" s="633"/>
      <c r="L196" s="633"/>
      <c r="M196" s="633"/>
      <c r="N196" s="633"/>
      <c r="O196" s="633"/>
      <c r="P196" s="633"/>
      <c r="Q196" s="633"/>
      <c r="R196" s="633"/>
      <c r="S196" s="633"/>
      <c r="T196" s="633"/>
      <c r="U196" s="633"/>
      <c r="V196" s="633"/>
      <c r="W196" s="633"/>
      <c r="X196" s="633"/>
      <c r="Y196" s="633"/>
    </row>
    <row r="197" spans="1:25">
      <c r="A197" s="633"/>
      <c r="B197" s="633"/>
      <c r="C197" s="647"/>
      <c r="D197" s="633"/>
      <c r="E197" s="633"/>
      <c r="F197" s="633"/>
      <c r="G197" s="633"/>
      <c r="H197" s="633"/>
      <c r="I197" s="633"/>
      <c r="J197" s="633"/>
      <c r="K197" s="633"/>
      <c r="L197" s="633"/>
      <c r="M197" s="633"/>
      <c r="N197" s="633"/>
      <c r="O197" s="633"/>
      <c r="P197" s="633"/>
      <c r="Q197" s="633"/>
      <c r="R197" s="633"/>
      <c r="S197" s="633"/>
      <c r="T197" s="633"/>
      <c r="U197" s="633"/>
      <c r="V197" s="633"/>
      <c r="W197" s="633"/>
      <c r="X197" s="633"/>
      <c r="Y197" s="633"/>
    </row>
    <row r="198" spans="1:25">
      <c r="A198" s="633"/>
      <c r="B198" s="633"/>
      <c r="C198" s="647"/>
      <c r="D198" s="633"/>
      <c r="E198" s="633"/>
      <c r="F198" s="633"/>
      <c r="G198" s="633"/>
      <c r="H198" s="633"/>
      <c r="I198" s="633"/>
      <c r="J198" s="633"/>
      <c r="K198" s="633"/>
      <c r="L198" s="633"/>
      <c r="M198" s="633"/>
      <c r="N198" s="633"/>
      <c r="O198" s="633"/>
      <c r="P198" s="633"/>
      <c r="Q198" s="633"/>
      <c r="R198" s="633"/>
      <c r="S198" s="633"/>
      <c r="T198" s="633"/>
      <c r="U198" s="633"/>
      <c r="V198" s="633"/>
      <c r="W198" s="633"/>
      <c r="X198" s="633"/>
      <c r="Y198" s="633"/>
    </row>
    <row r="199" spans="1:25">
      <c r="A199" s="633"/>
      <c r="B199" s="633"/>
      <c r="C199" s="647"/>
      <c r="D199" s="633"/>
      <c r="E199" s="633"/>
      <c r="F199" s="633"/>
      <c r="G199" s="633"/>
      <c r="H199" s="633"/>
      <c r="I199" s="633"/>
      <c r="J199" s="633"/>
      <c r="K199" s="633"/>
      <c r="L199" s="633"/>
      <c r="M199" s="633"/>
      <c r="N199" s="633"/>
      <c r="O199" s="633"/>
      <c r="P199" s="633"/>
      <c r="Q199" s="633"/>
      <c r="R199" s="633"/>
      <c r="S199" s="633"/>
      <c r="T199" s="633"/>
      <c r="U199" s="633"/>
      <c r="V199" s="633"/>
      <c r="W199" s="633"/>
      <c r="X199" s="633"/>
      <c r="Y199" s="633"/>
    </row>
    <row r="200" spans="1:25">
      <c r="A200" s="633"/>
      <c r="B200" s="633"/>
      <c r="C200" s="647"/>
      <c r="D200" s="633"/>
      <c r="E200" s="633"/>
      <c r="F200" s="633"/>
      <c r="G200" s="633"/>
      <c r="H200" s="633"/>
      <c r="I200" s="633"/>
      <c r="J200" s="633"/>
      <c r="K200" s="633"/>
      <c r="L200" s="633"/>
      <c r="M200" s="633"/>
      <c r="N200" s="633"/>
      <c r="O200" s="633"/>
      <c r="P200" s="633"/>
      <c r="Q200" s="633"/>
      <c r="R200" s="633"/>
      <c r="S200" s="633"/>
      <c r="T200" s="633"/>
      <c r="U200" s="633"/>
      <c r="V200" s="633"/>
      <c r="W200" s="633"/>
      <c r="X200" s="633"/>
      <c r="Y200" s="633"/>
    </row>
    <row r="201" spans="1:25">
      <c r="A201" s="633"/>
      <c r="B201" s="633"/>
      <c r="C201" s="647"/>
      <c r="D201" s="633"/>
      <c r="E201" s="633"/>
      <c r="F201" s="633"/>
      <c r="G201" s="633"/>
      <c r="H201" s="633"/>
      <c r="I201" s="633"/>
      <c r="J201" s="633"/>
      <c r="K201" s="633"/>
      <c r="L201" s="633"/>
      <c r="M201" s="633"/>
      <c r="N201" s="633"/>
      <c r="O201" s="633"/>
      <c r="P201" s="633"/>
      <c r="Q201" s="633"/>
      <c r="R201" s="633"/>
      <c r="S201" s="633"/>
      <c r="T201" s="633"/>
      <c r="U201" s="633"/>
      <c r="V201" s="633"/>
      <c r="W201" s="633"/>
      <c r="X201" s="633"/>
      <c r="Y201" s="633"/>
    </row>
    <row r="202" spans="1:25">
      <c r="A202" s="633"/>
      <c r="B202" s="633"/>
      <c r="C202" s="647"/>
      <c r="D202" s="633"/>
      <c r="E202" s="633"/>
      <c r="F202" s="633"/>
      <c r="G202" s="633"/>
      <c r="H202" s="633"/>
      <c r="I202" s="633"/>
      <c r="J202" s="633"/>
      <c r="K202" s="633"/>
      <c r="L202" s="633"/>
      <c r="M202" s="633"/>
      <c r="N202" s="633"/>
      <c r="O202" s="633"/>
      <c r="P202" s="633"/>
      <c r="Q202" s="633"/>
      <c r="R202" s="633"/>
      <c r="S202" s="633"/>
      <c r="T202" s="633"/>
      <c r="U202" s="633"/>
      <c r="V202" s="633"/>
      <c r="W202" s="633"/>
      <c r="X202" s="633"/>
      <c r="Y202" s="633"/>
    </row>
    <row r="203" spans="1:25">
      <c r="A203" s="633"/>
      <c r="B203" s="633"/>
      <c r="C203" s="647"/>
      <c r="D203" s="633"/>
      <c r="E203" s="633"/>
      <c r="F203" s="633"/>
      <c r="G203" s="633"/>
      <c r="H203" s="633"/>
      <c r="I203" s="633"/>
      <c r="J203" s="633"/>
      <c r="K203" s="633"/>
      <c r="L203" s="633"/>
      <c r="M203" s="633"/>
      <c r="N203" s="633"/>
      <c r="O203" s="633"/>
      <c r="P203" s="633"/>
      <c r="Q203" s="633"/>
      <c r="R203" s="633"/>
      <c r="S203" s="633"/>
      <c r="T203" s="633"/>
      <c r="U203" s="633"/>
      <c r="V203" s="633"/>
      <c r="W203" s="633"/>
      <c r="X203" s="633"/>
      <c r="Y203" s="633"/>
    </row>
    <row r="204" spans="1:25">
      <c r="A204" s="633"/>
      <c r="B204" s="633"/>
      <c r="C204" s="647"/>
      <c r="D204" s="633"/>
      <c r="E204" s="633"/>
      <c r="F204" s="633"/>
      <c r="G204" s="633"/>
      <c r="H204" s="633"/>
      <c r="I204" s="633"/>
      <c r="J204" s="633"/>
      <c r="K204" s="633"/>
      <c r="L204" s="633"/>
      <c r="M204" s="633"/>
      <c r="N204" s="633"/>
      <c r="O204" s="633"/>
      <c r="P204" s="633"/>
      <c r="Q204" s="633"/>
      <c r="R204" s="633"/>
      <c r="S204" s="633"/>
      <c r="T204" s="633"/>
      <c r="U204" s="633"/>
      <c r="V204" s="633"/>
      <c r="W204" s="633"/>
      <c r="X204" s="633"/>
      <c r="Y204" s="633"/>
    </row>
    <row r="205" spans="1:25">
      <c r="A205" s="633"/>
      <c r="B205" s="633"/>
      <c r="C205" s="647"/>
      <c r="D205" s="633"/>
      <c r="E205" s="633"/>
      <c r="F205" s="633"/>
      <c r="G205" s="633"/>
      <c r="H205" s="633"/>
      <c r="I205" s="633"/>
      <c r="J205" s="633"/>
      <c r="K205" s="633"/>
      <c r="L205" s="633"/>
      <c r="M205" s="633"/>
      <c r="N205" s="633"/>
      <c r="O205" s="633"/>
      <c r="P205" s="633"/>
      <c r="Q205" s="633"/>
      <c r="R205" s="633"/>
      <c r="S205" s="633"/>
      <c r="T205" s="633"/>
      <c r="U205" s="633"/>
      <c r="V205" s="633"/>
      <c r="W205" s="633"/>
      <c r="X205" s="633"/>
      <c r="Y205" s="633"/>
    </row>
    <row r="206" spans="1:25">
      <c r="A206" s="633"/>
      <c r="B206" s="633"/>
      <c r="C206" s="647"/>
      <c r="D206" s="633"/>
      <c r="E206" s="633"/>
      <c r="F206" s="633"/>
      <c r="G206" s="633"/>
      <c r="H206" s="633"/>
      <c r="I206" s="633"/>
      <c r="J206" s="633"/>
      <c r="K206" s="633"/>
      <c r="L206" s="633"/>
      <c r="M206" s="633"/>
      <c r="N206" s="633"/>
      <c r="O206" s="633"/>
      <c r="P206" s="633"/>
      <c r="Q206" s="633"/>
      <c r="R206" s="633"/>
      <c r="S206" s="633"/>
      <c r="T206" s="633"/>
      <c r="U206" s="633"/>
      <c r="V206" s="633"/>
      <c r="W206" s="633"/>
      <c r="X206" s="633"/>
      <c r="Y206" s="633"/>
    </row>
    <row r="207" spans="1:25">
      <c r="A207" s="633"/>
      <c r="B207" s="633"/>
      <c r="C207" s="647"/>
      <c r="D207" s="633"/>
      <c r="E207" s="633"/>
      <c r="F207" s="633"/>
      <c r="G207" s="633"/>
      <c r="H207" s="633"/>
      <c r="I207" s="633"/>
      <c r="J207" s="633"/>
      <c r="K207" s="633"/>
      <c r="L207" s="633"/>
      <c r="M207" s="633"/>
      <c r="N207" s="633"/>
      <c r="O207" s="633"/>
      <c r="P207" s="633"/>
      <c r="Q207" s="633"/>
      <c r="R207" s="633"/>
      <c r="S207" s="633"/>
      <c r="T207" s="633"/>
      <c r="U207" s="633"/>
      <c r="V207" s="633"/>
      <c r="W207" s="633"/>
      <c r="X207" s="633"/>
      <c r="Y207" s="633"/>
    </row>
    <row r="208" spans="1:25">
      <c r="A208" s="633"/>
      <c r="B208" s="633"/>
      <c r="C208" s="647"/>
      <c r="D208" s="633"/>
      <c r="E208" s="633"/>
      <c r="F208" s="633"/>
      <c r="G208" s="633"/>
      <c r="H208" s="633"/>
      <c r="I208" s="633"/>
      <c r="J208" s="633"/>
      <c r="K208" s="633"/>
      <c r="L208" s="633"/>
      <c r="M208" s="633"/>
      <c r="N208" s="633"/>
      <c r="O208" s="633"/>
      <c r="P208" s="633"/>
      <c r="Q208" s="633"/>
      <c r="R208" s="633"/>
      <c r="S208" s="633"/>
      <c r="T208" s="633"/>
      <c r="U208" s="633"/>
      <c r="V208" s="633"/>
      <c r="W208" s="633"/>
      <c r="X208" s="633"/>
      <c r="Y208" s="633"/>
    </row>
    <row r="209" spans="1:25">
      <c r="A209" s="633"/>
      <c r="B209" s="633"/>
      <c r="C209" s="647"/>
      <c r="D209" s="633"/>
      <c r="E209" s="633"/>
      <c r="F209" s="633"/>
      <c r="G209" s="633"/>
      <c r="H209" s="633"/>
      <c r="I209" s="633"/>
      <c r="J209" s="633"/>
      <c r="K209" s="633"/>
      <c r="L209" s="633"/>
      <c r="M209" s="633"/>
      <c r="N209" s="633"/>
      <c r="O209" s="633"/>
      <c r="P209" s="633"/>
      <c r="Q209" s="633"/>
      <c r="R209" s="633"/>
      <c r="S209" s="633"/>
      <c r="T209" s="633"/>
      <c r="U209" s="633"/>
      <c r="V209" s="633"/>
      <c r="W209" s="633"/>
      <c r="X209" s="633"/>
      <c r="Y209" s="633"/>
    </row>
    <row r="210" spans="1:25">
      <c r="A210" s="633"/>
      <c r="B210" s="633"/>
      <c r="C210" s="647"/>
      <c r="D210" s="633"/>
      <c r="E210" s="633"/>
      <c r="F210" s="633"/>
      <c r="G210" s="633"/>
      <c r="H210" s="633"/>
      <c r="I210" s="633"/>
      <c r="J210" s="633"/>
      <c r="K210" s="633"/>
      <c r="L210" s="633"/>
      <c r="M210" s="633"/>
      <c r="N210" s="633"/>
      <c r="O210" s="633"/>
      <c r="P210" s="633"/>
      <c r="Q210" s="633"/>
      <c r="R210" s="633"/>
      <c r="S210" s="633"/>
      <c r="T210" s="633"/>
      <c r="U210" s="633"/>
      <c r="V210" s="633"/>
      <c r="W210" s="633"/>
      <c r="X210" s="633"/>
      <c r="Y210" s="633"/>
    </row>
    <row r="211" spans="1:25">
      <c r="A211" s="633"/>
      <c r="B211" s="633"/>
      <c r="C211" s="647"/>
      <c r="D211" s="633"/>
      <c r="E211" s="633"/>
      <c r="F211" s="633"/>
      <c r="G211" s="633"/>
      <c r="H211" s="633"/>
      <c r="I211" s="633"/>
      <c r="J211" s="633"/>
      <c r="K211" s="633"/>
      <c r="L211" s="633"/>
      <c r="M211" s="633"/>
      <c r="N211" s="633"/>
      <c r="O211" s="633"/>
      <c r="P211" s="633"/>
      <c r="Q211" s="633"/>
      <c r="R211" s="633"/>
      <c r="S211" s="633"/>
      <c r="T211" s="633"/>
      <c r="U211" s="633"/>
      <c r="V211" s="633"/>
      <c r="W211" s="633"/>
      <c r="X211" s="633"/>
      <c r="Y211" s="633"/>
    </row>
    <row r="212" spans="1:25">
      <c r="A212" s="633"/>
      <c r="B212" s="633"/>
      <c r="C212" s="647"/>
      <c r="D212" s="633"/>
      <c r="E212" s="633"/>
      <c r="F212" s="633"/>
      <c r="G212" s="633"/>
      <c r="H212" s="633"/>
      <c r="I212" s="633"/>
      <c r="J212" s="633"/>
      <c r="K212" s="633"/>
      <c r="L212" s="633"/>
      <c r="M212" s="633"/>
      <c r="N212" s="633"/>
      <c r="O212" s="633"/>
      <c r="P212" s="633"/>
      <c r="Q212" s="633"/>
      <c r="R212" s="633"/>
      <c r="S212" s="633"/>
      <c r="T212" s="633"/>
      <c r="U212" s="633"/>
      <c r="V212" s="633"/>
      <c r="W212" s="633"/>
      <c r="X212" s="633"/>
      <c r="Y212" s="633"/>
    </row>
    <row r="213" spans="1:25">
      <c r="A213" s="633"/>
      <c r="B213" s="633"/>
      <c r="C213" s="647"/>
      <c r="D213" s="633"/>
      <c r="E213" s="633"/>
      <c r="F213" s="633"/>
      <c r="G213" s="633"/>
      <c r="H213" s="633"/>
      <c r="I213" s="633"/>
      <c r="J213" s="633"/>
      <c r="K213" s="633"/>
      <c r="L213" s="633"/>
      <c r="M213" s="633"/>
      <c r="N213" s="633"/>
      <c r="O213" s="633"/>
      <c r="P213" s="633"/>
      <c r="Q213" s="633"/>
      <c r="R213" s="633"/>
      <c r="S213" s="633"/>
      <c r="T213" s="633"/>
      <c r="U213" s="633"/>
      <c r="V213" s="633"/>
      <c r="W213" s="633"/>
      <c r="X213" s="633"/>
      <c r="Y213" s="633"/>
    </row>
    <row r="214" spans="1:25">
      <c r="A214" s="633"/>
      <c r="B214" s="633"/>
      <c r="C214" s="647"/>
      <c r="D214" s="633"/>
      <c r="E214" s="633"/>
      <c r="F214" s="633"/>
      <c r="G214" s="633"/>
      <c r="H214" s="633"/>
      <c r="I214" s="633"/>
      <c r="J214" s="633"/>
      <c r="K214" s="633"/>
      <c r="L214" s="633"/>
      <c r="M214" s="633"/>
      <c r="N214" s="633"/>
      <c r="O214" s="633"/>
      <c r="P214" s="633"/>
      <c r="Q214" s="633"/>
      <c r="R214" s="633"/>
      <c r="S214" s="633"/>
      <c r="T214" s="633"/>
      <c r="U214" s="633"/>
      <c r="V214" s="633"/>
      <c r="W214" s="633"/>
      <c r="X214" s="633"/>
      <c r="Y214" s="633"/>
    </row>
    <row r="215" spans="1:25">
      <c r="A215" s="633"/>
      <c r="B215" s="633"/>
      <c r="C215" s="647"/>
      <c r="D215" s="633"/>
      <c r="E215" s="633"/>
      <c r="F215" s="633"/>
      <c r="G215" s="633"/>
      <c r="H215" s="633"/>
      <c r="I215" s="633"/>
      <c r="J215" s="633"/>
      <c r="K215" s="633"/>
      <c r="L215" s="633"/>
      <c r="M215" s="633"/>
      <c r="N215" s="633"/>
      <c r="O215" s="633"/>
      <c r="P215" s="633"/>
      <c r="Q215" s="633"/>
      <c r="R215" s="633"/>
      <c r="S215" s="633"/>
      <c r="T215" s="633"/>
      <c r="U215" s="633"/>
      <c r="V215" s="633"/>
      <c r="W215" s="633"/>
      <c r="X215" s="633"/>
      <c r="Y215" s="633"/>
    </row>
    <row r="216" spans="1:25">
      <c r="A216" s="633"/>
      <c r="B216" s="633"/>
      <c r="C216" s="647"/>
      <c r="D216" s="633"/>
      <c r="E216" s="633"/>
      <c r="F216" s="633"/>
      <c r="G216" s="633"/>
      <c r="H216" s="633"/>
      <c r="I216" s="633"/>
      <c r="J216" s="633"/>
      <c r="K216" s="633"/>
      <c r="L216" s="633"/>
      <c r="M216" s="633"/>
      <c r="N216" s="633"/>
      <c r="O216" s="633"/>
      <c r="P216" s="633"/>
      <c r="Q216" s="633"/>
      <c r="R216" s="633"/>
      <c r="S216" s="633"/>
      <c r="T216" s="633"/>
      <c r="U216" s="633"/>
      <c r="V216" s="633"/>
      <c r="W216" s="633"/>
      <c r="X216" s="633"/>
      <c r="Y216" s="633"/>
    </row>
    <row r="217" spans="1:25">
      <c r="A217" s="633"/>
      <c r="B217" s="633"/>
      <c r="C217" s="647"/>
      <c r="D217" s="633"/>
      <c r="E217" s="633"/>
      <c r="F217" s="633"/>
      <c r="G217" s="633"/>
      <c r="H217" s="633"/>
      <c r="I217" s="633"/>
      <c r="J217" s="633"/>
      <c r="K217" s="633"/>
      <c r="L217" s="633"/>
      <c r="M217" s="633"/>
      <c r="N217" s="633"/>
      <c r="O217" s="633"/>
      <c r="P217" s="633"/>
      <c r="Q217" s="633"/>
      <c r="R217" s="633"/>
      <c r="S217" s="633"/>
      <c r="T217" s="633"/>
      <c r="U217" s="633"/>
      <c r="V217" s="633"/>
      <c r="W217" s="633"/>
      <c r="X217" s="633"/>
      <c r="Y217" s="633"/>
    </row>
    <row r="218" spans="1:25">
      <c r="A218" s="633"/>
      <c r="B218" s="633"/>
      <c r="C218" s="647"/>
      <c r="D218" s="633"/>
      <c r="E218" s="633"/>
      <c r="F218" s="633"/>
      <c r="G218" s="633"/>
      <c r="H218" s="633"/>
      <c r="I218" s="633"/>
      <c r="J218" s="633"/>
      <c r="K218" s="633"/>
      <c r="L218" s="633"/>
      <c r="M218" s="633"/>
      <c r="N218" s="633"/>
      <c r="O218" s="633"/>
      <c r="P218" s="633"/>
      <c r="Q218" s="633"/>
      <c r="R218" s="633"/>
      <c r="S218" s="633"/>
      <c r="T218" s="633"/>
      <c r="U218" s="633"/>
      <c r="V218" s="633"/>
      <c r="W218" s="633"/>
      <c r="X218" s="633"/>
      <c r="Y218" s="633"/>
    </row>
    <row r="219" spans="1:25">
      <c r="A219" s="633"/>
      <c r="B219" s="633"/>
      <c r="C219" s="647"/>
      <c r="D219" s="633"/>
      <c r="E219" s="633"/>
      <c r="F219" s="633"/>
      <c r="G219" s="633"/>
      <c r="H219" s="633"/>
      <c r="I219" s="633"/>
      <c r="J219" s="633"/>
      <c r="K219" s="633"/>
      <c r="L219" s="633"/>
      <c r="M219" s="633"/>
      <c r="N219" s="633"/>
      <c r="O219" s="633"/>
      <c r="P219" s="633"/>
      <c r="Q219" s="633"/>
      <c r="R219" s="633"/>
      <c r="S219" s="633"/>
      <c r="T219" s="633"/>
      <c r="U219" s="633"/>
      <c r="V219" s="633"/>
      <c r="W219" s="633"/>
      <c r="X219" s="633"/>
      <c r="Y219" s="633"/>
    </row>
    <row r="220" spans="1:25">
      <c r="A220" s="633"/>
      <c r="B220" s="633"/>
      <c r="C220" s="647"/>
      <c r="D220" s="633"/>
      <c r="E220" s="633"/>
      <c r="F220" s="633"/>
      <c r="G220" s="633"/>
      <c r="H220" s="633"/>
      <c r="I220" s="633"/>
      <c r="J220" s="633"/>
      <c r="K220" s="633"/>
      <c r="L220" s="633"/>
      <c r="M220" s="633"/>
      <c r="N220" s="633"/>
      <c r="O220" s="633"/>
      <c r="P220" s="633"/>
      <c r="Q220" s="633"/>
      <c r="R220" s="633"/>
      <c r="S220" s="633"/>
      <c r="T220" s="633"/>
      <c r="U220" s="633"/>
      <c r="V220" s="633"/>
      <c r="W220" s="633"/>
      <c r="X220" s="633"/>
      <c r="Y220" s="633"/>
    </row>
    <row r="221" spans="1:25">
      <c r="A221" s="633"/>
      <c r="B221" s="633"/>
      <c r="C221" s="647"/>
      <c r="D221" s="633"/>
      <c r="E221" s="633"/>
      <c r="F221" s="633"/>
      <c r="G221" s="633"/>
      <c r="H221" s="633"/>
      <c r="I221" s="633"/>
      <c r="J221" s="633"/>
      <c r="K221" s="633"/>
      <c r="L221" s="633"/>
      <c r="M221" s="633"/>
      <c r="N221" s="633"/>
      <c r="O221" s="633"/>
      <c r="P221" s="633"/>
      <c r="Q221" s="633"/>
      <c r="R221" s="633"/>
      <c r="S221" s="633"/>
      <c r="T221" s="633"/>
      <c r="U221" s="633"/>
      <c r="V221" s="633"/>
      <c r="W221" s="633"/>
      <c r="X221" s="633"/>
      <c r="Y221" s="633"/>
    </row>
    <row r="222" spans="1:25">
      <c r="A222" s="633"/>
      <c r="B222" s="633"/>
      <c r="C222" s="647"/>
      <c r="D222" s="633"/>
      <c r="E222" s="633"/>
      <c r="F222" s="633"/>
      <c r="G222" s="633"/>
      <c r="H222" s="633"/>
      <c r="I222" s="633"/>
      <c r="J222" s="633"/>
      <c r="K222" s="633"/>
      <c r="L222" s="633"/>
      <c r="M222" s="633"/>
      <c r="N222" s="633"/>
      <c r="O222" s="633"/>
      <c r="P222" s="633"/>
      <c r="Q222" s="633"/>
      <c r="R222" s="633"/>
      <c r="S222" s="633"/>
      <c r="T222" s="633"/>
      <c r="U222" s="633"/>
      <c r="V222" s="633"/>
      <c r="W222" s="633"/>
      <c r="X222" s="633"/>
      <c r="Y222" s="633"/>
    </row>
    <row r="223" spans="1:25">
      <c r="A223" s="633"/>
      <c r="B223" s="633"/>
      <c r="C223" s="647"/>
      <c r="D223" s="633"/>
      <c r="E223" s="633"/>
      <c r="F223" s="633"/>
      <c r="G223" s="633"/>
      <c r="H223" s="633"/>
      <c r="I223" s="633"/>
      <c r="J223" s="633"/>
      <c r="K223" s="633"/>
      <c r="L223" s="633"/>
      <c r="M223" s="633"/>
      <c r="N223" s="633"/>
      <c r="O223" s="633"/>
      <c r="P223" s="633"/>
      <c r="Q223" s="633"/>
      <c r="R223" s="633"/>
      <c r="S223" s="633"/>
      <c r="T223" s="633"/>
      <c r="U223" s="633"/>
      <c r="V223" s="633"/>
      <c r="W223" s="633"/>
      <c r="X223" s="633"/>
      <c r="Y223" s="633"/>
    </row>
    <row r="224" spans="1:25">
      <c r="A224" s="633"/>
      <c r="B224" s="633"/>
      <c r="C224" s="647"/>
      <c r="D224" s="633"/>
      <c r="E224" s="633"/>
      <c r="F224" s="633"/>
      <c r="G224" s="633"/>
      <c r="H224" s="633"/>
      <c r="I224" s="633"/>
      <c r="J224" s="633"/>
      <c r="K224" s="633"/>
      <c r="L224" s="633"/>
      <c r="M224" s="633"/>
      <c r="N224" s="633"/>
      <c r="O224" s="633"/>
      <c r="P224" s="633"/>
      <c r="Q224" s="633"/>
      <c r="R224" s="633"/>
      <c r="S224" s="633"/>
      <c r="T224" s="633"/>
      <c r="U224" s="633"/>
      <c r="V224" s="633"/>
      <c r="W224" s="633"/>
      <c r="X224" s="633"/>
      <c r="Y224" s="633"/>
    </row>
    <row r="225" spans="1:25">
      <c r="A225" s="633"/>
      <c r="B225" s="633"/>
      <c r="C225" s="647"/>
      <c r="D225" s="633"/>
      <c r="E225" s="633"/>
      <c r="F225" s="633"/>
      <c r="G225" s="633"/>
      <c r="H225" s="633"/>
      <c r="I225" s="633"/>
      <c r="J225" s="633"/>
      <c r="K225" s="633"/>
      <c r="L225" s="633"/>
      <c r="M225" s="633"/>
      <c r="N225" s="633"/>
      <c r="O225" s="633"/>
      <c r="P225" s="633"/>
      <c r="Q225" s="633"/>
      <c r="R225" s="633"/>
      <c r="S225" s="633"/>
      <c r="T225" s="633"/>
      <c r="U225" s="633"/>
      <c r="V225" s="633"/>
      <c r="W225" s="633"/>
      <c r="X225" s="633"/>
      <c r="Y225" s="633"/>
    </row>
    <row r="226" spans="1:25">
      <c r="A226" s="633"/>
      <c r="B226" s="633"/>
      <c r="C226" s="647"/>
      <c r="D226" s="633"/>
      <c r="E226" s="633"/>
      <c r="F226" s="633"/>
      <c r="G226" s="633"/>
      <c r="H226" s="633"/>
      <c r="I226" s="633"/>
      <c r="J226" s="633"/>
      <c r="K226" s="633"/>
      <c r="L226" s="633"/>
      <c r="M226" s="633"/>
      <c r="N226" s="633"/>
      <c r="O226" s="633"/>
      <c r="P226" s="633"/>
      <c r="Q226" s="633"/>
      <c r="R226" s="633"/>
      <c r="S226" s="633"/>
      <c r="T226" s="633"/>
      <c r="U226" s="633"/>
      <c r="V226" s="633"/>
      <c r="W226" s="633"/>
      <c r="X226" s="633"/>
      <c r="Y226" s="633"/>
    </row>
    <row r="227" spans="1:25">
      <c r="A227" s="633"/>
      <c r="B227" s="633"/>
      <c r="C227" s="647"/>
      <c r="D227" s="633"/>
      <c r="E227" s="633"/>
      <c r="F227" s="633"/>
      <c r="G227" s="633"/>
      <c r="H227" s="633"/>
      <c r="I227" s="633"/>
      <c r="J227" s="633"/>
      <c r="K227" s="633"/>
      <c r="L227" s="633"/>
      <c r="M227" s="633"/>
      <c r="N227" s="633"/>
      <c r="O227" s="633"/>
      <c r="P227" s="633"/>
      <c r="Q227" s="633"/>
      <c r="R227" s="633"/>
      <c r="S227" s="633"/>
      <c r="T227" s="633"/>
      <c r="U227" s="633"/>
      <c r="V227" s="633"/>
      <c r="W227" s="633"/>
      <c r="X227" s="633"/>
      <c r="Y227" s="633"/>
    </row>
    <row r="228" spans="1:25">
      <c r="A228" s="633"/>
      <c r="B228" s="633"/>
      <c r="C228" s="647"/>
      <c r="D228" s="633"/>
      <c r="E228" s="633"/>
      <c r="F228" s="633"/>
      <c r="G228" s="633"/>
      <c r="H228" s="633"/>
      <c r="I228" s="633"/>
      <c r="J228" s="633"/>
      <c r="K228" s="633"/>
      <c r="L228" s="633"/>
      <c r="M228" s="633"/>
      <c r="N228" s="633"/>
      <c r="O228" s="633"/>
      <c r="P228" s="633"/>
      <c r="Q228" s="633"/>
      <c r="R228" s="633"/>
      <c r="S228" s="633"/>
      <c r="T228" s="633"/>
      <c r="U228" s="633"/>
      <c r="V228" s="633"/>
      <c r="W228" s="633"/>
      <c r="X228" s="633"/>
      <c r="Y228" s="633"/>
    </row>
    <row r="229" spans="1:25">
      <c r="A229" s="633"/>
      <c r="B229" s="633"/>
      <c r="C229" s="647"/>
      <c r="D229" s="633"/>
      <c r="E229" s="633"/>
      <c r="F229" s="633"/>
      <c r="G229" s="633"/>
      <c r="H229" s="633"/>
      <c r="I229" s="633"/>
      <c r="J229" s="633"/>
      <c r="K229" s="633"/>
      <c r="L229" s="633"/>
      <c r="M229" s="633"/>
      <c r="N229" s="633"/>
      <c r="O229" s="633"/>
      <c r="P229" s="633"/>
      <c r="Q229" s="633"/>
      <c r="R229" s="633"/>
      <c r="S229" s="633"/>
      <c r="T229" s="633"/>
      <c r="U229" s="633"/>
      <c r="V229" s="633"/>
      <c r="W229" s="633"/>
      <c r="X229" s="633"/>
      <c r="Y229" s="633"/>
    </row>
    <row r="230" spans="1:25">
      <c r="A230" s="633"/>
      <c r="B230" s="633"/>
      <c r="C230" s="647"/>
      <c r="D230" s="633"/>
      <c r="E230" s="633"/>
      <c r="F230" s="633"/>
      <c r="G230" s="633"/>
      <c r="H230" s="633"/>
      <c r="I230" s="633"/>
      <c r="J230" s="633"/>
      <c r="K230" s="633"/>
      <c r="L230" s="633"/>
      <c r="M230" s="633"/>
      <c r="N230" s="633"/>
      <c r="O230" s="633"/>
      <c r="P230" s="633"/>
      <c r="Q230" s="633"/>
      <c r="R230" s="633"/>
      <c r="S230" s="633"/>
      <c r="T230" s="633"/>
      <c r="U230" s="633"/>
      <c r="V230" s="633"/>
      <c r="W230" s="633"/>
      <c r="X230" s="633"/>
      <c r="Y230" s="633"/>
    </row>
    <row r="231" spans="1:25">
      <c r="A231" s="633"/>
      <c r="B231" s="633"/>
      <c r="C231" s="647"/>
      <c r="D231" s="633"/>
      <c r="E231" s="633"/>
      <c r="F231" s="633"/>
      <c r="G231" s="633"/>
      <c r="H231" s="633"/>
      <c r="I231" s="633"/>
      <c r="J231" s="633"/>
      <c r="K231" s="633"/>
      <c r="L231" s="633"/>
      <c r="M231" s="633"/>
      <c r="N231" s="633"/>
      <c r="O231" s="633"/>
      <c r="P231" s="633"/>
      <c r="Q231" s="633"/>
      <c r="R231" s="633"/>
      <c r="S231" s="633"/>
      <c r="T231" s="633"/>
      <c r="U231" s="633"/>
      <c r="V231" s="633"/>
      <c r="W231" s="633"/>
      <c r="X231" s="633"/>
      <c r="Y231" s="633"/>
    </row>
    <row r="232" spans="1:25">
      <c r="A232" s="633"/>
      <c r="B232" s="633"/>
      <c r="C232" s="647"/>
      <c r="D232" s="633"/>
      <c r="E232" s="633"/>
      <c r="F232" s="633"/>
      <c r="G232" s="633"/>
      <c r="H232" s="633"/>
      <c r="I232" s="633"/>
      <c r="J232" s="633"/>
      <c r="K232" s="633"/>
      <c r="L232" s="633"/>
      <c r="M232" s="633"/>
      <c r="N232" s="633"/>
      <c r="O232" s="633"/>
      <c r="P232" s="633"/>
      <c r="Q232" s="633"/>
      <c r="R232" s="633"/>
      <c r="S232" s="633"/>
      <c r="T232" s="633"/>
      <c r="U232" s="633"/>
      <c r="V232" s="633"/>
      <c r="W232" s="633"/>
      <c r="X232" s="633"/>
      <c r="Y232" s="633"/>
    </row>
    <row r="233" spans="1:25">
      <c r="A233" s="633"/>
      <c r="B233" s="633"/>
      <c r="C233" s="647"/>
      <c r="D233" s="633"/>
      <c r="E233" s="633"/>
      <c r="F233" s="633"/>
      <c r="G233" s="633"/>
      <c r="H233" s="633"/>
      <c r="I233" s="633"/>
      <c r="J233" s="633"/>
      <c r="K233" s="633"/>
      <c r="L233" s="633"/>
      <c r="M233" s="633"/>
      <c r="N233" s="633"/>
      <c r="O233" s="633"/>
      <c r="P233" s="633"/>
      <c r="Q233" s="633"/>
      <c r="R233" s="633"/>
      <c r="S233" s="633"/>
      <c r="T233" s="633"/>
      <c r="U233" s="633"/>
      <c r="V233" s="633"/>
      <c r="W233" s="633"/>
      <c r="X233" s="633"/>
      <c r="Y233" s="633"/>
    </row>
    <row r="234" spans="1:25">
      <c r="A234" s="633"/>
      <c r="B234" s="633"/>
      <c r="C234" s="647"/>
      <c r="D234" s="633"/>
      <c r="E234" s="633"/>
      <c r="F234" s="633"/>
      <c r="G234" s="633"/>
      <c r="H234" s="633"/>
      <c r="I234" s="633"/>
      <c r="J234" s="633"/>
      <c r="K234" s="633"/>
      <c r="L234" s="633"/>
      <c r="M234" s="633"/>
      <c r="N234" s="633"/>
      <c r="O234" s="633"/>
      <c r="P234" s="633"/>
      <c r="Q234" s="633"/>
      <c r="R234" s="633"/>
      <c r="S234" s="633"/>
      <c r="T234" s="633"/>
      <c r="U234" s="633"/>
      <c r="V234" s="633"/>
      <c r="W234" s="633"/>
      <c r="X234" s="633"/>
      <c r="Y234" s="633"/>
    </row>
    <row r="235" spans="1:25">
      <c r="A235" s="633"/>
      <c r="B235" s="633"/>
      <c r="C235" s="647"/>
      <c r="D235" s="633"/>
      <c r="E235" s="633"/>
      <c r="F235" s="633"/>
      <c r="G235" s="633"/>
      <c r="H235" s="633"/>
      <c r="I235" s="633"/>
      <c r="J235" s="633"/>
      <c r="K235" s="633"/>
      <c r="L235" s="633"/>
      <c r="M235" s="633"/>
      <c r="N235" s="633"/>
      <c r="O235" s="633"/>
      <c r="P235" s="633"/>
      <c r="Q235" s="633"/>
      <c r="R235" s="633"/>
      <c r="S235" s="633"/>
      <c r="T235" s="633"/>
      <c r="U235" s="633"/>
      <c r="V235" s="633"/>
      <c r="W235" s="633"/>
      <c r="X235" s="633"/>
      <c r="Y235" s="633"/>
    </row>
    <row r="236" spans="1:25">
      <c r="A236" s="633"/>
      <c r="B236" s="633"/>
      <c r="C236" s="647"/>
      <c r="D236" s="633"/>
      <c r="E236" s="633"/>
      <c r="F236" s="633"/>
      <c r="G236" s="633"/>
      <c r="H236" s="633"/>
      <c r="I236" s="633"/>
      <c r="J236" s="633"/>
      <c r="K236" s="633"/>
      <c r="L236" s="633"/>
      <c r="M236" s="633"/>
      <c r="N236" s="633"/>
      <c r="O236" s="633"/>
      <c r="P236" s="633"/>
      <c r="Q236" s="633"/>
      <c r="R236" s="633"/>
      <c r="S236" s="633"/>
      <c r="T236" s="633"/>
      <c r="U236" s="633"/>
      <c r="V236" s="633"/>
      <c r="W236" s="633"/>
      <c r="X236" s="633"/>
      <c r="Y236" s="633"/>
    </row>
    <row r="237" spans="1:25">
      <c r="A237" s="633"/>
      <c r="B237" s="633"/>
      <c r="C237" s="647"/>
      <c r="D237" s="633"/>
      <c r="E237" s="633"/>
      <c r="F237" s="633"/>
      <c r="G237" s="633"/>
      <c r="H237" s="633"/>
      <c r="I237" s="633"/>
      <c r="J237" s="633"/>
      <c r="K237" s="633"/>
      <c r="L237" s="633"/>
      <c r="M237" s="633"/>
      <c r="N237" s="633"/>
      <c r="O237" s="633"/>
      <c r="P237" s="633"/>
      <c r="Q237" s="633"/>
      <c r="R237" s="633"/>
      <c r="S237" s="633"/>
      <c r="T237" s="633"/>
      <c r="U237" s="633"/>
      <c r="V237" s="633"/>
      <c r="W237" s="633"/>
      <c r="X237" s="633"/>
      <c r="Y237" s="633"/>
    </row>
    <row r="238" spans="1:25">
      <c r="A238" s="633"/>
      <c r="B238" s="633"/>
      <c r="C238" s="647"/>
      <c r="D238" s="633"/>
      <c r="E238" s="633"/>
      <c r="F238" s="633"/>
      <c r="G238" s="633"/>
      <c r="H238" s="633"/>
      <c r="I238" s="633"/>
      <c r="J238" s="633"/>
      <c r="K238" s="633"/>
      <c r="L238" s="633"/>
      <c r="M238" s="633"/>
      <c r="N238" s="633"/>
      <c r="O238" s="633"/>
      <c r="P238" s="633"/>
      <c r="Q238" s="633"/>
      <c r="R238" s="633"/>
      <c r="S238" s="633"/>
      <c r="T238" s="633"/>
      <c r="U238" s="633"/>
      <c r="V238" s="633"/>
      <c r="W238" s="633"/>
      <c r="X238" s="633"/>
      <c r="Y238" s="633"/>
    </row>
    <row r="239" spans="1:25">
      <c r="A239" s="633"/>
      <c r="B239" s="633"/>
      <c r="C239" s="647"/>
      <c r="D239" s="633"/>
      <c r="E239" s="633"/>
      <c r="F239" s="633"/>
      <c r="G239" s="633"/>
      <c r="H239" s="633"/>
      <c r="I239" s="633"/>
      <c r="J239" s="633"/>
      <c r="K239" s="633"/>
      <c r="L239" s="633"/>
      <c r="M239" s="633"/>
      <c r="N239" s="633"/>
      <c r="O239" s="633"/>
      <c r="P239" s="633"/>
      <c r="Q239" s="633"/>
      <c r="R239" s="633"/>
      <c r="S239" s="633"/>
      <c r="T239" s="633"/>
      <c r="U239" s="633"/>
      <c r="V239" s="633"/>
      <c r="W239" s="633"/>
      <c r="X239" s="633"/>
      <c r="Y239" s="633"/>
    </row>
    <row r="240" spans="1:25">
      <c r="A240" s="633"/>
      <c r="B240" s="633"/>
      <c r="C240" s="647"/>
      <c r="D240" s="633"/>
      <c r="E240" s="633"/>
      <c r="F240" s="633"/>
      <c r="G240" s="633"/>
      <c r="H240" s="633"/>
      <c r="I240" s="633"/>
      <c r="J240" s="633"/>
      <c r="K240" s="633"/>
      <c r="L240" s="633"/>
      <c r="M240" s="633"/>
      <c r="N240" s="633"/>
      <c r="O240" s="633"/>
      <c r="P240" s="633"/>
      <c r="Q240" s="633"/>
      <c r="R240" s="633"/>
      <c r="S240" s="633"/>
      <c r="T240" s="633"/>
      <c r="U240" s="633"/>
      <c r="V240" s="633"/>
      <c r="W240" s="633"/>
      <c r="X240" s="633"/>
      <c r="Y240" s="633"/>
    </row>
    <row r="241" spans="1:25">
      <c r="A241" s="633"/>
      <c r="B241" s="633"/>
      <c r="C241" s="647"/>
      <c r="D241" s="633"/>
      <c r="E241" s="633"/>
      <c r="F241" s="633"/>
      <c r="G241" s="633"/>
      <c r="H241" s="633"/>
      <c r="I241" s="633"/>
      <c r="J241" s="633"/>
      <c r="K241" s="633"/>
      <c r="L241" s="633"/>
      <c r="M241" s="633"/>
      <c r="N241" s="633"/>
      <c r="O241" s="633"/>
      <c r="P241" s="633"/>
      <c r="Q241" s="633"/>
      <c r="R241" s="633"/>
      <c r="S241" s="633"/>
      <c r="T241" s="633"/>
      <c r="U241" s="633"/>
      <c r="V241" s="633"/>
      <c r="W241" s="633"/>
      <c r="X241" s="633"/>
      <c r="Y241" s="633"/>
    </row>
    <row r="242" spans="1:25">
      <c r="A242" s="633"/>
      <c r="B242" s="633"/>
      <c r="C242" s="647"/>
      <c r="D242" s="633"/>
      <c r="E242" s="633"/>
      <c r="F242" s="633"/>
      <c r="G242" s="633"/>
      <c r="H242" s="633"/>
      <c r="I242" s="633"/>
      <c r="J242" s="633"/>
      <c r="K242" s="633"/>
      <c r="L242" s="633"/>
      <c r="M242" s="633"/>
      <c r="N242" s="633"/>
      <c r="O242" s="633"/>
      <c r="P242" s="633"/>
      <c r="Q242" s="633"/>
      <c r="R242" s="633"/>
      <c r="S242" s="633"/>
      <c r="T242" s="633"/>
      <c r="U242" s="633"/>
      <c r="V242" s="633"/>
      <c r="W242" s="633"/>
      <c r="X242" s="633"/>
      <c r="Y242" s="633"/>
    </row>
    <row r="243" spans="1:25">
      <c r="A243" s="633"/>
      <c r="B243" s="633"/>
      <c r="C243" s="647"/>
      <c r="D243" s="633"/>
      <c r="E243" s="633"/>
      <c r="F243" s="633"/>
      <c r="G243" s="633"/>
      <c r="H243" s="633"/>
      <c r="I243" s="633"/>
      <c r="J243" s="633"/>
      <c r="K243" s="633"/>
      <c r="L243" s="633"/>
      <c r="M243" s="633"/>
      <c r="N243" s="633"/>
      <c r="O243" s="633"/>
      <c r="P243" s="633"/>
      <c r="Q243" s="633"/>
      <c r="R243" s="633"/>
      <c r="S243" s="633"/>
      <c r="T243" s="633"/>
      <c r="U243" s="633"/>
      <c r="V243" s="633"/>
      <c r="W243" s="633"/>
      <c r="X243" s="633"/>
      <c r="Y243" s="633"/>
    </row>
    <row r="244" spans="1:25">
      <c r="A244" s="633"/>
      <c r="B244" s="633"/>
      <c r="C244" s="647"/>
      <c r="D244" s="633"/>
      <c r="E244" s="633"/>
      <c r="F244" s="633"/>
      <c r="G244" s="633"/>
      <c r="H244" s="633"/>
      <c r="I244" s="633"/>
      <c r="J244" s="633"/>
      <c r="K244" s="633"/>
      <c r="L244" s="633"/>
      <c r="M244" s="633"/>
      <c r="N244" s="633"/>
      <c r="O244" s="633"/>
      <c r="P244" s="633"/>
      <c r="Q244" s="633"/>
      <c r="R244" s="633"/>
      <c r="S244" s="633"/>
      <c r="T244" s="633"/>
      <c r="U244" s="633"/>
      <c r="V244" s="633"/>
      <c r="W244" s="633"/>
      <c r="X244" s="633"/>
      <c r="Y244" s="633"/>
    </row>
    <row r="245" spans="1:25">
      <c r="A245" s="633"/>
      <c r="B245" s="633"/>
      <c r="C245" s="647"/>
      <c r="D245" s="633"/>
      <c r="E245" s="633"/>
      <c r="F245" s="633"/>
      <c r="G245" s="633"/>
      <c r="H245" s="633"/>
      <c r="I245" s="633"/>
      <c r="J245" s="633"/>
      <c r="K245" s="633"/>
      <c r="L245" s="633"/>
      <c r="M245" s="633"/>
      <c r="N245" s="633"/>
      <c r="O245" s="633"/>
      <c r="P245" s="633"/>
      <c r="Q245" s="633"/>
      <c r="R245" s="633"/>
      <c r="S245" s="633"/>
      <c r="T245" s="633"/>
      <c r="U245" s="633"/>
      <c r="V245" s="633"/>
      <c r="W245" s="633"/>
      <c r="X245" s="633"/>
      <c r="Y245" s="633"/>
    </row>
    <row r="246" spans="1:25">
      <c r="A246" s="633"/>
      <c r="B246" s="633"/>
      <c r="C246" s="647"/>
      <c r="D246" s="633"/>
      <c r="E246" s="633"/>
      <c r="F246" s="633"/>
      <c r="G246" s="633"/>
      <c r="H246" s="633"/>
      <c r="I246" s="633"/>
      <c r="J246" s="633"/>
      <c r="K246" s="633"/>
      <c r="L246" s="633"/>
      <c r="M246" s="633"/>
      <c r="N246" s="633"/>
      <c r="O246" s="633"/>
      <c r="P246" s="633"/>
      <c r="Q246" s="633"/>
      <c r="R246" s="633"/>
      <c r="S246" s="633"/>
      <c r="T246" s="633"/>
      <c r="U246" s="633"/>
      <c r="V246" s="633"/>
      <c r="W246" s="633"/>
      <c r="X246" s="633"/>
      <c r="Y246" s="633"/>
    </row>
    <row r="247" spans="1:25">
      <c r="A247" s="633"/>
      <c r="B247" s="633"/>
      <c r="C247" s="647"/>
      <c r="D247" s="633"/>
      <c r="E247" s="633"/>
      <c r="F247" s="633"/>
      <c r="G247" s="633"/>
      <c r="H247" s="633"/>
      <c r="I247" s="633"/>
      <c r="J247" s="633"/>
      <c r="K247" s="633"/>
      <c r="L247" s="633"/>
      <c r="M247" s="633"/>
      <c r="N247" s="633"/>
      <c r="O247" s="633"/>
      <c r="P247" s="633"/>
      <c r="Q247" s="633"/>
      <c r="R247" s="633"/>
      <c r="S247" s="633"/>
      <c r="T247" s="633"/>
      <c r="U247" s="633"/>
      <c r="V247" s="633"/>
      <c r="W247" s="633"/>
      <c r="X247" s="633"/>
      <c r="Y247" s="633"/>
    </row>
    <row r="248" spans="1:25">
      <c r="A248" s="633"/>
      <c r="B248" s="633"/>
      <c r="C248" s="647"/>
      <c r="D248" s="633"/>
      <c r="E248" s="633"/>
      <c r="F248" s="633"/>
      <c r="G248" s="633"/>
      <c r="H248" s="633"/>
      <c r="I248" s="633"/>
      <c r="J248" s="633"/>
      <c r="K248" s="633"/>
      <c r="L248" s="633"/>
      <c r="M248" s="633"/>
      <c r="N248" s="633"/>
      <c r="O248" s="633"/>
      <c r="P248" s="633"/>
      <c r="Q248" s="633"/>
      <c r="R248" s="633"/>
      <c r="S248" s="633"/>
      <c r="T248" s="633"/>
      <c r="U248" s="633"/>
      <c r="V248" s="633"/>
      <c r="W248" s="633"/>
      <c r="X248" s="633"/>
      <c r="Y248" s="633"/>
    </row>
    <row r="249" spans="1:25">
      <c r="A249" s="633"/>
      <c r="B249" s="633"/>
      <c r="C249" s="647"/>
      <c r="D249" s="633"/>
      <c r="E249" s="633"/>
      <c r="F249" s="633"/>
      <c r="G249" s="633"/>
      <c r="H249" s="633"/>
      <c r="I249" s="633"/>
      <c r="J249" s="633"/>
      <c r="K249" s="633"/>
      <c r="L249" s="633"/>
      <c r="M249" s="633"/>
      <c r="N249" s="633"/>
      <c r="O249" s="633"/>
      <c r="P249" s="633"/>
      <c r="Q249" s="633"/>
      <c r="R249" s="633"/>
      <c r="S249" s="633"/>
      <c r="T249" s="633"/>
      <c r="U249" s="633"/>
      <c r="V249" s="633"/>
      <c r="W249" s="633"/>
      <c r="X249" s="633"/>
      <c r="Y249" s="633"/>
    </row>
    <row r="250" spans="1:25">
      <c r="A250" s="633"/>
      <c r="B250" s="633"/>
      <c r="C250" s="647"/>
      <c r="D250" s="633"/>
      <c r="E250" s="633"/>
      <c r="F250" s="633"/>
      <c r="G250" s="633"/>
      <c r="H250" s="633"/>
      <c r="I250" s="633"/>
      <c r="J250" s="633"/>
      <c r="K250" s="633"/>
      <c r="L250" s="633"/>
      <c r="M250" s="633"/>
      <c r="N250" s="633"/>
      <c r="O250" s="633"/>
      <c r="P250" s="633"/>
      <c r="Q250" s="633"/>
      <c r="R250" s="633"/>
      <c r="S250" s="633"/>
      <c r="T250" s="633"/>
      <c r="U250" s="633"/>
      <c r="V250" s="633"/>
      <c r="W250" s="633"/>
      <c r="X250" s="633"/>
      <c r="Y250" s="633"/>
    </row>
    <row r="251" spans="1:25">
      <c r="A251" s="633"/>
      <c r="B251" s="633"/>
      <c r="C251" s="647"/>
      <c r="D251" s="633"/>
      <c r="E251" s="633"/>
      <c r="F251" s="633"/>
      <c r="G251" s="633"/>
      <c r="H251" s="633"/>
      <c r="I251" s="633"/>
      <c r="J251" s="633"/>
      <c r="K251" s="633"/>
      <c r="L251" s="633"/>
      <c r="M251" s="633"/>
      <c r="N251" s="633"/>
      <c r="O251" s="633"/>
      <c r="P251" s="633"/>
      <c r="Q251" s="633"/>
      <c r="R251" s="633"/>
      <c r="S251" s="633"/>
      <c r="T251" s="633"/>
      <c r="U251" s="633"/>
      <c r="V251" s="633"/>
      <c r="W251" s="633"/>
      <c r="X251" s="633"/>
      <c r="Y251" s="633"/>
    </row>
    <row r="252" spans="1:25">
      <c r="A252" s="633"/>
      <c r="B252" s="633"/>
      <c r="C252" s="647"/>
      <c r="D252" s="633"/>
      <c r="E252" s="633"/>
      <c r="F252" s="633"/>
      <c r="G252" s="633"/>
      <c r="H252" s="633"/>
      <c r="I252" s="633"/>
      <c r="J252" s="633"/>
      <c r="K252" s="633"/>
      <c r="L252" s="633"/>
      <c r="M252" s="633"/>
      <c r="N252" s="633"/>
      <c r="O252" s="633"/>
      <c r="P252" s="633"/>
      <c r="Q252" s="633"/>
      <c r="R252" s="633"/>
      <c r="S252" s="633"/>
      <c r="T252" s="633"/>
      <c r="U252" s="633"/>
      <c r="V252" s="633"/>
      <c r="W252" s="633"/>
      <c r="X252" s="633"/>
      <c r="Y252" s="633"/>
    </row>
    <row r="253" spans="1:25">
      <c r="A253" s="633"/>
      <c r="B253" s="633"/>
      <c r="C253" s="647"/>
      <c r="D253" s="633"/>
      <c r="E253" s="633"/>
      <c r="F253" s="633"/>
      <c r="G253" s="633"/>
      <c r="H253" s="633"/>
      <c r="I253" s="633"/>
      <c r="J253" s="633"/>
      <c r="K253" s="633"/>
      <c r="L253" s="633"/>
      <c r="M253" s="633"/>
      <c r="N253" s="633"/>
      <c r="O253" s="633"/>
      <c r="P253" s="633"/>
      <c r="Q253" s="633"/>
      <c r="R253" s="633"/>
      <c r="S253" s="633"/>
      <c r="T253" s="633"/>
      <c r="U253" s="633"/>
      <c r="V253" s="633"/>
      <c r="W253" s="633"/>
      <c r="X253" s="633"/>
      <c r="Y253" s="633"/>
    </row>
    <row r="254" spans="1:25">
      <c r="A254" s="633"/>
      <c r="B254" s="633"/>
      <c r="C254" s="647"/>
      <c r="D254" s="633"/>
      <c r="E254" s="633"/>
      <c r="F254" s="633"/>
      <c r="G254" s="633"/>
      <c r="H254" s="633"/>
      <c r="I254" s="633"/>
      <c r="J254" s="633"/>
      <c r="K254" s="633"/>
      <c r="L254" s="633"/>
      <c r="M254" s="633"/>
      <c r="N254" s="633"/>
      <c r="O254" s="633"/>
      <c r="P254" s="633"/>
      <c r="Q254" s="633"/>
      <c r="R254" s="633"/>
      <c r="S254" s="633"/>
      <c r="T254" s="633"/>
      <c r="U254" s="633"/>
      <c r="V254" s="633"/>
      <c r="W254" s="633"/>
      <c r="X254" s="633"/>
      <c r="Y254" s="633"/>
    </row>
    <row r="255" spans="1:25">
      <c r="A255" s="633"/>
      <c r="B255" s="633"/>
      <c r="C255" s="647"/>
      <c r="D255" s="633"/>
      <c r="E255" s="633"/>
      <c r="F255" s="633"/>
      <c r="G255" s="633"/>
      <c r="H255" s="633"/>
      <c r="I255" s="633"/>
      <c r="J255" s="633"/>
      <c r="K255" s="633"/>
      <c r="L255" s="633"/>
      <c r="M255" s="633"/>
      <c r="N255" s="633"/>
      <c r="O255" s="633"/>
      <c r="P255" s="633"/>
      <c r="Q255" s="633"/>
      <c r="R255" s="633"/>
      <c r="S255" s="633"/>
      <c r="T255" s="633"/>
      <c r="U255" s="633"/>
      <c r="V255" s="633"/>
      <c r="W255" s="633"/>
      <c r="X255" s="633"/>
      <c r="Y255" s="633"/>
    </row>
    <row r="256" spans="1:25">
      <c r="A256" s="633"/>
      <c r="B256" s="633"/>
      <c r="C256" s="647"/>
      <c r="D256" s="633"/>
      <c r="E256" s="633"/>
      <c r="F256" s="633"/>
      <c r="G256" s="633"/>
      <c r="H256" s="633"/>
      <c r="I256" s="633"/>
      <c r="J256" s="633"/>
      <c r="K256" s="633"/>
      <c r="L256" s="633"/>
      <c r="M256" s="633"/>
      <c r="N256" s="633"/>
      <c r="O256" s="633"/>
      <c r="P256" s="633"/>
      <c r="Q256" s="633"/>
      <c r="R256" s="633"/>
      <c r="S256" s="633"/>
      <c r="T256" s="633"/>
      <c r="U256" s="633"/>
      <c r="V256" s="633"/>
      <c r="W256" s="633"/>
      <c r="X256" s="633"/>
      <c r="Y256" s="633"/>
    </row>
    <row r="257" spans="1:25">
      <c r="A257" s="633"/>
      <c r="B257" s="633"/>
      <c r="C257" s="647"/>
      <c r="D257" s="633"/>
      <c r="E257" s="633"/>
      <c r="F257" s="633"/>
      <c r="G257" s="633"/>
      <c r="H257" s="633"/>
      <c r="I257" s="633"/>
      <c r="J257" s="633"/>
      <c r="K257" s="633"/>
      <c r="L257" s="633"/>
      <c r="M257" s="633"/>
      <c r="N257" s="633"/>
      <c r="O257" s="633"/>
      <c r="P257" s="633"/>
      <c r="Q257" s="633"/>
      <c r="R257" s="633"/>
      <c r="S257" s="633"/>
      <c r="T257" s="633"/>
      <c r="U257" s="633"/>
      <c r="V257" s="633"/>
      <c r="W257" s="633"/>
      <c r="X257" s="633"/>
      <c r="Y257" s="633"/>
    </row>
    <row r="258" spans="1:25">
      <c r="A258" s="633"/>
      <c r="B258" s="633"/>
      <c r="C258" s="647"/>
      <c r="D258" s="633"/>
      <c r="E258" s="633"/>
      <c r="F258" s="633"/>
      <c r="G258" s="633"/>
      <c r="H258" s="633"/>
      <c r="I258" s="633"/>
      <c r="J258" s="633"/>
      <c r="K258" s="633"/>
      <c r="L258" s="633"/>
      <c r="M258" s="633"/>
      <c r="N258" s="633"/>
      <c r="O258" s="633"/>
      <c r="P258" s="633"/>
      <c r="Q258" s="633"/>
      <c r="R258" s="633"/>
      <c r="S258" s="633"/>
      <c r="T258" s="633"/>
      <c r="U258" s="633"/>
      <c r="V258" s="633"/>
      <c r="W258" s="633"/>
      <c r="X258" s="633"/>
      <c r="Y258" s="633"/>
    </row>
    <row r="259" spans="1:25">
      <c r="A259" s="633"/>
      <c r="B259" s="633"/>
      <c r="C259" s="647"/>
      <c r="D259" s="633"/>
      <c r="E259" s="633"/>
      <c r="F259" s="633"/>
      <c r="G259" s="633"/>
      <c r="H259" s="633"/>
      <c r="I259" s="633"/>
      <c r="J259" s="633"/>
      <c r="K259" s="633"/>
      <c r="L259" s="633"/>
      <c r="M259" s="633"/>
      <c r="N259" s="633"/>
      <c r="O259" s="633"/>
      <c r="P259" s="633"/>
      <c r="Q259" s="633"/>
      <c r="R259" s="633"/>
      <c r="S259" s="633"/>
      <c r="T259" s="633"/>
      <c r="U259" s="633"/>
      <c r="V259" s="633"/>
      <c r="W259" s="633"/>
      <c r="X259" s="633"/>
      <c r="Y259" s="633"/>
    </row>
    <row r="260" spans="1:25">
      <c r="A260" s="633"/>
      <c r="B260" s="633"/>
      <c r="C260" s="647"/>
      <c r="D260" s="633"/>
      <c r="E260" s="633"/>
      <c r="F260" s="633"/>
      <c r="G260" s="633"/>
      <c r="H260" s="633"/>
      <c r="I260" s="633"/>
      <c r="J260" s="633"/>
      <c r="K260" s="633"/>
      <c r="L260" s="633"/>
      <c r="M260" s="633"/>
      <c r="N260" s="633"/>
      <c r="O260" s="633"/>
      <c r="P260" s="633"/>
      <c r="Q260" s="633"/>
      <c r="R260" s="633"/>
      <c r="S260" s="633"/>
      <c r="T260" s="633"/>
      <c r="U260" s="633"/>
      <c r="V260" s="633"/>
      <c r="W260" s="633"/>
      <c r="X260" s="633"/>
      <c r="Y260" s="633"/>
    </row>
    <row r="261" spans="1:25">
      <c r="A261" s="633"/>
      <c r="B261" s="633"/>
      <c r="C261" s="647"/>
      <c r="D261" s="633"/>
      <c r="E261" s="633"/>
      <c r="F261" s="633"/>
      <c r="G261" s="633"/>
      <c r="H261" s="633"/>
      <c r="I261" s="633"/>
      <c r="J261" s="633"/>
      <c r="K261" s="633"/>
      <c r="L261" s="633"/>
      <c r="M261" s="633"/>
      <c r="N261" s="633"/>
      <c r="O261" s="633"/>
      <c r="P261" s="633"/>
      <c r="Q261" s="633"/>
      <c r="R261" s="633"/>
      <c r="S261" s="633"/>
      <c r="T261" s="633"/>
      <c r="U261" s="633"/>
      <c r="V261" s="633"/>
      <c r="W261" s="633"/>
      <c r="X261" s="633"/>
      <c r="Y261" s="633"/>
    </row>
    <row r="262" spans="1:25">
      <c r="A262" s="633"/>
      <c r="B262" s="633"/>
      <c r="C262" s="647"/>
      <c r="D262" s="633"/>
      <c r="E262" s="633"/>
      <c r="F262" s="633"/>
      <c r="G262" s="633"/>
      <c r="H262" s="633"/>
      <c r="I262" s="633"/>
      <c r="J262" s="633"/>
      <c r="K262" s="633"/>
      <c r="L262" s="633"/>
      <c r="M262" s="633"/>
      <c r="N262" s="633"/>
      <c r="O262" s="633"/>
      <c r="P262" s="633"/>
      <c r="Q262" s="633"/>
      <c r="R262" s="633"/>
      <c r="S262" s="633"/>
      <c r="T262" s="633"/>
      <c r="U262" s="633"/>
      <c r="V262" s="633"/>
      <c r="W262" s="633"/>
      <c r="X262" s="633"/>
      <c r="Y262" s="633"/>
    </row>
    <row r="263" spans="1:25">
      <c r="A263" s="633"/>
      <c r="B263" s="633"/>
      <c r="C263" s="647"/>
      <c r="D263" s="633"/>
      <c r="E263" s="633"/>
      <c r="F263" s="633"/>
      <c r="G263" s="633"/>
      <c r="H263" s="633"/>
      <c r="I263" s="633"/>
      <c r="J263" s="633"/>
      <c r="K263" s="633"/>
      <c r="L263" s="633"/>
      <c r="M263" s="633"/>
      <c r="N263" s="633"/>
      <c r="O263" s="633"/>
      <c r="P263" s="633"/>
      <c r="Q263" s="633"/>
      <c r="R263" s="633"/>
      <c r="S263" s="633"/>
      <c r="T263" s="633"/>
      <c r="U263" s="633"/>
      <c r="V263" s="633"/>
      <c r="W263" s="633"/>
      <c r="X263" s="633"/>
      <c r="Y263" s="633"/>
    </row>
    <row r="264" spans="1:25">
      <c r="A264" s="633"/>
      <c r="B264" s="633"/>
      <c r="C264" s="647"/>
      <c r="D264" s="633"/>
      <c r="E264" s="633"/>
      <c r="F264" s="633"/>
      <c r="G264" s="633"/>
      <c r="H264" s="633"/>
      <c r="I264" s="633"/>
      <c r="J264" s="633"/>
      <c r="K264" s="633"/>
      <c r="L264" s="633"/>
      <c r="M264" s="633"/>
      <c r="N264" s="633"/>
      <c r="O264" s="633"/>
      <c r="P264" s="633"/>
      <c r="Q264" s="633"/>
      <c r="R264" s="633"/>
      <c r="S264" s="633"/>
      <c r="T264" s="633"/>
      <c r="U264" s="633"/>
      <c r="V264" s="633"/>
      <c r="W264" s="633"/>
      <c r="X264" s="633"/>
      <c r="Y264" s="633"/>
    </row>
    <row r="265" spans="1:25">
      <c r="A265" s="633"/>
      <c r="B265" s="633"/>
      <c r="C265" s="647"/>
      <c r="D265" s="633"/>
      <c r="E265" s="633"/>
      <c r="F265" s="633"/>
      <c r="G265" s="633"/>
      <c r="H265" s="633"/>
      <c r="I265" s="633"/>
      <c r="J265" s="633"/>
      <c r="K265" s="633"/>
      <c r="L265" s="633"/>
      <c r="M265" s="633"/>
      <c r="N265" s="633"/>
      <c r="O265" s="633"/>
      <c r="P265" s="633"/>
      <c r="Q265" s="633"/>
      <c r="R265" s="633"/>
      <c r="S265" s="633"/>
      <c r="T265" s="633"/>
      <c r="U265" s="633"/>
      <c r="V265" s="633"/>
      <c r="W265" s="633"/>
      <c r="X265" s="633"/>
      <c r="Y265" s="633"/>
    </row>
    <row r="266" spans="1:25">
      <c r="A266" s="633"/>
      <c r="B266" s="633"/>
      <c r="C266" s="647"/>
      <c r="D266" s="633"/>
      <c r="E266" s="633"/>
      <c r="F266" s="633"/>
      <c r="G266" s="633"/>
      <c r="H266" s="633"/>
      <c r="I266" s="633"/>
      <c r="J266" s="633"/>
      <c r="K266" s="633"/>
      <c r="L266" s="633"/>
      <c r="M266" s="633"/>
      <c r="N266" s="633"/>
      <c r="O266" s="633"/>
      <c r="P266" s="633"/>
      <c r="Q266" s="633"/>
      <c r="R266" s="633"/>
      <c r="S266" s="633"/>
      <c r="T266" s="633"/>
      <c r="U266" s="633"/>
      <c r="V266" s="633"/>
      <c r="W266" s="633"/>
      <c r="X266" s="633"/>
      <c r="Y266" s="633"/>
    </row>
    <row r="267" spans="1:25">
      <c r="A267" s="633"/>
      <c r="B267" s="633"/>
      <c r="C267" s="647"/>
      <c r="D267" s="633"/>
      <c r="E267" s="633"/>
      <c r="F267" s="633"/>
      <c r="G267" s="633"/>
      <c r="H267" s="633"/>
      <c r="I267" s="633"/>
      <c r="J267" s="633"/>
      <c r="K267" s="633"/>
      <c r="L267" s="633"/>
      <c r="M267" s="633"/>
      <c r="N267" s="633"/>
      <c r="O267" s="633"/>
      <c r="P267" s="633"/>
      <c r="Q267" s="633"/>
      <c r="R267" s="633"/>
      <c r="S267" s="633"/>
      <c r="T267" s="633"/>
      <c r="U267" s="633"/>
      <c r="V267" s="633"/>
      <c r="W267" s="633"/>
      <c r="X267" s="633"/>
      <c r="Y267" s="633"/>
    </row>
    <row r="268" spans="1:25">
      <c r="A268" s="633"/>
      <c r="B268" s="633"/>
      <c r="C268" s="647"/>
      <c r="D268" s="633"/>
      <c r="E268" s="633"/>
      <c r="F268" s="633"/>
      <c r="G268" s="633"/>
      <c r="H268" s="633"/>
      <c r="I268" s="633"/>
      <c r="J268" s="633"/>
      <c r="K268" s="633"/>
      <c r="L268" s="633"/>
      <c r="M268" s="633"/>
      <c r="N268" s="633"/>
      <c r="O268" s="633"/>
      <c r="P268" s="633"/>
      <c r="Q268" s="633"/>
      <c r="R268" s="633"/>
      <c r="S268" s="633"/>
      <c r="T268" s="633"/>
      <c r="U268" s="633"/>
      <c r="V268" s="633"/>
      <c r="W268" s="633"/>
      <c r="X268" s="633"/>
      <c r="Y268" s="633"/>
    </row>
    <row r="269" spans="1:25">
      <c r="A269" s="633"/>
      <c r="B269" s="633"/>
      <c r="C269" s="647"/>
      <c r="D269" s="633"/>
      <c r="E269" s="633"/>
      <c r="F269" s="633"/>
      <c r="G269" s="633"/>
      <c r="H269" s="633"/>
      <c r="I269" s="633"/>
      <c r="J269" s="633"/>
      <c r="K269" s="633"/>
      <c r="L269" s="633"/>
      <c r="M269" s="633"/>
      <c r="N269" s="633"/>
      <c r="O269" s="633"/>
      <c r="P269" s="633"/>
      <c r="Q269" s="633"/>
      <c r="R269" s="633"/>
      <c r="S269" s="633"/>
      <c r="T269" s="633"/>
      <c r="U269" s="633"/>
      <c r="V269" s="633"/>
      <c r="W269" s="633"/>
      <c r="X269" s="633"/>
      <c r="Y269" s="633"/>
    </row>
    <row r="270" spans="1:25">
      <c r="A270" s="633"/>
      <c r="B270" s="633"/>
      <c r="C270" s="647"/>
      <c r="D270" s="633"/>
      <c r="E270" s="633"/>
      <c r="F270" s="633"/>
      <c r="G270" s="633"/>
      <c r="H270" s="633"/>
      <c r="I270" s="633"/>
      <c r="J270" s="633"/>
      <c r="K270" s="633"/>
      <c r="L270" s="633"/>
      <c r="M270" s="633"/>
      <c r="N270" s="633"/>
      <c r="O270" s="633"/>
      <c r="P270" s="633"/>
      <c r="Q270" s="633"/>
      <c r="R270" s="633"/>
      <c r="S270" s="633"/>
      <c r="T270" s="633"/>
      <c r="U270" s="633"/>
      <c r="V270" s="633"/>
      <c r="W270" s="633"/>
      <c r="X270" s="633"/>
      <c r="Y270" s="633"/>
    </row>
    <row r="271" spans="1:25">
      <c r="A271" s="633"/>
      <c r="B271" s="633"/>
      <c r="C271" s="647"/>
      <c r="D271" s="633"/>
      <c r="E271" s="633"/>
      <c r="F271" s="633"/>
      <c r="G271" s="633"/>
      <c r="H271" s="633"/>
      <c r="I271" s="633"/>
      <c r="J271" s="633"/>
      <c r="K271" s="633"/>
      <c r="L271" s="633"/>
      <c r="M271" s="633"/>
      <c r="N271" s="633"/>
      <c r="O271" s="633"/>
      <c r="P271" s="633"/>
      <c r="Q271" s="633"/>
      <c r="R271" s="633"/>
      <c r="S271" s="633"/>
      <c r="T271" s="633"/>
      <c r="U271" s="633"/>
      <c r="V271" s="633"/>
      <c r="W271" s="633"/>
      <c r="X271" s="633"/>
      <c r="Y271" s="633"/>
    </row>
    <row r="272" spans="1:25">
      <c r="A272" s="633"/>
      <c r="B272" s="633"/>
      <c r="C272" s="647"/>
      <c r="D272" s="633"/>
      <c r="E272" s="633"/>
      <c r="F272" s="633"/>
      <c r="G272" s="633"/>
      <c r="H272" s="633"/>
      <c r="I272" s="633"/>
      <c r="J272" s="633"/>
      <c r="K272" s="633"/>
      <c r="L272" s="633"/>
      <c r="M272" s="633"/>
      <c r="N272" s="633"/>
      <c r="O272" s="633"/>
      <c r="P272" s="633"/>
      <c r="Q272" s="633"/>
      <c r="R272" s="633"/>
      <c r="S272" s="633"/>
      <c r="T272" s="633"/>
      <c r="U272" s="633"/>
      <c r="V272" s="633"/>
      <c r="W272" s="633"/>
      <c r="X272" s="633"/>
      <c r="Y272" s="633"/>
    </row>
    <row r="273" spans="1:25">
      <c r="A273" s="633"/>
      <c r="B273" s="633"/>
      <c r="C273" s="647"/>
      <c r="D273" s="633"/>
      <c r="E273" s="633"/>
      <c r="F273" s="633"/>
      <c r="G273" s="633"/>
      <c r="H273" s="633"/>
      <c r="I273" s="633"/>
      <c r="J273" s="633"/>
      <c r="K273" s="633"/>
      <c r="L273" s="633"/>
      <c r="M273" s="633"/>
      <c r="N273" s="633"/>
      <c r="O273" s="633"/>
      <c r="P273" s="633"/>
      <c r="Q273" s="633"/>
      <c r="R273" s="633"/>
      <c r="S273" s="633"/>
      <c r="T273" s="633"/>
      <c r="U273" s="633"/>
      <c r="V273" s="633"/>
      <c r="W273" s="633"/>
      <c r="X273" s="633"/>
      <c r="Y273" s="633"/>
    </row>
    <row r="274" spans="1:25">
      <c r="A274" s="633"/>
      <c r="B274" s="633"/>
      <c r="C274" s="647"/>
      <c r="D274" s="633"/>
      <c r="E274" s="633"/>
      <c r="F274" s="633"/>
      <c r="G274" s="633"/>
      <c r="H274" s="633"/>
      <c r="I274" s="633"/>
      <c r="J274" s="633"/>
      <c r="K274" s="633"/>
      <c r="L274" s="633"/>
      <c r="M274" s="633"/>
      <c r="N274" s="633"/>
      <c r="O274" s="633"/>
      <c r="P274" s="633"/>
      <c r="Q274" s="633"/>
      <c r="R274" s="633"/>
      <c r="S274" s="633"/>
      <c r="T274" s="633"/>
      <c r="U274" s="633"/>
      <c r="V274" s="633"/>
      <c r="W274" s="633"/>
      <c r="X274" s="633"/>
      <c r="Y274" s="633"/>
    </row>
    <row r="275" spans="1:25">
      <c r="A275" s="633"/>
      <c r="B275" s="633"/>
      <c r="C275" s="647"/>
      <c r="D275" s="633"/>
      <c r="E275" s="633"/>
      <c r="F275" s="633"/>
      <c r="G275" s="633"/>
      <c r="H275" s="633"/>
      <c r="I275" s="633"/>
      <c r="J275" s="633"/>
      <c r="K275" s="633"/>
      <c r="L275" s="633"/>
      <c r="M275" s="633"/>
      <c r="N275" s="633"/>
      <c r="O275" s="633"/>
      <c r="P275" s="633"/>
      <c r="Q275" s="633"/>
      <c r="R275" s="633"/>
      <c r="S275" s="633"/>
      <c r="T275" s="633"/>
      <c r="U275" s="633"/>
      <c r="V275" s="633"/>
      <c r="W275" s="633"/>
      <c r="X275" s="633"/>
      <c r="Y275" s="633"/>
    </row>
    <row r="276" spans="1:25">
      <c r="A276" s="633"/>
      <c r="B276" s="633"/>
      <c r="C276" s="647"/>
      <c r="D276" s="633"/>
      <c r="E276" s="633"/>
      <c r="F276" s="633"/>
      <c r="G276" s="633"/>
      <c r="H276" s="633"/>
      <c r="I276" s="633"/>
      <c r="J276" s="633"/>
      <c r="K276" s="633"/>
      <c r="L276" s="633"/>
      <c r="M276" s="633"/>
      <c r="N276" s="633"/>
      <c r="O276" s="633"/>
      <c r="P276" s="633"/>
      <c r="Q276" s="633"/>
      <c r="R276" s="633"/>
      <c r="S276" s="633"/>
      <c r="T276" s="633"/>
      <c r="U276" s="633"/>
      <c r="V276" s="633"/>
      <c r="W276" s="633"/>
      <c r="X276" s="633"/>
      <c r="Y276" s="633"/>
    </row>
    <row r="277" spans="1:25">
      <c r="A277" s="633"/>
      <c r="B277" s="633"/>
      <c r="C277" s="647"/>
      <c r="D277" s="633"/>
      <c r="E277" s="633"/>
      <c r="F277" s="633"/>
      <c r="G277" s="633"/>
      <c r="H277" s="633"/>
      <c r="I277" s="633"/>
      <c r="J277" s="633"/>
      <c r="K277" s="633"/>
      <c r="L277" s="633"/>
      <c r="M277" s="633"/>
      <c r="N277" s="633"/>
      <c r="O277" s="633"/>
      <c r="P277" s="633"/>
      <c r="Q277" s="633"/>
      <c r="R277" s="633"/>
      <c r="S277" s="633"/>
      <c r="T277" s="633"/>
      <c r="U277" s="633"/>
      <c r="V277" s="633"/>
      <c r="W277" s="633"/>
      <c r="X277" s="633"/>
      <c r="Y277" s="633"/>
    </row>
    <row r="278" spans="1:25">
      <c r="A278" s="633"/>
      <c r="B278" s="633"/>
      <c r="C278" s="647"/>
      <c r="D278" s="633"/>
      <c r="E278" s="633"/>
      <c r="F278" s="633"/>
      <c r="G278" s="633"/>
      <c r="H278" s="633"/>
      <c r="I278" s="633"/>
      <c r="J278" s="633"/>
      <c r="K278" s="633"/>
      <c r="L278" s="633"/>
      <c r="M278" s="633"/>
      <c r="N278" s="633"/>
      <c r="O278" s="633"/>
      <c r="P278" s="633"/>
      <c r="Q278" s="633"/>
      <c r="R278" s="633"/>
      <c r="S278" s="633"/>
      <c r="T278" s="633"/>
      <c r="U278" s="633"/>
      <c r="V278" s="633"/>
      <c r="W278" s="633"/>
      <c r="X278" s="633"/>
      <c r="Y278" s="633"/>
    </row>
    <row r="279" spans="1:25">
      <c r="A279" s="633"/>
      <c r="B279" s="633"/>
      <c r="C279" s="647"/>
      <c r="D279" s="633"/>
      <c r="E279" s="633"/>
      <c r="F279" s="633"/>
      <c r="G279" s="633"/>
      <c r="H279" s="633"/>
      <c r="I279" s="633"/>
      <c r="J279" s="633"/>
      <c r="K279" s="633"/>
      <c r="L279" s="633"/>
      <c r="M279" s="633"/>
      <c r="N279" s="633"/>
      <c r="O279" s="633"/>
      <c r="P279" s="633"/>
      <c r="Q279" s="633"/>
      <c r="R279" s="633"/>
      <c r="S279" s="633"/>
      <c r="T279" s="633"/>
      <c r="U279" s="633"/>
      <c r="V279" s="633"/>
      <c r="W279" s="633"/>
      <c r="X279" s="633"/>
      <c r="Y279" s="633"/>
    </row>
    <row r="280" spans="1:25">
      <c r="A280" s="633"/>
      <c r="B280" s="633"/>
      <c r="C280" s="647"/>
      <c r="D280" s="633"/>
      <c r="E280" s="633"/>
      <c r="F280" s="633"/>
      <c r="G280" s="633"/>
      <c r="H280" s="633"/>
      <c r="I280" s="633"/>
      <c r="J280" s="633"/>
      <c r="K280" s="633"/>
      <c r="L280" s="633"/>
      <c r="M280" s="633"/>
      <c r="N280" s="633"/>
      <c r="O280" s="633"/>
      <c r="P280" s="633"/>
      <c r="Q280" s="633"/>
      <c r="R280" s="633"/>
      <c r="S280" s="633"/>
      <c r="T280" s="633"/>
      <c r="U280" s="633"/>
      <c r="V280" s="633"/>
      <c r="W280" s="633"/>
      <c r="X280" s="633"/>
      <c r="Y280" s="633"/>
    </row>
    <row r="281" spans="1:25">
      <c r="A281" s="633"/>
      <c r="B281" s="633"/>
      <c r="C281" s="647"/>
      <c r="D281" s="633"/>
      <c r="E281" s="633"/>
      <c r="F281" s="633"/>
      <c r="G281" s="633"/>
      <c r="H281" s="633"/>
      <c r="I281" s="633"/>
      <c r="J281" s="633"/>
      <c r="K281" s="633"/>
      <c r="L281" s="633"/>
      <c r="M281" s="633"/>
      <c r="N281" s="633"/>
      <c r="O281" s="633"/>
      <c r="P281" s="633"/>
      <c r="Q281" s="633"/>
      <c r="R281" s="633"/>
      <c r="S281" s="633"/>
      <c r="T281" s="633"/>
      <c r="U281" s="633"/>
      <c r="V281" s="633"/>
      <c r="W281" s="633"/>
      <c r="X281" s="633"/>
      <c r="Y281" s="633"/>
    </row>
    <row r="282" spans="1:25">
      <c r="A282" s="633"/>
      <c r="B282" s="633"/>
      <c r="C282" s="647"/>
      <c r="D282" s="633"/>
      <c r="E282" s="633"/>
      <c r="F282" s="633"/>
      <c r="G282" s="633"/>
      <c r="H282" s="633"/>
      <c r="I282" s="633"/>
      <c r="J282" s="633"/>
      <c r="K282" s="633"/>
      <c r="L282" s="633"/>
      <c r="M282" s="633"/>
      <c r="N282" s="633"/>
      <c r="O282" s="633"/>
      <c r="P282" s="633"/>
      <c r="Q282" s="633"/>
      <c r="R282" s="633"/>
      <c r="S282" s="633"/>
      <c r="T282" s="633"/>
      <c r="U282" s="633"/>
      <c r="V282" s="633"/>
      <c r="W282" s="633"/>
      <c r="X282" s="633"/>
      <c r="Y282" s="633"/>
    </row>
    <row r="283" spans="1:25">
      <c r="A283" s="633"/>
      <c r="B283" s="633"/>
      <c r="C283" s="647"/>
      <c r="D283" s="633"/>
      <c r="E283" s="633"/>
      <c r="F283" s="633"/>
      <c r="G283" s="633"/>
      <c r="H283" s="633"/>
      <c r="I283" s="633"/>
      <c r="J283" s="633"/>
      <c r="K283" s="633"/>
      <c r="L283" s="633"/>
      <c r="M283" s="633"/>
      <c r="N283" s="633"/>
      <c r="O283" s="633"/>
      <c r="P283" s="633"/>
      <c r="Q283" s="633"/>
      <c r="R283" s="633"/>
      <c r="S283" s="633"/>
      <c r="T283" s="633"/>
      <c r="U283" s="633"/>
      <c r="V283" s="633"/>
      <c r="W283" s="633"/>
      <c r="X283" s="633"/>
      <c r="Y283" s="633"/>
    </row>
    <row r="284" spans="1:25">
      <c r="A284" s="633"/>
      <c r="B284" s="633"/>
      <c r="C284" s="647"/>
      <c r="D284" s="633"/>
      <c r="E284" s="633"/>
      <c r="F284" s="633"/>
      <c r="G284" s="633"/>
      <c r="H284" s="633"/>
      <c r="I284" s="633"/>
      <c r="J284" s="633"/>
      <c r="K284" s="633"/>
      <c r="L284" s="633"/>
      <c r="M284" s="633"/>
      <c r="N284" s="633"/>
      <c r="O284" s="633"/>
      <c r="P284" s="633"/>
      <c r="Q284" s="633"/>
      <c r="R284" s="633"/>
      <c r="S284" s="633"/>
      <c r="T284" s="633"/>
      <c r="U284" s="633"/>
      <c r="V284" s="633"/>
      <c r="W284" s="633"/>
      <c r="X284" s="633"/>
      <c r="Y284" s="633"/>
    </row>
    <row r="285" spans="1:25">
      <c r="A285" s="633"/>
      <c r="B285" s="633"/>
      <c r="C285" s="647"/>
      <c r="D285" s="633"/>
      <c r="E285" s="633"/>
      <c r="F285" s="633"/>
      <c r="G285" s="633"/>
      <c r="H285" s="633"/>
      <c r="I285" s="633"/>
      <c r="J285" s="633"/>
      <c r="K285" s="633"/>
      <c r="L285" s="633"/>
      <c r="M285" s="633"/>
      <c r="N285" s="633"/>
      <c r="O285" s="633"/>
      <c r="P285" s="633"/>
      <c r="Q285" s="633"/>
      <c r="R285" s="633"/>
      <c r="S285" s="633"/>
      <c r="T285" s="633"/>
      <c r="U285" s="633"/>
      <c r="V285" s="633"/>
      <c r="W285" s="633"/>
      <c r="X285" s="633"/>
      <c r="Y285" s="633"/>
    </row>
    <row r="286" spans="1:25">
      <c r="A286" s="633"/>
      <c r="B286" s="633"/>
      <c r="C286" s="647"/>
      <c r="D286" s="633"/>
      <c r="E286" s="633"/>
      <c r="F286" s="633"/>
      <c r="G286" s="633"/>
      <c r="H286" s="633"/>
      <c r="I286" s="633"/>
      <c r="J286" s="633"/>
      <c r="K286" s="633"/>
      <c r="L286" s="633"/>
      <c r="M286" s="633"/>
      <c r="N286" s="633"/>
      <c r="O286" s="633"/>
      <c r="P286" s="633"/>
      <c r="Q286" s="633"/>
      <c r="R286" s="633"/>
      <c r="S286" s="633"/>
      <c r="T286" s="633"/>
      <c r="U286" s="633"/>
      <c r="V286" s="633"/>
      <c r="W286" s="633"/>
      <c r="X286" s="633"/>
      <c r="Y286" s="633"/>
    </row>
    <row r="287" spans="1:25">
      <c r="A287" s="633"/>
      <c r="B287" s="633"/>
      <c r="C287" s="647"/>
      <c r="D287" s="633"/>
      <c r="E287" s="633"/>
      <c r="F287" s="633"/>
      <c r="G287" s="633"/>
      <c r="H287" s="633"/>
      <c r="I287" s="633"/>
      <c r="J287" s="633"/>
      <c r="K287" s="633"/>
      <c r="L287" s="633"/>
      <c r="M287" s="633"/>
      <c r="N287" s="633"/>
      <c r="O287" s="633"/>
      <c r="P287" s="633"/>
      <c r="Q287" s="633"/>
      <c r="R287" s="633"/>
      <c r="S287" s="633"/>
      <c r="T287" s="633"/>
      <c r="U287" s="633"/>
      <c r="V287" s="633"/>
      <c r="W287" s="633"/>
      <c r="X287" s="633"/>
      <c r="Y287" s="633"/>
    </row>
    <row r="288" spans="1:25">
      <c r="A288" s="633"/>
      <c r="B288" s="633"/>
      <c r="C288" s="647"/>
      <c r="D288" s="633"/>
      <c r="E288" s="633"/>
      <c r="F288" s="633"/>
      <c r="G288" s="633"/>
      <c r="H288" s="633"/>
      <c r="I288" s="633"/>
      <c r="J288" s="633"/>
      <c r="K288" s="633"/>
      <c r="L288" s="633"/>
      <c r="M288" s="633"/>
      <c r="N288" s="633"/>
      <c r="O288" s="633"/>
      <c r="P288" s="633"/>
      <c r="Q288" s="633"/>
      <c r="R288" s="633"/>
      <c r="S288" s="633"/>
      <c r="T288" s="633"/>
      <c r="U288" s="633"/>
      <c r="V288" s="633"/>
      <c r="W288" s="633"/>
      <c r="X288" s="633"/>
      <c r="Y288" s="633"/>
    </row>
    <row r="289" spans="1:25">
      <c r="A289" s="633"/>
      <c r="B289" s="633"/>
      <c r="C289" s="647"/>
      <c r="D289" s="633"/>
      <c r="E289" s="633"/>
      <c r="F289" s="633"/>
      <c r="G289" s="633"/>
      <c r="H289" s="633"/>
      <c r="I289" s="633"/>
      <c r="J289" s="633"/>
      <c r="K289" s="633"/>
      <c r="L289" s="633"/>
      <c r="M289" s="633"/>
      <c r="N289" s="633"/>
      <c r="O289" s="633"/>
      <c r="P289" s="633"/>
      <c r="Q289" s="633"/>
      <c r="R289" s="633"/>
      <c r="S289" s="633"/>
      <c r="T289" s="633"/>
      <c r="U289" s="633"/>
      <c r="V289" s="633"/>
      <c r="W289" s="633"/>
      <c r="X289" s="633"/>
      <c r="Y289" s="633"/>
    </row>
    <row r="290" spans="1:25">
      <c r="A290" s="633"/>
      <c r="B290" s="633"/>
      <c r="C290" s="647"/>
      <c r="D290" s="633"/>
      <c r="E290" s="633"/>
      <c r="F290" s="633"/>
      <c r="G290" s="633"/>
      <c r="H290" s="633"/>
      <c r="I290" s="633"/>
      <c r="J290" s="633"/>
      <c r="K290" s="633"/>
      <c r="L290" s="633"/>
      <c r="M290" s="633"/>
      <c r="N290" s="633"/>
      <c r="O290" s="633"/>
      <c r="P290" s="633"/>
      <c r="Q290" s="633"/>
      <c r="R290" s="633"/>
      <c r="S290" s="633"/>
      <c r="T290" s="633"/>
      <c r="U290" s="633"/>
      <c r="V290" s="633"/>
      <c r="W290" s="633"/>
      <c r="X290" s="633"/>
      <c r="Y290" s="633"/>
    </row>
    <row r="291" spans="1:25">
      <c r="A291" s="633"/>
      <c r="B291" s="633"/>
      <c r="C291" s="647"/>
      <c r="D291" s="633"/>
      <c r="E291" s="633"/>
      <c r="F291" s="633"/>
      <c r="G291" s="633"/>
      <c r="H291" s="633"/>
      <c r="I291" s="633"/>
      <c r="J291" s="633"/>
      <c r="K291" s="633"/>
      <c r="L291" s="633"/>
      <c r="M291" s="633"/>
      <c r="N291" s="633"/>
      <c r="O291" s="633"/>
      <c r="P291" s="633"/>
      <c r="Q291" s="633"/>
      <c r="R291" s="633"/>
      <c r="S291" s="633"/>
      <c r="T291" s="633"/>
      <c r="U291" s="633"/>
      <c r="V291" s="633"/>
      <c r="W291" s="633"/>
      <c r="X291" s="633"/>
      <c r="Y291" s="633"/>
    </row>
    <row r="292" spans="1:25">
      <c r="A292" s="633"/>
      <c r="B292" s="633"/>
      <c r="C292" s="647"/>
      <c r="D292" s="633"/>
      <c r="E292" s="633"/>
      <c r="F292" s="633"/>
      <c r="G292" s="633"/>
      <c r="H292" s="633"/>
      <c r="I292" s="633"/>
      <c r="J292" s="633"/>
      <c r="K292" s="633"/>
      <c r="L292" s="633"/>
      <c r="M292" s="633"/>
      <c r="N292" s="633"/>
      <c r="O292" s="633"/>
      <c r="P292" s="633"/>
      <c r="Q292" s="633"/>
      <c r="R292" s="633"/>
      <c r="S292" s="633"/>
      <c r="T292" s="633"/>
      <c r="U292" s="633"/>
      <c r="V292" s="633"/>
      <c r="W292" s="633"/>
      <c r="X292" s="633"/>
      <c r="Y292" s="633"/>
    </row>
    <row r="293" spans="1:25">
      <c r="A293" s="633"/>
      <c r="B293" s="633"/>
      <c r="C293" s="647"/>
      <c r="D293" s="633"/>
      <c r="E293" s="633"/>
      <c r="F293" s="633"/>
      <c r="G293" s="633"/>
      <c r="H293" s="633"/>
      <c r="I293" s="633"/>
      <c r="J293" s="633"/>
      <c r="K293" s="633"/>
      <c r="L293" s="633"/>
      <c r="M293" s="633"/>
      <c r="N293" s="633"/>
      <c r="O293" s="633"/>
      <c r="P293" s="633"/>
      <c r="Q293" s="633"/>
      <c r="R293" s="633"/>
      <c r="S293" s="633"/>
      <c r="T293" s="633"/>
      <c r="U293" s="633"/>
      <c r="V293" s="633"/>
      <c r="W293" s="633"/>
      <c r="X293" s="633"/>
      <c r="Y293" s="633"/>
    </row>
    <row r="294" spans="1:25">
      <c r="A294" s="633"/>
      <c r="B294" s="633"/>
      <c r="C294" s="647"/>
      <c r="D294" s="633"/>
      <c r="E294" s="633"/>
      <c r="F294" s="633"/>
      <c r="G294" s="633"/>
      <c r="H294" s="633"/>
      <c r="I294" s="633"/>
      <c r="J294" s="633"/>
      <c r="K294" s="633"/>
      <c r="L294" s="633"/>
      <c r="M294" s="633"/>
      <c r="N294" s="633"/>
      <c r="O294" s="633"/>
      <c r="P294" s="633"/>
      <c r="Q294" s="633"/>
      <c r="R294" s="633"/>
      <c r="S294" s="633"/>
      <c r="T294" s="633"/>
      <c r="U294" s="633"/>
      <c r="V294" s="633"/>
      <c r="W294" s="633"/>
      <c r="X294" s="633"/>
      <c r="Y294" s="633"/>
    </row>
    <row r="295" spans="1:25">
      <c r="A295" s="633"/>
      <c r="B295" s="633"/>
      <c r="C295" s="647"/>
      <c r="D295" s="633"/>
      <c r="E295" s="633"/>
      <c r="F295" s="633"/>
      <c r="G295" s="633"/>
      <c r="H295" s="633"/>
      <c r="I295" s="633"/>
      <c r="J295" s="633"/>
      <c r="K295" s="633"/>
      <c r="L295" s="633"/>
      <c r="M295" s="633"/>
      <c r="N295" s="633"/>
      <c r="O295" s="633"/>
      <c r="P295" s="633"/>
      <c r="Q295" s="633"/>
      <c r="R295" s="633"/>
      <c r="S295" s="633"/>
      <c r="T295" s="633"/>
      <c r="U295" s="633"/>
      <c r="V295" s="633"/>
      <c r="W295" s="633"/>
      <c r="X295" s="633"/>
      <c r="Y295" s="633"/>
    </row>
    <row r="296" spans="1:25">
      <c r="A296" s="633"/>
      <c r="B296" s="633"/>
      <c r="C296" s="647"/>
      <c r="D296" s="633"/>
      <c r="E296" s="633"/>
      <c r="F296" s="633"/>
      <c r="G296" s="633"/>
      <c r="H296" s="633"/>
      <c r="I296" s="633"/>
      <c r="J296" s="633"/>
      <c r="K296" s="633"/>
      <c r="L296" s="633"/>
      <c r="M296" s="633"/>
      <c r="N296" s="633"/>
      <c r="O296" s="633"/>
      <c r="P296" s="633"/>
      <c r="Q296" s="633"/>
      <c r="R296" s="633"/>
      <c r="S296" s="633"/>
      <c r="T296" s="633"/>
      <c r="U296" s="633"/>
      <c r="V296" s="633"/>
      <c r="W296" s="633"/>
      <c r="X296" s="633"/>
      <c r="Y296" s="633"/>
    </row>
    <row r="297" spans="1:25">
      <c r="A297" s="633"/>
      <c r="B297" s="633"/>
      <c r="C297" s="647"/>
      <c r="D297" s="633"/>
      <c r="E297" s="633"/>
      <c r="F297" s="633"/>
      <c r="G297" s="633"/>
      <c r="H297" s="633"/>
      <c r="I297" s="633"/>
      <c r="J297" s="633"/>
      <c r="K297" s="633"/>
      <c r="L297" s="633"/>
      <c r="M297" s="633"/>
      <c r="N297" s="633"/>
      <c r="O297" s="633"/>
      <c r="P297" s="633"/>
      <c r="Q297" s="633"/>
      <c r="R297" s="633"/>
      <c r="S297" s="633"/>
      <c r="T297" s="633"/>
      <c r="U297" s="633"/>
      <c r="V297" s="633"/>
      <c r="W297" s="633"/>
      <c r="X297" s="633"/>
      <c r="Y297" s="633"/>
    </row>
    <row r="298" spans="1:25">
      <c r="A298" s="633"/>
      <c r="B298" s="633"/>
      <c r="C298" s="647"/>
      <c r="D298" s="633"/>
      <c r="E298" s="633"/>
      <c r="F298" s="633"/>
      <c r="G298" s="633"/>
      <c r="H298" s="633"/>
      <c r="I298" s="633"/>
      <c r="J298" s="633"/>
      <c r="K298" s="633"/>
      <c r="L298" s="633"/>
      <c r="M298" s="633"/>
      <c r="N298" s="633"/>
      <c r="O298" s="633"/>
      <c r="P298" s="633"/>
      <c r="Q298" s="633"/>
      <c r="R298" s="633"/>
      <c r="S298" s="633"/>
      <c r="T298" s="633"/>
      <c r="U298" s="633"/>
      <c r="V298" s="633"/>
      <c r="W298" s="633"/>
      <c r="X298" s="633"/>
      <c r="Y298" s="633"/>
    </row>
    <row r="299" spans="1:25">
      <c r="A299" s="633"/>
      <c r="B299" s="633"/>
      <c r="C299" s="647"/>
      <c r="D299" s="633"/>
      <c r="E299" s="633"/>
      <c r="F299" s="633"/>
      <c r="G299" s="633"/>
      <c r="H299" s="633"/>
      <c r="I299" s="633"/>
      <c r="J299" s="633"/>
      <c r="K299" s="633"/>
      <c r="L299" s="633"/>
      <c r="M299" s="633"/>
      <c r="N299" s="633"/>
      <c r="O299" s="633"/>
      <c r="P299" s="633"/>
      <c r="Q299" s="633"/>
      <c r="R299" s="633"/>
      <c r="S299" s="633"/>
      <c r="T299" s="633"/>
      <c r="U299" s="633"/>
      <c r="V299" s="633"/>
      <c r="W299" s="633"/>
      <c r="X299" s="633"/>
      <c r="Y299" s="633"/>
    </row>
    <row r="300" spans="1:25">
      <c r="A300" s="633"/>
      <c r="B300" s="633"/>
      <c r="C300" s="647"/>
      <c r="D300" s="633"/>
      <c r="E300" s="633"/>
      <c r="F300" s="633"/>
      <c r="G300" s="633"/>
      <c r="H300" s="633"/>
      <c r="I300" s="633"/>
      <c r="J300" s="633"/>
      <c r="K300" s="633"/>
      <c r="L300" s="633"/>
      <c r="M300" s="633"/>
      <c r="N300" s="633"/>
      <c r="O300" s="633"/>
      <c r="P300" s="633"/>
      <c r="Q300" s="633"/>
      <c r="R300" s="633"/>
      <c r="S300" s="633"/>
      <c r="T300" s="633"/>
      <c r="U300" s="633"/>
      <c r="V300" s="633"/>
      <c r="W300" s="633"/>
      <c r="X300" s="633"/>
      <c r="Y300" s="633"/>
    </row>
    <row r="301" spans="1:25">
      <c r="A301" s="633"/>
      <c r="B301" s="633"/>
      <c r="C301" s="647"/>
      <c r="D301" s="633"/>
      <c r="E301" s="633"/>
      <c r="F301" s="633"/>
      <c r="G301" s="633"/>
      <c r="H301" s="633"/>
      <c r="I301" s="633"/>
      <c r="J301" s="633"/>
      <c r="K301" s="633"/>
      <c r="L301" s="633"/>
      <c r="M301" s="633"/>
      <c r="N301" s="633"/>
      <c r="O301" s="633"/>
      <c r="P301" s="633"/>
      <c r="Q301" s="633"/>
      <c r="R301" s="633"/>
      <c r="S301" s="633"/>
      <c r="T301" s="633"/>
      <c r="U301" s="633"/>
      <c r="V301" s="633"/>
      <c r="W301" s="633"/>
      <c r="X301" s="633"/>
      <c r="Y301" s="633"/>
    </row>
    <row r="302" spans="1:25">
      <c r="A302" s="633"/>
      <c r="B302" s="633"/>
      <c r="C302" s="647"/>
      <c r="D302" s="633"/>
      <c r="E302" s="633"/>
      <c r="F302" s="633"/>
      <c r="G302" s="633"/>
      <c r="H302" s="633"/>
      <c r="I302" s="633"/>
      <c r="J302" s="633"/>
      <c r="K302" s="633"/>
      <c r="L302" s="633"/>
      <c r="M302" s="633"/>
      <c r="N302" s="633"/>
      <c r="O302" s="633"/>
      <c r="P302" s="633"/>
      <c r="Q302" s="633"/>
      <c r="R302" s="633"/>
      <c r="S302" s="633"/>
      <c r="T302" s="633"/>
      <c r="U302" s="633"/>
      <c r="V302" s="633"/>
      <c r="W302" s="633"/>
      <c r="X302" s="633"/>
      <c r="Y302" s="633"/>
    </row>
    <row r="303" spans="1:25">
      <c r="A303" s="633"/>
      <c r="B303" s="633"/>
      <c r="C303" s="647"/>
      <c r="D303" s="633"/>
      <c r="E303" s="633"/>
      <c r="F303" s="633"/>
      <c r="G303" s="633"/>
      <c r="H303" s="633"/>
      <c r="I303" s="633"/>
      <c r="J303" s="633"/>
      <c r="K303" s="633"/>
      <c r="L303" s="633"/>
      <c r="M303" s="633"/>
      <c r="N303" s="633"/>
      <c r="O303" s="633"/>
      <c r="P303" s="633"/>
      <c r="Q303" s="633"/>
      <c r="R303" s="633"/>
      <c r="S303" s="633"/>
      <c r="T303" s="633"/>
      <c r="U303" s="633"/>
      <c r="V303" s="633"/>
      <c r="W303" s="633"/>
      <c r="X303" s="633"/>
      <c r="Y303" s="633"/>
    </row>
    <row r="304" spans="1:25">
      <c r="A304" s="633"/>
      <c r="B304" s="633"/>
      <c r="C304" s="647"/>
      <c r="D304" s="633"/>
      <c r="E304" s="633"/>
      <c r="F304" s="633"/>
      <c r="G304" s="633"/>
      <c r="H304" s="633"/>
      <c r="I304" s="633"/>
      <c r="J304" s="633"/>
      <c r="K304" s="633"/>
      <c r="L304" s="633"/>
      <c r="M304" s="633"/>
      <c r="N304" s="633"/>
      <c r="O304" s="633"/>
      <c r="P304" s="633"/>
      <c r="Q304" s="633"/>
      <c r="R304" s="633"/>
      <c r="S304" s="633"/>
      <c r="T304" s="633"/>
      <c r="U304" s="633"/>
      <c r="V304" s="633"/>
      <c r="W304" s="633"/>
      <c r="X304" s="633"/>
      <c r="Y304" s="633"/>
    </row>
    <row r="305" spans="1:25">
      <c r="A305" s="633"/>
      <c r="B305" s="633"/>
      <c r="C305" s="647"/>
      <c r="D305" s="633"/>
      <c r="E305" s="633"/>
      <c r="F305" s="633"/>
      <c r="G305" s="633"/>
      <c r="H305" s="633"/>
      <c r="I305" s="633"/>
      <c r="J305" s="633"/>
      <c r="K305" s="633"/>
      <c r="L305" s="633"/>
      <c r="M305" s="633"/>
      <c r="N305" s="633"/>
      <c r="O305" s="633"/>
      <c r="P305" s="633"/>
      <c r="Q305" s="633"/>
      <c r="R305" s="633"/>
      <c r="S305" s="633"/>
      <c r="T305" s="633"/>
      <c r="U305" s="633"/>
      <c r="V305" s="633"/>
      <c r="W305" s="633"/>
      <c r="X305" s="633"/>
      <c r="Y305" s="633"/>
    </row>
    <row r="306" spans="1:25">
      <c r="A306" s="633"/>
      <c r="B306" s="633"/>
      <c r="C306" s="647"/>
      <c r="D306" s="633"/>
      <c r="E306" s="633"/>
      <c r="F306" s="633"/>
      <c r="G306" s="633"/>
      <c r="H306" s="633"/>
      <c r="I306" s="633"/>
      <c r="J306" s="633"/>
      <c r="K306" s="633"/>
      <c r="L306" s="633"/>
      <c r="M306" s="633"/>
      <c r="N306" s="633"/>
      <c r="O306" s="633"/>
      <c r="P306" s="633"/>
      <c r="Q306" s="633"/>
      <c r="R306" s="633"/>
      <c r="S306" s="633"/>
      <c r="T306" s="633"/>
      <c r="U306" s="633"/>
      <c r="V306" s="633"/>
      <c r="W306" s="633"/>
      <c r="X306" s="633"/>
      <c r="Y306" s="633"/>
    </row>
    <row r="307" spans="1:25">
      <c r="A307" s="633"/>
      <c r="B307" s="633"/>
      <c r="C307" s="647"/>
      <c r="D307" s="633"/>
      <c r="E307" s="633"/>
      <c r="F307" s="633"/>
      <c r="G307" s="633"/>
      <c r="H307" s="633"/>
      <c r="I307" s="633"/>
      <c r="J307" s="633"/>
      <c r="K307" s="633"/>
      <c r="L307" s="633"/>
      <c r="M307" s="633"/>
      <c r="N307" s="633"/>
      <c r="O307" s="633"/>
      <c r="P307" s="633"/>
      <c r="Q307" s="633"/>
      <c r="R307" s="633"/>
      <c r="S307" s="633"/>
      <c r="T307" s="633"/>
      <c r="U307" s="633"/>
      <c r="V307" s="633"/>
      <c r="W307" s="633"/>
      <c r="X307" s="633"/>
      <c r="Y307" s="633"/>
    </row>
    <row r="308" spans="1:25">
      <c r="A308" s="633"/>
      <c r="B308" s="633"/>
      <c r="C308" s="647"/>
      <c r="D308" s="633"/>
      <c r="E308" s="633"/>
      <c r="F308" s="633"/>
      <c r="G308" s="633"/>
      <c r="H308" s="633"/>
      <c r="I308" s="633"/>
      <c r="J308" s="633"/>
      <c r="K308" s="633"/>
      <c r="L308" s="633"/>
      <c r="M308" s="633"/>
      <c r="N308" s="633"/>
      <c r="O308" s="633"/>
      <c r="P308" s="633"/>
      <c r="Q308" s="633"/>
      <c r="R308" s="633"/>
      <c r="S308" s="633"/>
      <c r="T308" s="633"/>
      <c r="U308" s="633"/>
      <c r="V308" s="633"/>
      <c r="W308" s="633"/>
      <c r="X308" s="633"/>
      <c r="Y308" s="633"/>
    </row>
    <row r="309" spans="1:25">
      <c r="A309" s="633"/>
      <c r="B309" s="633"/>
      <c r="C309" s="647"/>
      <c r="D309" s="633"/>
      <c r="E309" s="633"/>
      <c r="F309" s="633"/>
      <c r="G309" s="633"/>
      <c r="H309" s="633"/>
      <c r="I309" s="633"/>
      <c r="J309" s="633"/>
      <c r="K309" s="633"/>
      <c r="L309" s="633"/>
      <c r="M309" s="633"/>
      <c r="N309" s="633"/>
      <c r="O309" s="633"/>
      <c r="P309" s="633"/>
      <c r="Q309" s="633"/>
      <c r="R309" s="633"/>
      <c r="S309" s="633"/>
      <c r="T309" s="633"/>
      <c r="U309" s="633"/>
      <c r="V309" s="633"/>
      <c r="W309" s="633"/>
      <c r="X309" s="633"/>
      <c r="Y309" s="633"/>
    </row>
    <row r="310" spans="1:25">
      <c r="A310" s="633"/>
      <c r="B310" s="633"/>
      <c r="C310" s="647"/>
      <c r="D310" s="633"/>
      <c r="E310" s="633"/>
      <c r="F310" s="633"/>
      <c r="G310" s="633"/>
      <c r="H310" s="633"/>
      <c r="I310" s="633"/>
      <c r="J310" s="633"/>
      <c r="K310" s="633"/>
      <c r="L310" s="633"/>
      <c r="M310" s="633"/>
      <c r="N310" s="633"/>
      <c r="O310" s="633"/>
      <c r="P310" s="633"/>
      <c r="Q310" s="633"/>
      <c r="R310" s="633"/>
      <c r="S310" s="633"/>
      <c r="T310" s="633"/>
      <c r="U310" s="633"/>
      <c r="V310" s="633"/>
      <c r="W310" s="633"/>
      <c r="X310" s="633"/>
      <c r="Y310" s="633"/>
    </row>
    <row r="311" spans="1:25">
      <c r="A311" s="633"/>
      <c r="B311" s="633"/>
      <c r="C311" s="647"/>
      <c r="D311" s="633"/>
      <c r="E311" s="633"/>
      <c r="F311" s="633"/>
      <c r="G311" s="633"/>
      <c r="H311" s="633"/>
      <c r="I311" s="633"/>
      <c r="J311" s="633"/>
      <c r="K311" s="633"/>
      <c r="L311" s="633"/>
      <c r="M311" s="633"/>
      <c r="N311" s="633"/>
      <c r="O311" s="633"/>
      <c r="P311" s="633"/>
      <c r="Q311" s="633"/>
      <c r="R311" s="633"/>
      <c r="S311" s="633"/>
      <c r="T311" s="633"/>
      <c r="U311" s="633"/>
      <c r="V311" s="633"/>
      <c r="W311" s="633"/>
      <c r="X311" s="633"/>
      <c r="Y311" s="633"/>
    </row>
    <row r="312" spans="1:25">
      <c r="A312" s="633"/>
      <c r="B312" s="633"/>
      <c r="C312" s="647"/>
      <c r="D312" s="633"/>
      <c r="E312" s="633"/>
      <c r="F312" s="633"/>
      <c r="G312" s="633"/>
      <c r="H312" s="633"/>
      <c r="I312" s="633"/>
      <c r="J312" s="633"/>
      <c r="K312" s="633"/>
      <c r="L312" s="633"/>
      <c r="M312" s="633"/>
      <c r="N312" s="633"/>
      <c r="O312" s="633"/>
      <c r="P312" s="633"/>
      <c r="Q312" s="633"/>
      <c r="R312" s="633"/>
      <c r="S312" s="633"/>
      <c r="T312" s="633"/>
      <c r="U312" s="633"/>
      <c r="V312" s="633"/>
      <c r="W312" s="633"/>
      <c r="X312" s="633"/>
      <c r="Y312" s="633"/>
    </row>
    <row r="313" spans="1:25">
      <c r="A313" s="633"/>
      <c r="B313" s="633"/>
      <c r="C313" s="647"/>
      <c r="D313" s="633"/>
      <c r="E313" s="633"/>
      <c r="F313" s="633"/>
      <c r="G313" s="633"/>
      <c r="H313" s="633"/>
      <c r="I313" s="633"/>
      <c r="J313" s="633"/>
      <c r="K313" s="633"/>
      <c r="L313" s="633"/>
      <c r="M313" s="633"/>
      <c r="N313" s="633"/>
      <c r="O313" s="633"/>
      <c r="P313" s="633"/>
      <c r="Q313" s="633"/>
      <c r="R313" s="633"/>
      <c r="S313" s="633"/>
      <c r="T313" s="633"/>
      <c r="U313" s="633"/>
      <c r="V313" s="633"/>
      <c r="W313" s="633"/>
      <c r="X313" s="633"/>
      <c r="Y313" s="633"/>
    </row>
    <row r="314" spans="1:25">
      <c r="A314" s="633"/>
      <c r="B314" s="633"/>
      <c r="C314" s="647"/>
      <c r="D314" s="633"/>
      <c r="E314" s="633"/>
      <c r="F314" s="633"/>
      <c r="G314" s="633"/>
      <c r="H314" s="633"/>
      <c r="I314" s="633"/>
      <c r="J314" s="633"/>
      <c r="K314" s="633"/>
      <c r="L314" s="633"/>
      <c r="M314" s="633"/>
      <c r="N314" s="633"/>
      <c r="O314" s="633"/>
      <c r="P314" s="633"/>
      <c r="Q314" s="633"/>
      <c r="R314" s="633"/>
      <c r="S314" s="633"/>
      <c r="T314" s="633"/>
      <c r="U314" s="633"/>
      <c r="V314" s="633"/>
      <c r="W314" s="633"/>
      <c r="X314" s="633"/>
      <c r="Y314" s="633"/>
    </row>
    <row r="315" spans="1:25">
      <c r="A315" s="633"/>
      <c r="B315" s="633"/>
      <c r="C315" s="647"/>
      <c r="D315" s="633"/>
      <c r="E315" s="633"/>
      <c r="F315" s="633"/>
      <c r="G315" s="633"/>
      <c r="H315" s="633"/>
      <c r="I315" s="633"/>
      <c r="J315" s="633"/>
      <c r="K315" s="633"/>
      <c r="L315" s="633"/>
      <c r="M315" s="633"/>
      <c r="N315" s="633"/>
      <c r="O315" s="633"/>
      <c r="P315" s="633"/>
      <c r="Q315" s="633"/>
      <c r="R315" s="633"/>
      <c r="S315" s="633"/>
      <c r="T315" s="633"/>
      <c r="U315" s="633"/>
      <c r="V315" s="633"/>
      <c r="W315" s="633"/>
      <c r="X315" s="633"/>
      <c r="Y315" s="633"/>
    </row>
    <row r="316" spans="1:25">
      <c r="A316" s="633"/>
      <c r="B316" s="633"/>
      <c r="C316" s="647"/>
      <c r="D316" s="633"/>
      <c r="E316" s="633"/>
      <c r="F316" s="633"/>
      <c r="G316" s="633"/>
      <c r="H316" s="633"/>
      <c r="I316" s="633"/>
      <c r="J316" s="633"/>
      <c r="K316" s="633"/>
      <c r="L316" s="633"/>
      <c r="M316" s="633"/>
      <c r="N316" s="633"/>
      <c r="O316" s="633"/>
      <c r="P316" s="633"/>
      <c r="Q316" s="633"/>
      <c r="R316" s="633"/>
      <c r="S316" s="633"/>
      <c r="T316" s="633"/>
      <c r="U316" s="633"/>
      <c r="V316" s="633"/>
      <c r="W316" s="633"/>
      <c r="X316" s="633"/>
      <c r="Y316" s="633"/>
    </row>
    <row r="317" spans="1:25">
      <c r="A317" s="633"/>
      <c r="B317" s="633"/>
      <c r="C317" s="647"/>
      <c r="D317" s="633"/>
      <c r="E317" s="633"/>
      <c r="F317" s="633"/>
      <c r="G317" s="633"/>
      <c r="H317" s="633"/>
      <c r="I317" s="633"/>
      <c r="J317" s="633"/>
      <c r="K317" s="633"/>
      <c r="L317" s="633"/>
      <c r="M317" s="633"/>
      <c r="N317" s="633"/>
      <c r="O317" s="633"/>
      <c r="P317" s="633"/>
      <c r="Q317" s="633"/>
      <c r="R317" s="633"/>
      <c r="S317" s="633"/>
      <c r="T317" s="633"/>
      <c r="U317" s="633"/>
      <c r="V317" s="633"/>
      <c r="W317" s="633"/>
      <c r="X317" s="633"/>
      <c r="Y317" s="633"/>
    </row>
    <row r="318" spans="1:25">
      <c r="A318" s="633"/>
      <c r="B318" s="633"/>
      <c r="C318" s="647"/>
      <c r="D318" s="633"/>
      <c r="E318" s="633"/>
      <c r="F318" s="633"/>
      <c r="G318" s="633"/>
      <c r="H318" s="633"/>
      <c r="I318" s="633"/>
      <c r="J318" s="633"/>
      <c r="K318" s="633"/>
      <c r="L318" s="633"/>
      <c r="M318" s="633"/>
      <c r="N318" s="633"/>
      <c r="O318" s="633"/>
      <c r="P318" s="633"/>
      <c r="Q318" s="633"/>
      <c r="R318" s="633"/>
      <c r="S318" s="633"/>
      <c r="T318" s="633"/>
      <c r="U318" s="633"/>
      <c r="V318" s="633"/>
      <c r="W318" s="633"/>
      <c r="X318" s="633"/>
      <c r="Y318" s="633"/>
    </row>
    <row r="319" spans="1:25">
      <c r="A319" s="633"/>
      <c r="B319" s="633"/>
      <c r="C319" s="647"/>
      <c r="D319" s="633"/>
      <c r="E319" s="633"/>
      <c r="F319" s="633"/>
      <c r="G319" s="633"/>
      <c r="H319" s="633"/>
      <c r="I319" s="633"/>
      <c r="J319" s="633"/>
      <c r="K319" s="633"/>
      <c r="L319" s="633"/>
      <c r="M319" s="633"/>
      <c r="N319" s="633"/>
      <c r="O319" s="633"/>
      <c r="P319" s="633"/>
      <c r="Q319" s="633"/>
      <c r="R319" s="633"/>
      <c r="S319" s="633"/>
      <c r="T319" s="633"/>
      <c r="U319" s="633"/>
      <c r="V319" s="633"/>
      <c r="W319" s="633"/>
      <c r="X319" s="633"/>
      <c r="Y319" s="633"/>
    </row>
    <row r="320" spans="1:25">
      <c r="A320" s="633"/>
      <c r="B320" s="633"/>
      <c r="C320" s="647"/>
      <c r="D320" s="633"/>
      <c r="E320" s="633"/>
      <c r="F320" s="633"/>
      <c r="G320" s="633"/>
      <c r="H320" s="633"/>
      <c r="I320" s="633"/>
      <c r="J320" s="633"/>
      <c r="K320" s="633"/>
      <c r="L320" s="633"/>
      <c r="M320" s="633"/>
      <c r="N320" s="633"/>
      <c r="O320" s="633"/>
      <c r="P320" s="633"/>
      <c r="Q320" s="633"/>
      <c r="R320" s="633"/>
      <c r="S320" s="633"/>
      <c r="T320" s="633"/>
      <c r="U320" s="633"/>
      <c r="V320" s="633"/>
      <c r="W320" s="633"/>
      <c r="X320" s="633"/>
      <c r="Y320" s="633"/>
    </row>
    <row r="321" spans="1:25">
      <c r="A321" s="633"/>
      <c r="B321" s="633"/>
      <c r="C321" s="647"/>
      <c r="D321" s="633"/>
      <c r="E321" s="633"/>
      <c r="F321" s="633"/>
      <c r="G321" s="633"/>
      <c r="H321" s="633"/>
      <c r="I321" s="633"/>
      <c r="J321" s="633"/>
      <c r="K321" s="633"/>
      <c r="L321" s="633"/>
      <c r="M321" s="633"/>
      <c r="N321" s="633"/>
      <c r="O321" s="633"/>
      <c r="P321" s="633"/>
      <c r="Q321" s="633"/>
      <c r="R321" s="633"/>
      <c r="S321" s="633"/>
      <c r="T321" s="633"/>
      <c r="U321" s="633"/>
      <c r="V321" s="633"/>
      <c r="W321" s="633"/>
      <c r="X321" s="633"/>
      <c r="Y321" s="633"/>
    </row>
    <row r="322" spans="1:25">
      <c r="A322" s="633"/>
      <c r="B322" s="633"/>
      <c r="C322" s="647"/>
      <c r="D322" s="633"/>
      <c r="E322" s="633"/>
      <c r="F322" s="633"/>
      <c r="G322" s="633"/>
      <c r="H322" s="633"/>
      <c r="I322" s="633"/>
      <c r="J322" s="633"/>
      <c r="K322" s="633"/>
      <c r="L322" s="633"/>
      <c r="M322" s="633"/>
      <c r="N322" s="633"/>
      <c r="O322" s="633"/>
      <c r="P322" s="633"/>
      <c r="Q322" s="633"/>
      <c r="R322" s="633"/>
      <c r="S322" s="633"/>
      <c r="T322" s="633"/>
      <c r="U322" s="633"/>
      <c r="V322" s="633"/>
      <c r="W322" s="633"/>
      <c r="X322" s="633"/>
      <c r="Y322" s="633"/>
    </row>
    <row r="323" spans="1:25">
      <c r="A323" s="633"/>
      <c r="B323" s="633"/>
      <c r="C323" s="647"/>
      <c r="D323" s="633"/>
      <c r="E323" s="633"/>
      <c r="F323" s="633"/>
      <c r="G323" s="633"/>
      <c r="H323" s="633"/>
      <c r="I323" s="633"/>
      <c r="J323" s="633"/>
      <c r="K323" s="633"/>
      <c r="L323" s="633"/>
      <c r="M323" s="633"/>
      <c r="N323" s="633"/>
      <c r="O323" s="633"/>
      <c r="P323" s="633"/>
      <c r="Q323" s="633"/>
      <c r="R323" s="633"/>
      <c r="S323" s="633"/>
      <c r="T323" s="633"/>
      <c r="U323" s="633"/>
      <c r="V323" s="633"/>
      <c r="W323" s="633"/>
      <c r="X323" s="633"/>
      <c r="Y323" s="633"/>
    </row>
    <row r="324" spans="1:25">
      <c r="A324" s="633"/>
      <c r="B324" s="633"/>
      <c r="C324" s="647"/>
      <c r="D324" s="633"/>
      <c r="E324" s="633"/>
      <c r="F324" s="633"/>
      <c r="G324" s="633"/>
      <c r="H324" s="633"/>
      <c r="I324" s="633"/>
      <c r="J324" s="633"/>
      <c r="K324" s="633"/>
      <c r="L324" s="633"/>
      <c r="M324" s="633"/>
      <c r="N324" s="633"/>
      <c r="O324" s="633"/>
      <c r="P324" s="633"/>
      <c r="Q324" s="633"/>
      <c r="R324" s="633"/>
      <c r="S324" s="633"/>
      <c r="T324" s="633"/>
      <c r="U324" s="633"/>
      <c r="V324" s="633"/>
      <c r="W324" s="633"/>
      <c r="X324" s="633"/>
      <c r="Y324" s="633"/>
    </row>
    <row r="325" spans="1:25">
      <c r="A325" s="633"/>
      <c r="B325" s="633"/>
      <c r="C325" s="647"/>
      <c r="D325" s="633"/>
      <c r="E325" s="633"/>
      <c r="F325" s="633"/>
      <c r="G325" s="633"/>
      <c r="H325" s="633"/>
      <c r="I325" s="633"/>
      <c r="J325" s="633"/>
      <c r="K325" s="633"/>
      <c r="L325" s="633"/>
      <c r="M325" s="633"/>
      <c r="N325" s="633"/>
      <c r="O325" s="633"/>
      <c r="P325" s="633"/>
      <c r="Q325" s="633"/>
      <c r="R325" s="633"/>
      <c r="S325" s="633"/>
      <c r="T325" s="633"/>
      <c r="U325" s="633"/>
      <c r="V325" s="633"/>
      <c r="W325" s="633"/>
      <c r="X325" s="633"/>
      <c r="Y325" s="633"/>
    </row>
    <row r="326" spans="1:25">
      <c r="A326" s="633"/>
      <c r="B326" s="633"/>
      <c r="C326" s="647"/>
      <c r="D326" s="633"/>
      <c r="E326" s="633"/>
      <c r="F326" s="633"/>
      <c r="G326" s="633"/>
      <c r="H326" s="633"/>
      <c r="I326" s="633"/>
      <c r="J326" s="633"/>
      <c r="K326" s="633"/>
      <c r="L326" s="633"/>
      <c r="M326" s="633"/>
      <c r="N326" s="633"/>
      <c r="O326" s="633"/>
      <c r="P326" s="633"/>
      <c r="Q326" s="633"/>
      <c r="R326" s="633"/>
      <c r="S326" s="633"/>
      <c r="T326" s="633"/>
      <c r="U326" s="633"/>
      <c r="V326" s="633"/>
      <c r="W326" s="633"/>
      <c r="X326" s="633"/>
      <c r="Y326" s="633"/>
    </row>
    <row r="327" spans="1:25">
      <c r="A327" s="633"/>
      <c r="B327" s="633"/>
      <c r="C327" s="647"/>
      <c r="D327" s="633"/>
      <c r="E327" s="633"/>
      <c r="F327" s="633"/>
      <c r="G327" s="633"/>
      <c r="H327" s="633"/>
      <c r="I327" s="633"/>
      <c r="J327" s="633"/>
      <c r="K327" s="633"/>
      <c r="L327" s="633"/>
      <c r="M327" s="633"/>
      <c r="N327" s="633"/>
      <c r="O327" s="633"/>
      <c r="P327" s="633"/>
      <c r="Q327" s="633"/>
      <c r="R327" s="633"/>
      <c r="S327" s="633"/>
      <c r="T327" s="633"/>
      <c r="U327" s="633"/>
      <c r="V327" s="633"/>
      <c r="W327" s="633"/>
      <c r="X327" s="633"/>
      <c r="Y327" s="633"/>
    </row>
    <row r="328" spans="1:25">
      <c r="A328" s="633"/>
      <c r="B328" s="633"/>
      <c r="C328" s="647"/>
      <c r="D328" s="633"/>
      <c r="E328" s="633"/>
      <c r="F328" s="633"/>
      <c r="G328" s="633"/>
      <c r="H328" s="633"/>
      <c r="I328" s="633"/>
      <c r="J328" s="633"/>
      <c r="K328" s="633"/>
      <c r="L328" s="633"/>
      <c r="M328" s="633"/>
      <c r="N328" s="633"/>
      <c r="O328" s="633"/>
      <c r="P328" s="633"/>
      <c r="Q328" s="633"/>
      <c r="R328" s="633"/>
      <c r="S328" s="633"/>
      <c r="T328" s="633"/>
      <c r="U328" s="633"/>
      <c r="V328" s="633"/>
      <c r="W328" s="633"/>
      <c r="X328" s="633"/>
      <c r="Y328" s="633"/>
    </row>
    <row r="329" spans="1:25">
      <c r="A329" s="633"/>
      <c r="B329" s="633"/>
      <c r="C329" s="647"/>
      <c r="D329" s="633"/>
      <c r="E329" s="633"/>
      <c r="F329" s="633"/>
      <c r="G329" s="633"/>
      <c r="H329" s="633"/>
      <c r="I329" s="633"/>
      <c r="J329" s="633"/>
      <c r="K329" s="633"/>
      <c r="L329" s="633"/>
      <c r="M329" s="633"/>
      <c r="N329" s="633"/>
      <c r="O329" s="633"/>
      <c r="P329" s="633"/>
      <c r="Q329" s="633"/>
      <c r="R329" s="633"/>
      <c r="S329" s="633"/>
      <c r="T329" s="633"/>
      <c r="U329" s="633"/>
      <c r="V329" s="633"/>
      <c r="W329" s="633"/>
      <c r="X329" s="633"/>
      <c r="Y329" s="633"/>
    </row>
    <row r="330" spans="1:25">
      <c r="A330" s="633"/>
      <c r="B330" s="633"/>
      <c r="C330" s="647"/>
      <c r="D330" s="633"/>
      <c r="E330" s="633"/>
      <c r="F330" s="633"/>
      <c r="G330" s="633"/>
      <c r="H330" s="633"/>
      <c r="I330" s="633"/>
      <c r="J330" s="633"/>
      <c r="K330" s="633"/>
      <c r="L330" s="633"/>
      <c r="M330" s="633"/>
      <c r="N330" s="633"/>
      <c r="O330" s="633"/>
      <c r="P330" s="633"/>
      <c r="Q330" s="633"/>
      <c r="R330" s="633"/>
      <c r="S330" s="633"/>
      <c r="T330" s="633"/>
      <c r="U330" s="633"/>
      <c r="V330" s="633"/>
      <c r="W330" s="633"/>
      <c r="X330" s="633"/>
      <c r="Y330" s="633"/>
    </row>
    <row r="331" spans="1:25">
      <c r="A331" s="633"/>
      <c r="B331" s="633"/>
      <c r="C331" s="647"/>
      <c r="D331" s="633"/>
      <c r="E331" s="633"/>
      <c r="F331" s="633"/>
      <c r="G331" s="633"/>
      <c r="H331" s="633"/>
      <c r="I331" s="633"/>
      <c r="J331" s="633"/>
      <c r="K331" s="633"/>
      <c r="L331" s="633"/>
      <c r="M331" s="633"/>
      <c r="N331" s="633"/>
      <c r="O331" s="633"/>
      <c r="P331" s="633"/>
      <c r="Q331" s="633"/>
      <c r="R331" s="633"/>
      <c r="S331" s="633"/>
      <c r="T331" s="633"/>
      <c r="U331" s="633"/>
      <c r="V331" s="633"/>
      <c r="W331" s="633"/>
      <c r="X331" s="633"/>
      <c r="Y331" s="633"/>
    </row>
    <row r="332" spans="1:25">
      <c r="A332" s="633"/>
      <c r="B332" s="633"/>
      <c r="C332" s="647"/>
      <c r="D332" s="633"/>
      <c r="E332" s="633"/>
      <c r="F332" s="633"/>
      <c r="G332" s="633"/>
      <c r="H332" s="633"/>
      <c r="I332" s="633"/>
      <c r="J332" s="633"/>
      <c r="K332" s="633"/>
      <c r="L332" s="633"/>
      <c r="M332" s="633"/>
      <c r="N332" s="633"/>
      <c r="O332" s="633"/>
      <c r="P332" s="633"/>
      <c r="Q332" s="633"/>
      <c r="R332" s="633"/>
      <c r="S332" s="633"/>
      <c r="T332" s="633"/>
      <c r="U332" s="633"/>
      <c r="V332" s="633"/>
      <c r="W332" s="633"/>
      <c r="X332" s="633"/>
      <c r="Y332" s="633"/>
    </row>
    <row r="333" spans="1:25">
      <c r="A333" s="633"/>
      <c r="B333" s="633"/>
      <c r="C333" s="647"/>
      <c r="D333" s="633"/>
      <c r="E333" s="633"/>
      <c r="F333" s="633"/>
      <c r="G333" s="633"/>
      <c r="H333" s="633"/>
      <c r="I333" s="633"/>
      <c r="J333" s="633"/>
      <c r="K333" s="633"/>
      <c r="L333" s="633"/>
      <c r="M333" s="633"/>
      <c r="N333" s="633"/>
      <c r="O333" s="633"/>
      <c r="P333" s="633"/>
      <c r="Q333" s="633"/>
      <c r="R333" s="633"/>
      <c r="S333" s="633"/>
      <c r="T333" s="633"/>
      <c r="U333" s="633"/>
      <c r="V333" s="633"/>
      <c r="W333" s="633"/>
      <c r="X333" s="633"/>
      <c r="Y333" s="633"/>
    </row>
    <row r="334" spans="1:25">
      <c r="A334" s="633"/>
      <c r="B334" s="633"/>
      <c r="C334" s="647"/>
      <c r="D334" s="633"/>
      <c r="E334" s="633"/>
      <c r="F334" s="633"/>
      <c r="G334" s="633"/>
      <c r="H334" s="633"/>
      <c r="I334" s="633"/>
      <c r="J334" s="633"/>
      <c r="K334" s="633"/>
      <c r="L334" s="633"/>
      <c r="M334" s="633"/>
      <c r="N334" s="633"/>
      <c r="O334" s="633"/>
      <c r="P334" s="633"/>
      <c r="Q334" s="633"/>
      <c r="R334" s="633"/>
      <c r="S334" s="633"/>
      <c r="T334" s="633"/>
      <c r="U334" s="633"/>
      <c r="V334" s="633"/>
      <c r="W334" s="633"/>
      <c r="X334" s="633"/>
      <c r="Y334" s="633"/>
    </row>
    <row r="335" spans="1:25">
      <c r="A335" s="633"/>
      <c r="B335" s="633"/>
      <c r="C335" s="647"/>
      <c r="D335" s="633"/>
      <c r="E335" s="633"/>
      <c r="F335" s="633"/>
      <c r="G335" s="633"/>
      <c r="H335" s="633"/>
      <c r="I335" s="633"/>
      <c r="J335" s="633"/>
      <c r="K335" s="633"/>
      <c r="L335" s="633"/>
      <c r="M335" s="633"/>
      <c r="N335" s="633"/>
      <c r="O335" s="633"/>
      <c r="P335" s="633"/>
      <c r="Q335" s="633"/>
      <c r="R335" s="633"/>
      <c r="S335" s="633"/>
      <c r="T335" s="633"/>
      <c r="U335" s="633"/>
      <c r="V335" s="633"/>
      <c r="W335" s="633"/>
      <c r="X335" s="633"/>
      <c r="Y335" s="633"/>
    </row>
    <row r="336" spans="1:25">
      <c r="A336" s="633"/>
      <c r="B336" s="633"/>
      <c r="C336" s="647"/>
      <c r="D336" s="633"/>
      <c r="E336" s="633"/>
      <c r="F336" s="633"/>
      <c r="G336" s="633"/>
      <c r="H336" s="633"/>
      <c r="I336" s="633"/>
      <c r="J336" s="633"/>
      <c r="K336" s="633"/>
      <c r="L336" s="633"/>
      <c r="M336" s="633"/>
      <c r="N336" s="633"/>
      <c r="O336" s="633"/>
      <c r="P336" s="633"/>
      <c r="Q336" s="633"/>
      <c r="R336" s="633"/>
      <c r="S336" s="633"/>
      <c r="T336" s="633"/>
      <c r="U336" s="633"/>
      <c r="V336" s="633"/>
      <c r="W336" s="633"/>
      <c r="X336" s="633"/>
      <c r="Y336" s="633"/>
    </row>
    <row r="337" spans="1:25">
      <c r="A337" s="633"/>
      <c r="B337" s="633"/>
      <c r="C337" s="647"/>
      <c r="D337" s="633"/>
      <c r="E337" s="633"/>
      <c r="F337" s="633"/>
      <c r="G337" s="633"/>
      <c r="H337" s="633"/>
      <c r="I337" s="633"/>
      <c r="J337" s="633"/>
      <c r="K337" s="633"/>
      <c r="L337" s="633"/>
      <c r="M337" s="633"/>
      <c r="N337" s="633"/>
      <c r="O337" s="633"/>
      <c r="P337" s="633"/>
      <c r="Q337" s="633"/>
      <c r="R337" s="633"/>
      <c r="S337" s="633"/>
      <c r="T337" s="633"/>
      <c r="U337" s="633"/>
      <c r="V337" s="633"/>
      <c r="W337" s="633"/>
      <c r="X337" s="633"/>
      <c r="Y337" s="633"/>
    </row>
    <row r="338" spans="1:25">
      <c r="A338" s="633"/>
      <c r="B338" s="633"/>
      <c r="C338" s="647"/>
      <c r="D338" s="633"/>
      <c r="E338" s="633"/>
      <c r="F338" s="633"/>
      <c r="G338" s="633"/>
      <c r="H338" s="633"/>
      <c r="I338" s="633"/>
      <c r="J338" s="633"/>
      <c r="K338" s="633"/>
      <c r="L338" s="633"/>
      <c r="M338" s="633"/>
      <c r="N338" s="633"/>
      <c r="O338" s="633"/>
      <c r="P338" s="633"/>
      <c r="Q338" s="633"/>
      <c r="R338" s="633"/>
      <c r="S338" s="633"/>
      <c r="T338" s="633"/>
      <c r="U338" s="633"/>
      <c r="V338" s="633"/>
      <c r="W338" s="633"/>
      <c r="X338" s="633"/>
      <c r="Y338" s="633"/>
    </row>
    <row r="339" spans="1:25">
      <c r="A339" s="633"/>
      <c r="B339" s="633"/>
      <c r="C339" s="647"/>
      <c r="D339" s="633"/>
      <c r="E339" s="633"/>
      <c r="F339" s="633"/>
      <c r="G339" s="633"/>
      <c r="H339" s="633"/>
      <c r="I339" s="633"/>
      <c r="J339" s="633"/>
      <c r="K339" s="633"/>
      <c r="L339" s="633"/>
      <c r="M339" s="633"/>
      <c r="N339" s="633"/>
      <c r="O339" s="633"/>
      <c r="P339" s="633"/>
      <c r="Q339" s="633"/>
      <c r="R339" s="633"/>
      <c r="S339" s="633"/>
      <c r="T339" s="633"/>
      <c r="U339" s="633"/>
      <c r="V339" s="633"/>
      <c r="W339" s="633"/>
      <c r="X339" s="633"/>
      <c r="Y339" s="633"/>
    </row>
    <row r="340" spans="1:25">
      <c r="A340" s="633"/>
      <c r="B340" s="633"/>
      <c r="C340" s="647"/>
      <c r="D340" s="633"/>
      <c r="E340" s="633"/>
      <c r="F340" s="633"/>
      <c r="G340" s="633"/>
      <c r="H340" s="633"/>
      <c r="I340" s="633"/>
      <c r="J340" s="633"/>
      <c r="K340" s="633"/>
      <c r="L340" s="633"/>
      <c r="M340" s="633"/>
      <c r="N340" s="633"/>
      <c r="O340" s="633"/>
      <c r="P340" s="633"/>
      <c r="Q340" s="633"/>
      <c r="R340" s="633"/>
      <c r="S340" s="633"/>
      <c r="T340" s="633"/>
      <c r="U340" s="633"/>
      <c r="V340" s="633"/>
      <c r="W340" s="633"/>
      <c r="X340" s="633"/>
      <c r="Y340" s="633"/>
    </row>
    <row r="341" spans="1:25">
      <c r="A341" s="633"/>
      <c r="B341" s="633"/>
      <c r="C341" s="647"/>
      <c r="D341" s="633"/>
      <c r="E341" s="633"/>
      <c r="F341" s="633"/>
      <c r="G341" s="633"/>
      <c r="H341" s="633"/>
      <c r="I341" s="633"/>
      <c r="J341" s="633"/>
      <c r="K341" s="633"/>
      <c r="L341" s="633"/>
      <c r="M341" s="633"/>
      <c r="N341" s="633"/>
      <c r="O341" s="633"/>
      <c r="P341" s="633"/>
      <c r="Q341" s="633"/>
      <c r="R341" s="633"/>
      <c r="S341" s="633"/>
      <c r="T341" s="633"/>
      <c r="U341" s="633"/>
      <c r="V341" s="633"/>
      <c r="W341" s="633"/>
      <c r="X341" s="633"/>
      <c r="Y341" s="633"/>
    </row>
    <row r="342" spans="1:25">
      <c r="A342" s="633"/>
      <c r="B342" s="633"/>
      <c r="C342" s="647"/>
      <c r="D342" s="633"/>
      <c r="E342" s="633"/>
      <c r="F342" s="633"/>
      <c r="G342" s="633"/>
      <c r="H342" s="633"/>
      <c r="I342" s="633"/>
      <c r="J342" s="633"/>
      <c r="K342" s="633"/>
      <c r="L342" s="633"/>
      <c r="M342" s="633"/>
      <c r="N342" s="633"/>
      <c r="O342" s="633"/>
      <c r="P342" s="633"/>
      <c r="Q342" s="633"/>
      <c r="R342" s="633"/>
      <c r="S342" s="633"/>
      <c r="T342" s="633"/>
      <c r="U342" s="633"/>
      <c r="V342" s="633"/>
      <c r="W342" s="633"/>
      <c r="X342" s="633"/>
      <c r="Y342" s="633"/>
    </row>
    <row r="343" spans="1:25">
      <c r="A343" s="633"/>
      <c r="B343" s="633"/>
      <c r="C343" s="647"/>
      <c r="D343" s="633"/>
      <c r="E343" s="633"/>
      <c r="F343" s="633"/>
      <c r="G343" s="633"/>
      <c r="H343" s="633"/>
      <c r="I343" s="633"/>
      <c r="J343" s="633"/>
      <c r="K343" s="633"/>
      <c r="L343" s="633"/>
      <c r="M343" s="633"/>
      <c r="N343" s="633"/>
      <c r="O343" s="633"/>
      <c r="P343" s="633"/>
      <c r="Q343" s="633"/>
      <c r="R343" s="633"/>
      <c r="S343" s="633"/>
      <c r="T343" s="633"/>
      <c r="U343" s="633"/>
      <c r="V343" s="633"/>
      <c r="W343" s="633"/>
      <c r="X343" s="633"/>
      <c r="Y343" s="633"/>
    </row>
    <row r="344" spans="1:25">
      <c r="A344" s="633"/>
      <c r="B344" s="633"/>
      <c r="C344" s="647"/>
      <c r="D344" s="633"/>
      <c r="E344" s="633"/>
      <c r="F344" s="633"/>
      <c r="G344" s="633"/>
      <c r="H344" s="633"/>
      <c r="I344" s="633"/>
      <c r="J344" s="633"/>
      <c r="K344" s="633"/>
      <c r="L344" s="633"/>
      <c r="M344" s="633"/>
      <c r="N344" s="633"/>
      <c r="O344" s="633"/>
      <c r="P344" s="633"/>
      <c r="Q344" s="633"/>
      <c r="R344" s="633"/>
      <c r="S344" s="633"/>
      <c r="T344" s="633"/>
      <c r="U344" s="633"/>
      <c r="V344" s="633"/>
      <c r="W344" s="633"/>
      <c r="X344" s="633"/>
      <c r="Y344" s="633"/>
    </row>
    <row r="345" spans="1:25">
      <c r="A345" s="633"/>
      <c r="B345" s="633"/>
      <c r="C345" s="647"/>
      <c r="D345" s="633"/>
      <c r="E345" s="633"/>
      <c r="F345" s="633"/>
      <c r="G345" s="633"/>
      <c r="H345" s="633"/>
      <c r="I345" s="633"/>
      <c r="J345" s="633"/>
      <c r="K345" s="633"/>
      <c r="L345" s="633"/>
      <c r="M345" s="633"/>
      <c r="N345" s="633"/>
      <c r="O345" s="633"/>
      <c r="P345" s="633"/>
      <c r="Q345" s="633"/>
      <c r="R345" s="633"/>
      <c r="S345" s="633"/>
      <c r="T345" s="633"/>
      <c r="U345" s="633"/>
      <c r="V345" s="633"/>
      <c r="W345" s="633"/>
      <c r="X345" s="633"/>
      <c r="Y345" s="633"/>
    </row>
    <row r="346" spans="1:25">
      <c r="A346" s="633"/>
      <c r="B346" s="633"/>
      <c r="C346" s="647"/>
      <c r="D346" s="633"/>
      <c r="E346" s="633"/>
      <c r="F346" s="633"/>
      <c r="G346" s="633"/>
      <c r="H346" s="633"/>
      <c r="I346" s="633"/>
      <c r="J346" s="633"/>
      <c r="K346" s="633"/>
      <c r="L346" s="633"/>
      <c r="M346" s="633"/>
      <c r="N346" s="633"/>
      <c r="O346" s="633"/>
      <c r="P346" s="633"/>
      <c r="Q346" s="633"/>
      <c r="R346" s="633"/>
      <c r="S346" s="633"/>
      <c r="T346" s="633"/>
      <c r="U346" s="633"/>
      <c r="V346" s="633"/>
      <c r="W346" s="633"/>
      <c r="X346" s="633"/>
      <c r="Y346" s="633"/>
    </row>
    <row r="347" spans="1:25">
      <c r="A347" s="633"/>
      <c r="B347" s="633"/>
      <c r="C347" s="647"/>
      <c r="D347" s="633"/>
      <c r="E347" s="633"/>
      <c r="F347" s="633"/>
      <c r="G347" s="633"/>
      <c r="H347" s="633"/>
      <c r="I347" s="633"/>
      <c r="J347" s="633"/>
      <c r="K347" s="633"/>
      <c r="L347" s="633"/>
      <c r="M347" s="633"/>
      <c r="N347" s="633"/>
      <c r="O347" s="633"/>
      <c r="P347" s="633"/>
      <c r="Q347" s="633"/>
      <c r="R347" s="633"/>
      <c r="S347" s="633"/>
      <c r="T347" s="633"/>
      <c r="U347" s="633"/>
      <c r="V347" s="633"/>
      <c r="W347" s="633"/>
      <c r="X347" s="633"/>
      <c r="Y347" s="633"/>
    </row>
    <row r="348" spans="1:25">
      <c r="A348" s="633"/>
      <c r="B348" s="633"/>
      <c r="C348" s="647"/>
      <c r="D348" s="633"/>
      <c r="E348" s="633"/>
      <c r="F348" s="633"/>
      <c r="G348" s="633"/>
      <c r="H348" s="633"/>
      <c r="I348" s="633"/>
      <c r="J348" s="633"/>
      <c r="K348" s="633"/>
      <c r="L348" s="633"/>
      <c r="M348" s="633"/>
      <c r="N348" s="633"/>
      <c r="O348" s="633"/>
      <c r="P348" s="633"/>
      <c r="Q348" s="633"/>
      <c r="R348" s="633"/>
      <c r="S348" s="633"/>
      <c r="T348" s="633"/>
      <c r="U348" s="633"/>
      <c r="V348" s="633"/>
      <c r="W348" s="633"/>
      <c r="X348" s="633"/>
      <c r="Y348" s="633"/>
    </row>
    <row r="349" spans="1:25">
      <c r="A349" s="633"/>
      <c r="B349" s="633"/>
      <c r="C349" s="647"/>
      <c r="D349" s="633"/>
      <c r="E349" s="633"/>
      <c r="F349" s="633"/>
      <c r="G349" s="633"/>
      <c r="H349" s="633"/>
      <c r="I349" s="633"/>
      <c r="J349" s="633"/>
      <c r="K349" s="633"/>
      <c r="L349" s="633"/>
      <c r="M349" s="633"/>
      <c r="N349" s="633"/>
      <c r="O349" s="633"/>
      <c r="P349" s="633"/>
      <c r="Q349" s="633"/>
      <c r="R349" s="633"/>
      <c r="S349" s="633"/>
      <c r="T349" s="633"/>
      <c r="U349" s="633"/>
      <c r="V349" s="633"/>
      <c r="W349" s="633"/>
      <c r="X349" s="633"/>
      <c r="Y349" s="633"/>
    </row>
    <row r="350" spans="1:25">
      <c r="A350" s="633"/>
      <c r="B350" s="633"/>
      <c r="C350" s="647"/>
      <c r="D350" s="633"/>
      <c r="E350" s="633"/>
      <c r="F350" s="633"/>
      <c r="G350" s="633"/>
      <c r="H350" s="633"/>
      <c r="I350" s="633"/>
      <c r="J350" s="633"/>
      <c r="K350" s="633"/>
      <c r="L350" s="633"/>
      <c r="M350" s="633"/>
      <c r="N350" s="633"/>
      <c r="O350" s="633"/>
      <c r="P350" s="633"/>
      <c r="Q350" s="633"/>
      <c r="R350" s="633"/>
      <c r="S350" s="633"/>
      <c r="T350" s="633"/>
      <c r="U350" s="633"/>
      <c r="V350" s="633"/>
      <c r="W350" s="633"/>
      <c r="X350" s="633"/>
      <c r="Y350" s="633"/>
    </row>
    <row r="351" spans="1:25">
      <c r="A351" s="633"/>
      <c r="B351" s="633"/>
      <c r="C351" s="647"/>
      <c r="D351" s="633"/>
      <c r="E351" s="633"/>
      <c r="F351" s="633"/>
      <c r="G351" s="633"/>
      <c r="H351" s="633"/>
      <c r="I351" s="633"/>
      <c r="J351" s="633"/>
      <c r="K351" s="633"/>
      <c r="L351" s="633"/>
      <c r="M351" s="633"/>
      <c r="N351" s="633"/>
      <c r="O351" s="633"/>
      <c r="P351" s="633"/>
      <c r="Q351" s="633"/>
      <c r="R351" s="633"/>
      <c r="S351" s="633"/>
      <c r="T351" s="633"/>
      <c r="U351" s="633"/>
      <c r="V351" s="633"/>
      <c r="W351" s="633"/>
      <c r="X351" s="633"/>
      <c r="Y351" s="633"/>
    </row>
    <row r="352" spans="1:25">
      <c r="A352" s="633"/>
      <c r="B352" s="633"/>
      <c r="C352" s="647"/>
      <c r="D352" s="633"/>
      <c r="E352" s="633"/>
      <c r="F352" s="633"/>
      <c r="G352" s="633"/>
      <c r="H352" s="633"/>
      <c r="I352" s="633"/>
      <c r="J352" s="633"/>
      <c r="K352" s="633"/>
      <c r="L352" s="633"/>
      <c r="M352" s="633"/>
      <c r="N352" s="633"/>
      <c r="O352" s="633"/>
      <c r="P352" s="633"/>
      <c r="Q352" s="633"/>
      <c r="R352" s="633"/>
      <c r="S352" s="633"/>
      <c r="T352" s="633"/>
      <c r="U352" s="633"/>
      <c r="V352" s="633"/>
      <c r="W352" s="633"/>
      <c r="X352" s="633"/>
      <c r="Y352" s="633"/>
    </row>
    <row r="353" spans="1:25">
      <c r="A353" s="633"/>
      <c r="B353" s="633"/>
      <c r="C353" s="647"/>
      <c r="D353" s="633"/>
      <c r="E353" s="633"/>
      <c r="F353" s="633"/>
      <c r="G353" s="633"/>
      <c r="H353" s="633"/>
      <c r="I353" s="633"/>
      <c r="J353" s="633"/>
      <c r="K353" s="633"/>
      <c r="L353" s="633"/>
      <c r="M353" s="633"/>
      <c r="N353" s="633"/>
      <c r="O353" s="633"/>
      <c r="P353" s="633"/>
      <c r="Q353" s="633"/>
      <c r="R353" s="633"/>
      <c r="S353" s="633"/>
      <c r="T353" s="633"/>
      <c r="U353" s="633"/>
      <c r="V353" s="633"/>
      <c r="W353" s="633"/>
      <c r="X353" s="633"/>
      <c r="Y353" s="633"/>
    </row>
    <row r="354" spans="1:25">
      <c r="A354" s="633"/>
      <c r="B354" s="633"/>
      <c r="C354" s="647"/>
      <c r="D354" s="633"/>
      <c r="E354" s="633"/>
      <c r="F354" s="633"/>
      <c r="G354" s="633"/>
      <c r="H354" s="633"/>
      <c r="I354" s="633"/>
      <c r="J354" s="633"/>
      <c r="K354" s="633"/>
      <c r="L354" s="633"/>
      <c r="M354" s="633"/>
      <c r="N354" s="633"/>
      <c r="O354" s="633"/>
      <c r="P354" s="633"/>
      <c r="Q354" s="633"/>
      <c r="R354" s="633"/>
      <c r="S354" s="633"/>
      <c r="T354" s="633"/>
      <c r="U354" s="633"/>
      <c r="V354" s="633"/>
      <c r="W354" s="633"/>
      <c r="X354" s="633"/>
      <c r="Y354" s="633"/>
    </row>
    <row r="355" spans="1:25">
      <c r="A355" s="633"/>
      <c r="B355" s="633"/>
      <c r="C355" s="647"/>
      <c r="D355" s="633"/>
      <c r="E355" s="633"/>
      <c r="F355" s="633"/>
      <c r="G355" s="633"/>
      <c r="H355" s="633"/>
      <c r="I355" s="633"/>
      <c r="J355" s="633"/>
      <c r="K355" s="633"/>
      <c r="L355" s="633"/>
      <c r="M355" s="633"/>
      <c r="N355" s="633"/>
      <c r="O355" s="633"/>
      <c r="P355" s="633"/>
      <c r="Q355" s="633"/>
      <c r="R355" s="633"/>
      <c r="S355" s="633"/>
      <c r="T355" s="633"/>
      <c r="U355" s="633"/>
      <c r="V355" s="633"/>
      <c r="W355" s="633"/>
      <c r="X355" s="633"/>
      <c r="Y355" s="633"/>
    </row>
    <row r="356" spans="1:25">
      <c r="A356" s="633"/>
      <c r="B356" s="633"/>
      <c r="C356" s="647"/>
      <c r="D356" s="633"/>
      <c r="E356" s="633"/>
      <c r="F356" s="633"/>
      <c r="G356" s="633"/>
      <c r="H356" s="633"/>
      <c r="I356" s="633"/>
      <c r="J356" s="633"/>
      <c r="K356" s="633"/>
      <c r="L356" s="633"/>
      <c r="M356" s="633"/>
      <c r="N356" s="633"/>
      <c r="O356" s="633"/>
      <c r="P356" s="633"/>
      <c r="Q356" s="633"/>
      <c r="R356" s="633"/>
      <c r="S356" s="633"/>
      <c r="T356" s="633"/>
      <c r="U356" s="633"/>
      <c r="V356" s="633"/>
      <c r="W356" s="633"/>
      <c r="X356" s="633"/>
      <c r="Y356" s="633"/>
    </row>
    <row r="357" spans="1:25">
      <c r="A357" s="633"/>
      <c r="B357" s="633"/>
      <c r="C357" s="647"/>
      <c r="D357" s="633"/>
      <c r="E357" s="633"/>
      <c r="F357" s="633"/>
      <c r="G357" s="633"/>
      <c r="H357" s="633"/>
      <c r="I357" s="633"/>
      <c r="J357" s="633"/>
      <c r="K357" s="633"/>
      <c r="L357" s="633"/>
      <c r="M357" s="633"/>
      <c r="N357" s="633"/>
      <c r="O357" s="633"/>
      <c r="P357" s="633"/>
      <c r="Q357" s="633"/>
      <c r="R357" s="633"/>
      <c r="S357" s="633"/>
      <c r="T357" s="633"/>
      <c r="U357" s="633"/>
      <c r="V357" s="633"/>
      <c r="W357" s="633"/>
      <c r="X357" s="633"/>
      <c r="Y357" s="633"/>
    </row>
    <row r="358" spans="1:25">
      <c r="A358" s="633"/>
      <c r="B358" s="633"/>
      <c r="C358" s="647"/>
      <c r="D358" s="633"/>
      <c r="E358" s="633"/>
      <c r="F358" s="633"/>
      <c r="G358" s="633"/>
      <c r="H358" s="633"/>
      <c r="I358" s="633"/>
      <c r="J358" s="633"/>
      <c r="K358" s="633"/>
      <c r="L358" s="633"/>
      <c r="M358" s="633"/>
      <c r="N358" s="633"/>
      <c r="O358" s="633"/>
      <c r="P358" s="633"/>
      <c r="Q358" s="633"/>
      <c r="R358" s="633"/>
      <c r="S358" s="633"/>
      <c r="T358" s="633"/>
      <c r="U358" s="633"/>
      <c r="V358" s="633"/>
      <c r="W358" s="633"/>
      <c r="X358" s="633"/>
      <c r="Y358" s="633"/>
    </row>
    <row r="359" spans="1:25">
      <c r="A359" s="633"/>
      <c r="B359" s="633"/>
      <c r="C359" s="647"/>
      <c r="D359" s="633"/>
      <c r="E359" s="633"/>
      <c r="F359" s="633"/>
      <c r="G359" s="633"/>
      <c r="H359" s="633"/>
      <c r="I359" s="633"/>
      <c r="J359" s="633"/>
      <c r="K359" s="633"/>
      <c r="L359" s="633"/>
      <c r="M359" s="633"/>
      <c r="N359" s="633"/>
      <c r="O359" s="633"/>
      <c r="P359" s="633"/>
      <c r="Q359" s="633"/>
      <c r="R359" s="633"/>
      <c r="S359" s="633"/>
      <c r="T359" s="633"/>
      <c r="U359" s="633"/>
      <c r="V359" s="633"/>
      <c r="W359" s="633"/>
      <c r="X359" s="633"/>
      <c r="Y359" s="633"/>
    </row>
    <row r="360" spans="1:25">
      <c r="A360" s="633"/>
      <c r="B360" s="633"/>
      <c r="C360" s="647"/>
      <c r="D360" s="633"/>
      <c r="E360" s="633"/>
      <c r="F360" s="633"/>
      <c r="G360" s="633"/>
      <c r="H360" s="633"/>
      <c r="I360" s="633"/>
      <c r="J360" s="633"/>
      <c r="K360" s="633"/>
      <c r="L360" s="633"/>
      <c r="M360" s="633"/>
      <c r="N360" s="633"/>
      <c r="O360" s="633"/>
      <c r="P360" s="633"/>
      <c r="Q360" s="633"/>
      <c r="R360" s="633"/>
      <c r="S360" s="633"/>
      <c r="T360" s="633"/>
      <c r="U360" s="633"/>
      <c r="V360" s="633"/>
      <c r="W360" s="633"/>
      <c r="X360" s="633"/>
      <c r="Y360" s="633"/>
    </row>
    <row r="361" spans="1:25">
      <c r="A361" s="633"/>
      <c r="B361" s="633"/>
      <c r="C361" s="647"/>
      <c r="D361" s="633"/>
      <c r="E361" s="633"/>
      <c r="F361" s="633"/>
      <c r="G361" s="633"/>
      <c r="H361" s="633"/>
      <c r="I361" s="633"/>
      <c r="J361" s="633"/>
      <c r="K361" s="633"/>
      <c r="L361" s="633"/>
      <c r="M361" s="633"/>
      <c r="N361" s="633"/>
      <c r="O361" s="633"/>
      <c r="P361" s="633"/>
      <c r="Q361" s="633"/>
      <c r="R361" s="633"/>
      <c r="S361" s="633"/>
      <c r="T361" s="633"/>
      <c r="U361" s="633"/>
      <c r="V361" s="633"/>
      <c r="W361" s="633"/>
      <c r="X361" s="633"/>
      <c r="Y361" s="633"/>
    </row>
    <row r="362" spans="1:25">
      <c r="A362" s="633"/>
      <c r="B362" s="633"/>
      <c r="C362" s="647"/>
      <c r="D362" s="633"/>
      <c r="E362" s="633"/>
      <c r="F362" s="633"/>
      <c r="G362" s="633"/>
      <c r="H362" s="633"/>
      <c r="I362" s="633"/>
      <c r="J362" s="633"/>
      <c r="K362" s="633"/>
      <c r="L362" s="633"/>
      <c r="M362" s="633"/>
      <c r="N362" s="633"/>
      <c r="O362" s="633"/>
      <c r="P362" s="633"/>
      <c r="Q362" s="633"/>
      <c r="R362" s="633"/>
      <c r="S362" s="633"/>
      <c r="T362" s="633"/>
      <c r="U362" s="633"/>
      <c r="V362" s="633"/>
      <c r="W362" s="633"/>
      <c r="X362" s="633"/>
      <c r="Y362" s="633"/>
    </row>
    <row r="363" spans="1:25">
      <c r="A363" s="633"/>
      <c r="B363" s="633"/>
      <c r="C363" s="647"/>
      <c r="D363" s="633"/>
      <c r="E363" s="633"/>
      <c r="F363" s="633"/>
      <c r="G363" s="633"/>
      <c r="H363" s="633"/>
      <c r="I363" s="633"/>
      <c r="J363" s="633"/>
      <c r="K363" s="633"/>
      <c r="L363" s="633"/>
      <c r="M363" s="633"/>
      <c r="N363" s="633"/>
      <c r="O363" s="633"/>
      <c r="P363" s="633"/>
      <c r="Q363" s="633"/>
      <c r="R363" s="633"/>
      <c r="S363" s="633"/>
      <c r="T363" s="633"/>
      <c r="U363" s="633"/>
      <c r="V363" s="633"/>
      <c r="W363" s="633"/>
      <c r="X363" s="633"/>
      <c r="Y363" s="633"/>
    </row>
    <row r="364" spans="1:25">
      <c r="A364" s="633"/>
      <c r="B364" s="633"/>
      <c r="C364" s="647"/>
      <c r="D364" s="633"/>
      <c r="E364" s="633"/>
      <c r="F364" s="633"/>
      <c r="G364" s="633"/>
      <c r="H364" s="633"/>
      <c r="I364" s="633"/>
      <c r="J364" s="633"/>
      <c r="K364" s="633"/>
      <c r="L364" s="633"/>
      <c r="M364" s="633"/>
      <c r="N364" s="633"/>
      <c r="O364" s="633"/>
      <c r="P364" s="633"/>
      <c r="Q364" s="633"/>
      <c r="R364" s="633"/>
      <c r="S364" s="633"/>
      <c r="T364" s="633"/>
      <c r="U364" s="633"/>
      <c r="V364" s="633"/>
      <c r="W364" s="633"/>
      <c r="X364" s="633"/>
      <c r="Y364" s="633"/>
    </row>
    <row r="365" spans="1:25">
      <c r="A365" s="633"/>
      <c r="B365" s="633"/>
      <c r="C365" s="647"/>
      <c r="D365" s="633"/>
      <c r="E365" s="633"/>
      <c r="F365" s="633"/>
      <c r="G365" s="633"/>
      <c r="H365" s="633"/>
      <c r="I365" s="633"/>
      <c r="J365" s="633"/>
      <c r="K365" s="633"/>
      <c r="L365" s="633"/>
      <c r="M365" s="633"/>
      <c r="N365" s="633"/>
      <c r="O365" s="633"/>
      <c r="P365" s="633"/>
      <c r="Q365" s="633"/>
      <c r="R365" s="633"/>
      <c r="S365" s="633"/>
      <c r="T365" s="633"/>
      <c r="U365" s="633"/>
      <c r="V365" s="633"/>
      <c r="W365" s="633"/>
      <c r="X365" s="633"/>
      <c r="Y365" s="633"/>
    </row>
    <row r="366" spans="1:25">
      <c r="A366" s="633"/>
      <c r="B366" s="633"/>
      <c r="C366" s="647"/>
      <c r="D366" s="633"/>
      <c r="E366" s="633"/>
      <c r="F366" s="633"/>
      <c r="G366" s="633"/>
      <c r="H366" s="633"/>
      <c r="I366" s="633"/>
      <c r="J366" s="633"/>
      <c r="K366" s="633"/>
      <c r="L366" s="633"/>
      <c r="M366" s="633"/>
      <c r="N366" s="633"/>
      <c r="O366" s="633"/>
      <c r="P366" s="633"/>
      <c r="Q366" s="633"/>
      <c r="R366" s="633"/>
      <c r="S366" s="633"/>
      <c r="T366" s="633"/>
      <c r="U366" s="633"/>
      <c r="V366" s="633"/>
      <c r="W366" s="633"/>
      <c r="X366" s="633"/>
      <c r="Y366" s="633"/>
    </row>
    <row r="367" spans="1:25">
      <c r="A367" s="633"/>
      <c r="B367" s="633"/>
      <c r="C367" s="647"/>
      <c r="D367" s="633"/>
      <c r="E367" s="633"/>
      <c r="F367" s="633"/>
      <c r="G367" s="633"/>
      <c r="H367" s="633"/>
      <c r="I367" s="633"/>
      <c r="J367" s="633"/>
      <c r="K367" s="633"/>
      <c r="L367" s="633"/>
      <c r="M367" s="633"/>
      <c r="N367" s="633"/>
      <c r="O367" s="633"/>
      <c r="P367" s="633"/>
      <c r="Q367" s="633"/>
      <c r="R367" s="633"/>
      <c r="S367" s="633"/>
      <c r="T367" s="633"/>
      <c r="U367" s="633"/>
      <c r="V367" s="633"/>
      <c r="W367" s="633"/>
      <c r="X367" s="633"/>
      <c r="Y367" s="633"/>
    </row>
    <row r="368" spans="1:25">
      <c r="A368" s="633"/>
      <c r="B368" s="633"/>
      <c r="C368" s="647"/>
      <c r="D368" s="633"/>
      <c r="E368" s="633"/>
      <c r="F368" s="633"/>
      <c r="G368" s="633"/>
      <c r="H368" s="633"/>
      <c r="I368" s="633"/>
      <c r="J368" s="633"/>
      <c r="K368" s="633"/>
      <c r="L368" s="633"/>
      <c r="M368" s="633"/>
      <c r="N368" s="633"/>
      <c r="O368" s="633"/>
      <c r="P368" s="633"/>
      <c r="Q368" s="633"/>
      <c r="R368" s="633"/>
      <c r="S368" s="633"/>
      <c r="T368" s="633"/>
      <c r="U368" s="633"/>
      <c r="V368" s="633"/>
      <c r="W368" s="633"/>
      <c r="X368" s="633"/>
      <c r="Y368" s="633"/>
    </row>
    <row r="369" spans="1:25">
      <c r="A369" s="633"/>
      <c r="B369" s="633"/>
      <c r="C369" s="647"/>
      <c r="D369" s="633"/>
      <c r="E369" s="633"/>
      <c r="F369" s="633"/>
      <c r="G369" s="633"/>
      <c r="H369" s="633"/>
      <c r="I369" s="633"/>
      <c r="J369" s="633"/>
      <c r="K369" s="633"/>
      <c r="L369" s="633"/>
      <c r="M369" s="633"/>
      <c r="N369" s="633"/>
      <c r="O369" s="633"/>
      <c r="P369" s="633"/>
      <c r="Q369" s="633"/>
      <c r="R369" s="633"/>
      <c r="S369" s="633"/>
      <c r="T369" s="633"/>
      <c r="U369" s="633"/>
      <c r="V369" s="633"/>
      <c r="W369" s="633"/>
      <c r="X369" s="633"/>
      <c r="Y369" s="633"/>
    </row>
    <row r="370" spans="1:25">
      <c r="A370" s="633"/>
      <c r="B370" s="633"/>
      <c r="C370" s="647"/>
      <c r="D370" s="633"/>
      <c r="E370" s="633"/>
      <c r="F370" s="633"/>
      <c r="G370" s="633"/>
      <c r="H370" s="633"/>
      <c r="I370" s="633"/>
      <c r="J370" s="633"/>
      <c r="K370" s="633"/>
      <c r="L370" s="633"/>
      <c r="M370" s="633"/>
      <c r="N370" s="633"/>
      <c r="O370" s="633"/>
      <c r="P370" s="633"/>
      <c r="Q370" s="633"/>
      <c r="R370" s="633"/>
      <c r="S370" s="633"/>
      <c r="T370" s="633"/>
      <c r="U370" s="633"/>
      <c r="V370" s="633"/>
      <c r="W370" s="633"/>
      <c r="X370" s="633"/>
      <c r="Y370" s="633"/>
    </row>
    <row r="371" spans="1:25">
      <c r="A371" s="633"/>
      <c r="B371" s="633"/>
      <c r="C371" s="647"/>
      <c r="D371" s="633"/>
      <c r="E371" s="633"/>
      <c r="F371" s="633"/>
      <c r="G371" s="633"/>
      <c r="H371" s="633"/>
      <c r="I371" s="633"/>
      <c r="J371" s="633"/>
      <c r="K371" s="633"/>
      <c r="L371" s="633"/>
      <c r="M371" s="633"/>
      <c r="N371" s="633"/>
      <c r="O371" s="633"/>
      <c r="P371" s="633"/>
      <c r="Q371" s="633"/>
      <c r="R371" s="633"/>
      <c r="S371" s="633"/>
      <c r="T371" s="633"/>
      <c r="U371" s="633"/>
      <c r="V371" s="633"/>
      <c r="W371" s="633"/>
      <c r="X371" s="633"/>
      <c r="Y371" s="633"/>
    </row>
    <row r="372" spans="1:25">
      <c r="A372" s="633"/>
      <c r="B372" s="633"/>
      <c r="C372" s="647"/>
      <c r="D372" s="633"/>
      <c r="E372" s="633"/>
      <c r="F372" s="633"/>
      <c r="G372" s="633"/>
      <c r="H372" s="633"/>
      <c r="I372" s="633"/>
      <c r="J372" s="633"/>
      <c r="K372" s="633"/>
      <c r="L372" s="633"/>
      <c r="M372" s="633"/>
      <c r="N372" s="633"/>
      <c r="O372" s="633"/>
      <c r="P372" s="633"/>
      <c r="Q372" s="633"/>
      <c r="R372" s="633"/>
      <c r="S372" s="633"/>
      <c r="T372" s="633"/>
      <c r="U372" s="633"/>
      <c r="V372" s="633"/>
      <c r="W372" s="633"/>
      <c r="X372" s="633"/>
      <c r="Y372" s="633"/>
    </row>
    <row r="373" spans="1:25">
      <c r="A373" s="633"/>
      <c r="B373" s="633"/>
      <c r="C373" s="647"/>
      <c r="D373" s="633"/>
      <c r="E373" s="633"/>
      <c r="F373" s="633"/>
      <c r="G373" s="633"/>
      <c r="H373" s="633"/>
      <c r="I373" s="633"/>
      <c r="J373" s="633"/>
      <c r="K373" s="633"/>
      <c r="L373" s="633"/>
      <c r="M373" s="633"/>
      <c r="N373" s="633"/>
      <c r="O373" s="633"/>
      <c r="P373" s="633"/>
      <c r="Q373" s="633"/>
      <c r="R373" s="633"/>
      <c r="S373" s="633"/>
      <c r="T373" s="633"/>
      <c r="U373" s="633"/>
      <c r="V373" s="633"/>
      <c r="W373" s="633"/>
      <c r="X373" s="633"/>
      <c r="Y373" s="633"/>
    </row>
    <row r="374" spans="1:25">
      <c r="A374" s="633"/>
      <c r="B374" s="633"/>
      <c r="C374" s="647"/>
      <c r="D374" s="633"/>
      <c r="E374" s="633"/>
      <c r="F374" s="633"/>
      <c r="G374" s="633"/>
      <c r="H374" s="633"/>
      <c r="I374" s="633"/>
      <c r="J374" s="633"/>
      <c r="K374" s="633"/>
      <c r="L374" s="633"/>
      <c r="M374" s="633"/>
      <c r="N374" s="633"/>
      <c r="O374" s="633"/>
      <c r="P374" s="633"/>
      <c r="Q374" s="633"/>
      <c r="R374" s="633"/>
      <c r="S374" s="633"/>
      <c r="T374" s="633"/>
      <c r="U374" s="633"/>
      <c r="V374" s="633"/>
      <c r="W374" s="633"/>
      <c r="X374" s="633"/>
      <c r="Y374" s="633"/>
    </row>
    <row r="375" spans="1:25">
      <c r="A375" s="633"/>
      <c r="B375" s="633"/>
      <c r="C375" s="647"/>
      <c r="D375" s="633"/>
      <c r="E375" s="633"/>
      <c r="F375" s="633"/>
      <c r="G375" s="633"/>
      <c r="H375" s="633"/>
      <c r="I375" s="633"/>
      <c r="J375" s="633"/>
      <c r="K375" s="633"/>
      <c r="L375" s="633"/>
      <c r="M375" s="633"/>
      <c r="N375" s="633"/>
      <c r="O375" s="633"/>
      <c r="P375" s="633"/>
      <c r="Q375" s="633"/>
      <c r="R375" s="633"/>
      <c r="S375" s="633"/>
      <c r="T375" s="633"/>
      <c r="U375" s="633"/>
      <c r="V375" s="633"/>
      <c r="W375" s="633"/>
      <c r="X375" s="633"/>
      <c r="Y375" s="633"/>
    </row>
    <row r="376" spans="1:25">
      <c r="A376" s="633"/>
      <c r="B376" s="633"/>
      <c r="C376" s="647"/>
      <c r="D376" s="633"/>
      <c r="E376" s="633"/>
      <c r="F376" s="633"/>
      <c r="G376" s="633"/>
      <c r="H376" s="633"/>
      <c r="I376" s="633"/>
      <c r="J376" s="633"/>
      <c r="K376" s="633"/>
      <c r="L376" s="633"/>
      <c r="M376" s="633"/>
      <c r="N376" s="633"/>
      <c r="O376" s="633"/>
      <c r="P376" s="633"/>
      <c r="Q376" s="633"/>
      <c r="R376" s="633"/>
      <c r="S376" s="633"/>
      <c r="T376" s="633"/>
      <c r="U376" s="633"/>
      <c r="V376" s="633"/>
      <c r="W376" s="633"/>
      <c r="X376" s="633"/>
      <c r="Y376" s="633"/>
    </row>
    <row r="377" spans="1:25">
      <c r="A377" s="633"/>
      <c r="B377" s="633"/>
      <c r="C377" s="647"/>
      <c r="D377" s="633"/>
      <c r="E377" s="633"/>
      <c r="F377" s="633"/>
      <c r="G377" s="633"/>
      <c r="H377" s="633"/>
      <c r="I377" s="633"/>
      <c r="J377" s="633"/>
      <c r="K377" s="633"/>
      <c r="L377" s="633"/>
      <c r="M377" s="633"/>
      <c r="N377" s="633"/>
      <c r="O377" s="633"/>
      <c r="P377" s="633"/>
      <c r="Q377" s="633"/>
      <c r="R377" s="633"/>
      <c r="S377" s="633"/>
      <c r="T377" s="633"/>
      <c r="U377" s="633"/>
      <c r="V377" s="633"/>
      <c r="W377" s="633"/>
      <c r="X377" s="633"/>
      <c r="Y377" s="633"/>
    </row>
    <row r="378" spans="1:25">
      <c r="A378" s="633"/>
      <c r="B378" s="633"/>
      <c r="C378" s="647"/>
      <c r="D378" s="633"/>
      <c r="E378" s="633"/>
      <c r="F378" s="633"/>
      <c r="G378" s="633"/>
      <c r="H378" s="633"/>
      <c r="I378" s="633"/>
      <c r="J378" s="633"/>
      <c r="K378" s="633"/>
      <c r="L378" s="633"/>
      <c r="M378" s="633"/>
      <c r="N378" s="633"/>
      <c r="O378" s="633"/>
      <c r="P378" s="633"/>
      <c r="Q378" s="633"/>
      <c r="R378" s="633"/>
      <c r="S378" s="633"/>
      <c r="T378" s="633"/>
      <c r="U378" s="633"/>
      <c r="V378" s="633"/>
      <c r="W378" s="633"/>
      <c r="X378" s="633"/>
      <c r="Y378" s="633"/>
    </row>
    <row r="379" spans="1:25">
      <c r="A379" s="633"/>
      <c r="B379" s="633"/>
      <c r="C379" s="647"/>
      <c r="D379" s="633"/>
      <c r="E379" s="633"/>
      <c r="F379" s="633"/>
      <c r="G379" s="633"/>
      <c r="H379" s="633"/>
      <c r="I379" s="633"/>
      <c r="J379" s="633"/>
      <c r="K379" s="633"/>
      <c r="L379" s="633"/>
      <c r="M379" s="633"/>
      <c r="N379" s="633"/>
      <c r="O379" s="633"/>
      <c r="P379" s="633"/>
      <c r="Q379" s="633"/>
      <c r="R379" s="633"/>
      <c r="S379" s="633"/>
      <c r="T379" s="633"/>
      <c r="U379" s="633"/>
      <c r="V379" s="633"/>
      <c r="W379" s="633"/>
      <c r="X379" s="633"/>
      <c r="Y379" s="633"/>
    </row>
    <row r="380" spans="1:25">
      <c r="A380" s="633"/>
      <c r="B380" s="633"/>
      <c r="C380" s="647"/>
      <c r="D380" s="633"/>
      <c r="E380" s="633"/>
      <c r="F380" s="633"/>
      <c r="G380" s="633"/>
      <c r="H380" s="633"/>
      <c r="I380" s="633"/>
      <c r="J380" s="633"/>
      <c r="K380" s="633"/>
      <c r="L380" s="633"/>
      <c r="M380" s="633"/>
      <c r="N380" s="633"/>
      <c r="O380" s="633"/>
      <c r="P380" s="633"/>
      <c r="Q380" s="633"/>
      <c r="R380" s="633"/>
      <c r="S380" s="633"/>
      <c r="T380" s="633"/>
      <c r="U380" s="633"/>
      <c r="V380" s="633"/>
      <c r="W380" s="633"/>
      <c r="X380" s="633"/>
      <c r="Y380" s="633"/>
    </row>
    <row r="381" spans="1:25">
      <c r="A381" s="633"/>
      <c r="B381" s="633"/>
      <c r="C381" s="647"/>
      <c r="D381" s="633"/>
      <c r="E381" s="633"/>
      <c r="F381" s="633"/>
      <c r="G381" s="633"/>
      <c r="H381" s="633"/>
      <c r="I381" s="633"/>
      <c r="J381" s="633"/>
      <c r="K381" s="633"/>
      <c r="L381" s="633"/>
      <c r="M381" s="633"/>
      <c r="N381" s="633"/>
      <c r="O381" s="633"/>
      <c r="P381" s="633"/>
      <c r="Q381" s="633"/>
      <c r="R381" s="633"/>
      <c r="S381" s="633"/>
      <c r="T381" s="633"/>
      <c r="U381" s="633"/>
      <c r="V381" s="633"/>
      <c r="W381" s="633"/>
      <c r="X381" s="633"/>
      <c r="Y381" s="633"/>
    </row>
    <row r="382" spans="1:25">
      <c r="A382" s="633"/>
      <c r="B382" s="633"/>
      <c r="C382" s="647"/>
      <c r="D382" s="633"/>
      <c r="E382" s="633"/>
      <c r="F382" s="633"/>
      <c r="G382" s="633"/>
      <c r="H382" s="633"/>
      <c r="I382" s="633"/>
      <c r="J382" s="633"/>
      <c r="K382" s="633"/>
      <c r="L382" s="633"/>
      <c r="M382" s="633"/>
      <c r="N382" s="633"/>
      <c r="O382" s="633"/>
      <c r="P382" s="633"/>
      <c r="Q382" s="633"/>
      <c r="R382" s="633"/>
      <c r="S382" s="633"/>
      <c r="T382" s="633"/>
      <c r="U382" s="633"/>
      <c r="V382" s="633"/>
      <c r="W382" s="633"/>
      <c r="X382" s="633"/>
      <c r="Y382" s="633"/>
    </row>
    <row r="383" spans="1:25">
      <c r="A383" s="633"/>
      <c r="B383" s="633"/>
      <c r="C383" s="647"/>
      <c r="D383" s="633"/>
      <c r="E383" s="633"/>
      <c r="F383" s="633"/>
      <c r="G383" s="633"/>
      <c r="H383" s="633"/>
      <c r="I383" s="633"/>
      <c r="J383" s="633"/>
      <c r="K383" s="633"/>
      <c r="L383" s="633"/>
      <c r="M383" s="633"/>
      <c r="N383" s="633"/>
      <c r="O383" s="633"/>
      <c r="P383" s="633"/>
      <c r="Q383" s="633"/>
      <c r="R383" s="633"/>
      <c r="S383" s="633"/>
      <c r="T383" s="633"/>
      <c r="U383" s="633"/>
      <c r="V383" s="633"/>
      <c r="W383" s="633"/>
      <c r="X383" s="633"/>
      <c r="Y383" s="633"/>
    </row>
    <row r="384" spans="1:25">
      <c r="A384" s="633"/>
      <c r="B384" s="633"/>
      <c r="C384" s="647"/>
      <c r="D384" s="633"/>
      <c r="E384" s="633"/>
      <c r="F384" s="633"/>
      <c r="G384" s="633"/>
      <c r="H384" s="633"/>
      <c r="I384" s="633"/>
      <c r="J384" s="633"/>
      <c r="K384" s="633"/>
      <c r="L384" s="633"/>
      <c r="M384" s="633"/>
      <c r="N384" s="633"/>
      <c r="O384" s="633"/>
      <c r="P384" s="633"/>
      <c r="Q384" s="633"/>
      <c r="R384" s="633"/>
      <c r="S384" s="633"/>
      <c r="T384" s="633"/>
      <c r="U384" s="633"/>
      <c r="V384" s="633"/>
      <c r="W384" s="633"/>
      <c r="X384" s="633"/>
      <c r="Y384" s="633"/>
    </row>
    <row r="385" spans="1:25">
      <c r="A385" s="633"/>
      <c r="B385" s="633"/>
      <c r="C385" s="647"/>
      <c r="D385" s="633"/>
      <c r="E385" s="633"/>
      <c r="F385" s="633"/>
      <c r="G385" s="633"/>
      <c r="H385" s="633"/>
      <c r="I385" s="633"/>
      <c r="J385" s="633"/>
      <c r="K385" s="633"/>
      <c r="L385" s="633"/>
      <c r="M385" s="633"/>
      <c r="N385" s="633"/>
      <c r="O385" s="633"/>
      <c r="P385" s="633"/>
      <c r="Q385" s="633"/>
      <c r="R385" s="633"/>
      <c r="S385" s="633"/>
      <c r="T385" s="633"/>
      <c r="U385" s="633"/>
      <c r="V385" s="633"/>
      <c r="W385" s="633"/>
      <c r="X385" s="633"/>
      <c r="Y385" s="633"/>
    </row>
    <row r="386" spans="1:25">
      <c r="A386" s="633"/>
      <c r="B386" s="633"/>
      <c r="C386" s="647"/>
      <c r="D386" s="633"/>
      <c r="E386" s="633"/>
      <c r="F386" s="633"/>
      <c r="G386" s="633"/>
      <c r="H386" s="633"/>
      <c r="I386" s="633"/>
      <c r="J386" s="633"/>
      <c r="K386" s="633"/>
      <c r="L386" s="633"/>
      <c r="M386" s="633"/>
      <c r="N386" s="633"/>
      <c r="O386" s="633"/>
      <c r="P386" s="633"/>
      <c r="Q386" s="633"/>
      <c r="R386" s="633"/>
      <c r="S386" s="633"/>
      <c r="T386" s="633"/>
      <c r="U386" s="633"/>
      <c r="V386" s="633"/>
      <c r="W386" s="633"/>
      <c r="X386" s="633"/>
      <c r="Y386" s="633"/>
    </row>
    <row r="387" spans="1:25">
      <c r="A387" s="633"/>
      <c r="B387" s="633"/>
      <c r="C387" s="647"/>
      <c r="D387" s="633"/>
      <c r="E387" s="633"/>
      <c r="F387" s="633"/>
      <c r="G387" s="633"/>
      <c r="H387" s="633"/>
      <c r="I387" s="633"/>
      <c r="J387" s="633"/>
      <c r="K387" s="633"/>
      <c r="L387" s="633"/>
      <c r="M387" s="633"/>
      <c r="N387" s="633"/>
      <c r="O387" s="633"/>
      <c r="P387" s="633"/>
      <c r="Q387" s="633"/>
      <c r="R387" s="633"/>
      <c r="S387" s="633"/>
      <c r="T387" s="633"/>
      <c r="U387" s="633"/>
      <c r="V387" s="633"/>
      <c r="W387" s="633"/>
      <c r="X387" s="633"/>
      <c r="Y387" s="633"/>
    </row>
    <row r="388" spans="1:25">
      <c r="A388" s="633"/>
      <c r="B388" s="633"/>
      <c r="C388" s="647"/>
      <c r="D388" s="633"/>
      <c r="E388" s="633"/>
      <c r="F388" s="633"/>
      <c r="G388" s="633"/>
      <c r="H388" s="633"/>
      <c r="I388" s="633"/>
      <c r="J388" s="633"/>
      <c r="K388" s="633"/>
      <c r="L388" s="633"/>
      <c r="M388" s="633"/>
      <c r="N388" s="633"/>
      <c r="O388" s="633"/>
      <c r="P388" s="633"/>
      <c r="Q388" s="633"/>
      <c r="R388" s="633"/>
      <c r="S388" s="633"/>
      <c r="T388" s="633"/>
      <c r="U388" s="633"/>
      <c r="V388" s="633"/>
      <c r="W388" s="633"/>
      <c r="X388" s="633"/>
      <c r="Y388" s="633"/>
    </row>
    <row r="389" spans="1:25">
      <c r="A389" s="633"/>
      <c r="B389" s="633"/>
      <c r="C389" s="647"/>
      <c r="D389" s="633"/>
      <c r="E389" s="633"/>
      <c r="F389" s="633"/>
      <c r="G389" s="633"/>
      <c r="H389" s="633"/>
      <c r="I389" s="633"/>
      <c r="J389" s="633"/>
      <c r="K389" s="633"/>
      <c r="L389" s="633"/>
      <c r="M389" s="633"/>
      <c r="N389" s="633"/>
      <c r="O389" s="633"/>
      <c r="P389" s="633"/>
      <c r="Q389" s="633"/>
      <c r="R389" s="633"/>
      <c r="S389" s="633"/>
      <c r="T389" s="633"/>
      <c r="U389" s="633"/>
      <c r="V389" s="633"/>
      <c r="W389" s="633"/>
      <c r="X389" s="633"/>
      <c r="Y389" s="633"/>
    </row>
    <row r="390" spans="1:25">
      <c r="A390" s="633"/>
      <c r="B390" s="633"/>
      <c r="C390" s="647"/>
      <c r="D390" s="633"/>
      <c r="E390" s="633"/>
      <c r="F390" s="633"/>
      <c r="G390" s="633"/>
      <c r="H390" s="633"/>
      <c r="I390" s="633"/>
      <c r="J390" s="633"/>
      <c r="K390" s="633"/>
      <c r="L390" s="633"/>
      <c r="M390" s="633"/>
      <c r="N390" s="633"/>
      <c r="O390" s="633"/>
      <c r="P390" s="633"/>
      <c r="Q390" s="633"/>
      <c r="R390" s="633"/>
      <c r="S390" s="633"/>
      <c r="T390" s="633"/>
      <c r="U390" s="633"/>
      <c r="V390" s="633"/>
      <c r="W390" s="633"/>
      <c r="X390" s="633"/>
      <c r="Y390" s="633"/>
    </row>
    <row r="391" spans="1:25">
      <c r="A391" s="633"/>
      <c r="B391" s="633"/>
      <c r="C391" s="647"/>
      <c r="D391" s="633"/>
      <c r="E391" s="633"/>
      <c r="F391" s="633"/>
      <c r="G391" s="633"/>
      <c r="H391" s="633"/>
      <c r="I391" s="633"/>
      <c r="J391" s="633"/>
      <c r="K391" s="633"/>
      <c r="L391" s="633"/>
      <c r="M391" s="633"/>
      <c r="N391" s="633"/>
      <c r="O391" s="633"/>
      <c r="P391" s="633"/>
      <c r="Q391" s="633"/>
      <c r="R391" s="633"/>
      <c r="S391" s="633"/>
      <c r="T391" s="633"/>
      <c r="U391" s="633"/>
      <c r="V391" s="633"/>
      <c r="W391" s="633"/>
      <c r="X391" s="633"/>
      <c r="Y391" s="633"/>
    </row>
    <row r="392" spans="1:25">
      <c r="A392" s="633"/>
      <c r="B392" s="633"/>
      <c r="C392" s="647"/>
      <c r="D392" s="633"/>
      <c r="E392" s="633"/>
      <c r="F392" s="633"/>
      <c r="G392" s="633"/>
      <c r="H392" s="633"/>
      <c r="I392" s="633"/>
      <c r="J392" s="633"/>
      <c r="K392" s="633"/>
      <c r="L392" s="633"/>
      <c r="M392" s="633"/>
      <c r="N392" s="633"/>
      <c r="O392" s="633"/>
      <c r="P392" s="633"/>
      <c r="Q392" s="633"/>
      <c r="R392" s="633"/>
      <c r="S392" s="633"/>
      <c r="T392" s="633"/>
      <c r="U392" s="633"/>
      <c r="V392" s="633"/>
      <c r="W392" s="633"/>
      <c r="X392" s="633"/>
      <c r="Y392" s="633"/>
    </row>
    <row r="393" spans="1:25">
      <c r="A393" s="633"/>
      <c r="B393" s="633"/>
      <c r="C393" s="647"/>
      <c r="D393" s="633"/>
      <c r="E393" s="633"/>
      <c r="F393" s="633"/>
      <c r="G393" s="633"/>
      <c r="H393" s="633"/>
      <c r="I393" s="633"/>
      <c r="J393" s="633"/>
      <c r="K393" s="633"/>
      <c r="L393" s="633"/>
      <c r="M393" s="633"/>
      <c r="N393" s="633"/>
      <c r="O393" s="633"/>
      <c r="P393" s="633"/>
      <c r="Q393" s="633"/>
      <c r="R393" s="633"/>
      <c r="S393" s="633"/>
      <c r="T393" s="633"/>
      <c r="U393" s="633"/>
      <c r="V393" s="633"/>
      <c r="W393" s="633"/>
      <c r="X393" s="633"/>
      <c r="Y393" s="633"/>
    </row>
    <row r="394" spans="1:25">
      <c r="A394" s="633"/>
      <c r="B394" s="633"/>
      <c r="C394" s="647"/>
      <c r="D394" s="633"/>
      <c r="E394" s="633"/>
      <c r="F394" s="633"/>
      <c r="G394" s="633"/>
      <c r="H394" s="633"/>
      <c r="I394" s="633"/>
      <c r="J394" s="633"/>
      <c r="K394" s="633"/>
      <c r="L394" s="633"/>
      <c r="M394" s="633"/>
      <c r="N394" s="633"/>
      <c r="O394" s="633"/>
      <c r="P394" s="633"/>
      <c r="Q394" s="633"/>
      <c r="R394" s="633"/>
      <c r="S394" s="633"/>
      <c r="T394" s="633"/>
      <c r="U394" s="633"/>
      <c r="V394" s="633"/>
      <c r="W394" s="633"/>
      <c r="X394" s="633"/>
      <c r="Y394" s="633"/>
    </row>
    <row r="395" spans="1:25">
      <c r="A395" s="633"/>
      <c r="B395" s="633"/>
      <c r="C395" s="647"/>
      <c r="D395" s="633"/>
      <c r="E395" s="633"/>
      <c r="F395" s="633"/>
      <c r="G395" s="633"/>
      <c r="H395" s="633"/>
      <c r="I395" s="633"/>
      <c r="J395" s="633"/>
      <c r="K395" s="633"/>
      <c r="L395" s="633"/>
      <c r="M395" s="633"/>
      <c r="N395" s="633"/>
      <c r="O395" s="633"/>
      <c r="P395" s="633"/>
      <c r="Q395" s="633"/>
      <c r="R395" s="633"/>
      <c r="S395" s="633"/>
      <c r="T395" s="633"/>
      <c r="U395" s="633"/>
      <c r="V395" s="633"/>
      <c r="W395" s="633"/>
      <c r="X395" s="633"/>
      <c r="Y395" s="633"/>
    </row>
    <row r="396" spans="1:25">
      <c r="A396" s="633"/>
      <c r="B396" s="633"/>
      <c r="C396" s="647"/>
      <c r="D396" s="633"/>
      <c r="E396" s="633"/>
      <c r="F396" s="633"/>
      <c r="G396" s="633"/>
      <c r="H396" s="633"/>
      <c r="I396" s="633"/>
      <c r="J396" s="633"/>
      <c r="K396" s="633"/>
      <c r="L396" s="633"/>
      <c r="M396" s="633"/>
      <c r="N396" s="633"/>
      <c r="O396" s="633"/>
      <c r="P396" s="633"/>
      <c r="Q396" s="633"/>
      <c r="R396" s="633"/>
      <c r="S396" s="633"/>
      <c r="T396" s="633"/>
      <c r="U396" s="633"/>
      <c r="V396" s="633"/>
      <c r="W396" s="633"/>
      <c r="X396" s="633"/>
      <c r="Y396" s="633"/>
    </row>
    <row r="397" spans="1:25">
      <c r="A397" s="633"/>
      <c r="B397" s="633"/>
      <c r="C397" s="647"/>
      <c r="D397" s="633"/>
      <c r="E397" s="633"/>
      <c r="F397" s="633"/>
      <c r="G397" s="633"/>
      <c r="H397" s="633"/>
      <c r="I397" s="633"/>
      <c r="J397" s="633"/>
      <c r="K397" s="633"/>
      <c r="L397" s="633"/>
      <c r="M397" s="633"/>
      <c r="N397" s="633"/>
      <c r="O397" s="633"/>
      <c r="P397" s="633"/>
      <c r="Q397" s="633"/>
      <c r="R397" s="633"/>
      <c r="S397" s="633"/>
      <c r="T397" s="633"/>
      <c r="U397" s="633"/>
      <c r="V397" s="633"/>
      <c r="W397" s="633"/>
      <c r="X397" s="633"/>
      <c r="Y397" s="633"/>
    </row>
    <row r="398" spans="1:25">
      <c r="A398" s="633"/>
      <c r="B398" s="633"/>
      <c r="C398" s="647"/>
      <c r="D398" s="633"/>
      <c r="E398" s="633"/>
      <c r="F398" s="633"/>
      <c r="G398" s="633"/>
      <c r="H398" s="633"/>
      <c r="I398" s="633"/>
      <c r="J398" s="633"/>
      <c r="K398" s="633"/>
      <c r="L398" s="633"/>
      <c r="M398" s="633"/>
      <c r="N398" s="633"/>
      <c r="O398" s="633"/>
      <c r="P398" s="633"/>
      <c r="Q398" s="633"/>
      <c r="R398" s="633"/>
      <c r="S398" s="633"/>
      <c r="T398" s="633"/>
      <c r="U398" s="633"/>
      <c r="V398" s="633"/>
      <c r="W398" s="633"/>
      <c r="X398" s="633"/>
      <c r="Y398" s="633"/>
    </row>
    <row r="399" spans="1:25">
      <c r="A399" s="633"/>
      <c r="B399" s="633"/>
      <c r="C399" s="647"/>
      <c r="D399" s="633"/>
      <c r="E399" s="633"/>
      <c r="F399" s="633"/>
      <c r="G399" s="633"/>
      <c r="H399" s="633"/>
      <c r="I399" s="633"/>
      <c r="J399" s="633"/>
      <c r="K399" s="633"/>
      <c r="L399" s="633"/>
      <c r="M399" s="633"/>
      <c r="N399" s="633"/>
      <c r="O399" s="633"/>
      <c r="P399" s="633"/>
      <c r="Q399" s="633"/>
      <c r="R399" s="633"/>
      <c r="S399" s="633"/>
      <c r="T399" s="633"/>
      <c r="U399" s="633"/>
      <c r="V399" s="633"/>
      <c r="W399" s="633"/>
      <c r="X399" s="633"/>
      <c r="Y399" s="633"/>
    </row>
    <row r="400" spans="1:25">
      <c r="A400" s="633"/>
      <c r="B400" s="633"/>
      <c r="C400" s="647"/>
      <c r="D400" s="633"/>
      <c r="E400" s="633"/>
      <c r="F400" s="633"/>
      <c r="G400" s="633"/>
      <c r="H400" s="633"/>
      <c r="I400" s="633"/>
      <c r="J400" s="633"/>
      <c r="K400" s="633"/>
      <c r="L400" s="633"/>
      <c r="M400" s="633"/>
      <c r="N400" s="633"/>
      <c r="O400" s="633"/>
      <c r="P400" s="633"/>
      <c r="Q400" s="633"/>
      <c r="R400" s="633"/>
      <c r="S400" s="633"/>
      <c r="T400" s="633"/>
      <c r="U400" s="633"/>
      <c r="V400" s="633"/>
      <c r="W400" s="633"/>
      <c r="X400" s="633"/>
      <c r="Y400" s="633"/>
    </row>
    <row r="401" spans="1:25">
      <c r="A401" s="633"/>
      <c r="B401" s="633"/>
      <c r="C401" s="647"/>
      <c r="D401" s="633"/>
      <c r="E401" s="633"/>
      <c r="F401" s="633"/>
      <c r="G401" s="633"/>
      <c r="H401" s="633"/>
      <c r="I401" s="633"/>
      <c r="J401" s="633"/>
      <c r="K401" s="633"/>
      <c r="L401" s="633"/>
      <c r="M401" s="633"/>
      <c r="N401" s="633"/>
      <c r="O401" s="633"/>
      <c r="P401" s="633"/>
      <c r="Q401" s="633"/>
      <c r="R401" s="633"/>
      <c r="S401" s="633"/>
      <c r="T401" s="633"/>
      <c r="U401" s="633"/>
      <c r="V401" s="633"/>
      <c r="W401" s="633"/>
      <c r="X401" s="633"/>
      <c r="Y401" s="633"/>
    </row>
    <row r="402" spans="1:25">
      <c r="A402" s="633"/>
      <c r="B402" s="633"/>
      <c r="C402" s="647"/>
      <c r="D402" s="633"/>
      <c r="E402" s="633"/>
      <c r="F402" s="633"/>
      <c r="G402" s="633"/>
      <c r="H402" s="633"/>
      <c r="I402" s="633"/>
      <c r="J402" s="633"/>
      <c r="K402" s="633"/>
      <c r="L402" s="633"/>
      <c r="M402" s="633"/>
      <c r="N402" s="633"/>
      <c r="O402" s="633"/>
      <c r="P402" s="633"/>
      <c r="Q402" s="633"/>
      <c r="R402" s="633"/>
      <c r="S402" s="633"/>
      <c r="T402" s="633"/>
      <c r="U402" s="633"/>
      <c r="V402" s="633"/>
      <c r="W402" s="633"/>
      <c r="X402" s="633"/>
      <c r="Y402" s="633"/>
    </row>
    <row r="403" spans="1:25">
      <c r="A403" s="633"/>
      <c r="B403" s="633"/>
      <c r="C403" s="647"/>
      <c r="D403" s="633"/>
      <c r="E403" s="633"/>
      <c r="F403" s="633"/>
      <c r="G403" s="633"/>
      <c r="H403" s="633"/>
      <c r="I403" s="633"/>
      <c r="J403" s="633"/>
      <c r="K403" s="633"/>
      <c r="L403" s="633"/>
      <c r="M403" s="633"/>
      <c r="N403" s="633"/>
      <c r="O403" s="633"/>
      <c r="P403" s="633"/>
      <c r="Q403" s="633"/>
      <c r="R403" s="633"/>
      <c r="S403" s="633"/>
      <c r="T403" s="633"/>
      <c r="U403" s="633"/>
      <c r="V403" s="633"/>
      <c r="W403" s="633"/>
      <c r="X403" s="633"/>
      <c r="Y403" s="633"/>
    </row>
    <row r="404" spans="1:25">
      <c r="A404" s="633"/>
      <c r="B404" s="633"/>
      <c r="C404" s="647"/>
      <c r="D404" s="633"/>
      <c r="E404" s="633"/>
      <c r="F404" s="633"/>
      <c r="G404" s="633"/>
      <c r="H404" s="633"/>
      <c r="I404" s="633"/>
      <c r="J404" s="633"/>
      <c r="K404" s="633"/>
      <c r="L404" s="633"/>
      <c r="M404" s="633"/>
      <c r="N404" s="633"/>
      <c r="O404" s="633"/>
      <c r="P404" s="633"/>
      <c r="Q404" s="633"/>
      <c r="R404" s="633"/>
      <c r="S404" s="633"/>
      <c r="T404" s="633"/>
      <c r="U404" s="633"/>
      <c r="V404" s="633"/>
      <c r="W404" s="633"/>
      <c r="X404" s="633"/>
      <c r="Y404" s="633"/>
    </row>
    <row r="405" spans="1:25">
      <c r="A405" s="633"/>
      <c r="B405" s="633"/>
      <c r="C405" s="647"/>
      <c r="D405" s="633"/>
      <c r="E405" s="633"/>
      <c r="F405" s="633"/>
      <c r="G405" s="633"/>
      <c r="H405" s="633"/>
      <c r="I405" s="633"/>
      <c r="J405" s="633"/>
      <c r="K405" s="633"/>
      <c r="L405" s="633"/>
      <c r="M405" s="633"/>
      <c r="N405" s="633"/>
      <c r="O405" s="633"/>
      <c r="P405" s="633"/>
      <c r="Q405" s="633"/>
      <c r="R405" s="633"/>
      <c r="S405" s="633"/>
      <c r="T405" s="633"/>
      <c r="U405" s="633"/>
      <c r="V405" s="633"/>
      <c r="W405" s="633"/>
      <c r="X405" s="633"/>
      <c r="Y405" s="633"/>
    </row>
    <row r="406" spans="1:25">
      <c r="A406" s="633"/>
      <c r="B406" s="633"/>
      <c r="C406" s="647"/>
      <c r="D406" s="633"/>
      <c r="E406" s="633"/>
      <c r="F406" s="633"/>
      <c r="G406" s="633"/>
      <c r="H406" s="633"/>
      <c r="I406" s="633"/>
      <c r="J406" s="633"/>
      <c r="K406" s="633"/>
      <c r="L406" s="633"/>
      <c r="M406" s="633"/>
      <c r="N406" s="633"/>
      <c r="O406" s="633"/>
      <c r="P406" s="633"/>
      <c r="Q406" s="633"/>
      <c r="R406" s="633"/>
      <c r="S406" s="633"/>
      <c r="T406" s="633"/>
      <c r="U406" s="633"/>
      <c r="V406" s="633"/>
      <c r="W406" s="633"/>
      <c r="X406" s="633"/>
      <c r="Y406" s="633"/>
    </row>
    <row r="407" spans="1:25">
      <c r="A407" s="633"/>
      <c r="B407" s="633"/>
      <c r="C407" s="647"/>
      <c r="D407" s="633"/>
      <c r="E407" s="633"/>
      <c r="F407" s="633"/>
      <c r="G407" s="633"/>
      <c r="H407" s="633"/>
      <c r="I407" s="633"/>
      <c r="J407" s="633"/>
      <c r="K407" s="633"/>
      <c r="L407" s="633"/>
      <c r="M407" s="633"/>
      <c r="N407" s="633"/>
      <c r="O407" s="633"/>
      <c r="P407" s="633"/>
      <c r="Q407" s="633"/>
      <c r="R407" s="633"/>
      <c r="S407" s="633"/>
      <c r="T407" s="633"/>
      <c r="U407" s="633"/>
      <c r="V407" s="633"/>
      <c r="W407" s="633"/>
      <c r="X407" s="633"/>
      <c r="Y407" s="633"/>
    </row>
    <row r="408" spans="1:25">
      <c r="A408" s="633"/>
      <c r="B408" s="633"/>
      <c r="C408" s="647"/>
      <c r="D408" s="633"/>
      <c r="E408" s="633"/>
      <c r="F408" s="633"/>
      <c r="G408" s="633"/>
      <c r="H408" s="633"/>
      <c r="I408" s="633"/>
      <c r="J408" s="633"/>
      <c r="K408" s="633"/>
      <c r="L408" s="633"/>
      <c r="M408" s="633"/>
      <c r="N408" s="633"/>
      <c r="O408" s="633"/>
      <c r="P408" s="633"/>
      <c r="Q408" s="633"/>
      <c r="R408" s="633"/>
      <c r="S408" s="633"/>
      <c r="T408" s="633"/>
      <c r="U408" s="633"/>
      <c r="V408" s="633"/>
      <c r="W408" s="633"/>
      <c r="X408" s="633"/>
      <c r="Y408" s="633"/>
    </row>
    <row r="409" spans="1:25">
      <c r="A409" s="633"/>
      <c r="B409" s="633"/>
      <c r="C409" s="647"/>
      <c r="D409" s="633"/>
      <c r="E409" s="633"/>
      <c r="F409" s="633"/>
      <c r="G409" s="633"/>
      <c r="H409" s="633"/>
      <c r="I409" s="633"/>
      <c r="J409" s="633"/>
      <c r="K409" s="633"/>
      <c r="L409" s="633"/>
      <c r="M409" s="633"/>
      <c r="N409" s="633"/>
      <c r="O409" s="633"/>
      <c r="P409" s="633"/>
      <c r="Q409" s="633"/>
      <c r="R409" s="633"/>
      <c r="S409" s="633"/>
      <c r="T409" s="633"/>
      <c r="U409" s="633"/>
      <c r="V409" s="633"/>
      <c r="W409" s="633"/>
      <c r="X409" s="633"/>
      <c r="Y409" s="633"/>
    </row>
    <row r="410" spans="1:25">
      <c r="A410" s="633"/>
      <c r="B410" s="633"/>
      <c r="C410" s="647"/>
      <c r="D410" s="633"/>
      <c r="E410" s="633"/>
      <c r="F410" s="633"/>
      <c r="G410" s="633"/>
      <c r="H410" s="633"/>
      <c r="I410" s="633"/>
      <c r="J410" s="633"/>
      <c r="K410" s="633"/>
      <c r="L410" s="633"/>
      <c r="M410" s="633"/>
      <c r="N410" s="633"/>
      <c r="O410" s="633"/>
      <c r="P410" s="633"/>
      <c r="Q410" s="633"/>
      <c r="R410" s="633"/>
      <c r="S410" s="633"/>
      <c r="T410" s="633"/>
      <c r="U410" s="633"/>
      <c r="V410" s="633"/>
      <c r="W410" s="633"/>
      <c r="X410" s="633"/>
      <c r="Y410" s="633"/>
    </row>
    <row r="411" spans="1:25">
      <c r="A411" s="633"/>
      <c r="B411" s="633"/>
      <c r="C411" s="647"/>
      <c r="D411" s="633"/>
      <c r="E411" s="633"/>
      <c r="F411" s="633"/>
      <c r="G411" s="633"/>
      <c r="H411" s="633"/>
      <c r="I411" s="633"/>
      <c r="J411" s="633"/>
      <c r="K411" s="633"/>
      <c r="L411" s="633"/>
      <c r="M411" s="633"/>
      <c r="N411" s="633"/>
      <c r="O411" s="633"/>
      <c r="P411" s="633"/>
      <c r="Q411" s="633"/>
      <c r="R411" s="633"/>
      <c r="S411" s="633"/>
      <c r="T411" s="633"/>
      <c r="U411" s="633"/>
      <c r="V411" s="633"/>
      <c r="W411" s="633"/>
      <c r="X411" s="633"/>
      <c r="Y411" s="633"/>
    </row>
    <row r="412" spans="1:25">
      <c r="A412" s="633"/>
      <c r="B412" s="633"/>
      <c r="C412" s="647"/>
      <c r="D412" s="633"/>
      <c r="E412" s="633"/>
      <c r="F412" s="633"/>
      <c r="G412" s="633"/>
      <c r="H412" s="633"/>
      <c r="I412" s="633"/>
      <c r="J412" s="633"/>
      <c r="K412" s="633"/>
      <c r="L412" s="633"/>
      <c r="M412" s="633"/>
      <c r="N412" s="633"/>
      <c r="O412" s="633"/>
      <c r="P412" s="633"/>
      <c r="Q412" s="633"/>
      <c r="R412" s="633"/>
      <c r="S412" s="633"/>
      <c r="T412" s="633"/>
      <c r="U412" s="633"/>
      <c r="V412" s="633"/>
      <c r="W412" s="633"/>
      <c r="X412" s="633"/>
      <c r="Y412" s="633"/>
    </row>
    <row r="413" spans="1:25">
      <c r="A413" s="633"/>
      <c r="B413" s="633"/>
      <c r="C413" s="647"/>
      <c r="D413" s="633"/>
      <c r="E413" s="633"/>
      <c r="F413" s="633"/>
      <c r="G413" s="633"/>
      <c r="H413" s="633"/>
      <c r="I413" s="633"/>
      <c r="J413" s="633"/>
      <c r="K413" s="633"/>
      <c r="L413" s="633"/>
      <c r="M413" s="633"/>
      <c r="N413" s="633"/>
      <c r="O413" s="633"/>
      <c r="P413" s="633"/>
      <c r="Q413" s="633"/>
      <c r="R413" s="633"/>
      <c r="S413" s="633"/>
      <c r="T413" s="633"/>
      <c r="U413" s="633"/>
      <c r="V413" s="633"/>
      <c r="W413" s="633"/>
      <c r="X413" s="633"/>
      <c r="Y413" s="633"/>
    </row>
    <row r="414" spans="1:25">
      <c r="A414" s="633"/>
      <c r="B414" s="633"/>
      <c r="C414" s="647"/>
      <c r="D414" s="633"/>
      <c r="E414" s="633"/>
      <c r="F414" s="633"/>
      <c r="G414" s="633"/>
      <c r="H414" s="633"/>
      <c r="I414" s="633"/>
      <c r="J414" s="633"/>
      <c r="K414" s="633"/>
      <c r="L414" s="633"/>
      <c r="M414" s="633"/>
      <c r="N414" s="633"/>
      <c r="O414" s="633"/>
      <c r="P414" s="633"/>
      <c r="Q414" s="633"/>
      <c r="R414" s="633"/>
      <c r="S414" s="633"/>
      <c r="T414" s="633"/>
      <c r="U414" s="633"/>
      <c r="V414" s="633"/>
      <c r="W414" s="633"/>
      <c r="X414" s="633"/>
      <c r="Y414" s="633"/>
    </row>
    <row r="415" spans="1:25">
      <c r="A415" s="633"/>
      <c r="B415" s="633"/>
      <c r="C415" s="647"/>
      <c r="D415" s="633"/>
      <c r="E415" s="633"/>
      <c r="F415" s="633"/>
      <c r="G415" s="633"/>
      <c r="H415" s="633"/>
      <c r="I415" s="633"/>
      <c r="J415" s="633"/>
      <c r="K415" s="633"/>
      <c r="L415" s="633"/>
      <c r="M415" s="633"/>
      <c r="N415" s="633"/>
      <c r="O415" s="633"/>
      <c r="P415" s="633"/>
      <c r="Q415" s="633"/>
      <c r="R415" s="633"/>
      <c r="S415" s="633"/>
      <c r="T415" s="633"/>
      <c r="U415" s="633"/>
      <c r="V415" s="633"/>
      <c r="W415" s="633"/>
      <c r="X415" s="633"/>
      <c r="Y415" s="633"/>
    </row>
    <row r="416" spans="1:25">
      <c r="A416" s="633"/>
      <c r="B416" s="633"/>
      <c r="C416" s="647"/>
      <c r="D416" s="633"/>
      <c r="E416" s="633"/>
      <c r="F416" s="633"/>
      <c r="G416" s="633"/>
      <c r="H416" s="633"/>
      <c r="I416" s="633"/>
      <c r="J416" s="633"/>
      <c r="K416" s="633"/>
      <c r="L416" s="633"/>
      <c r="M416" s="633"/>
      <c r="N416" s="633"/>
      <c r="O416" s="633"/>
      <c r="P416" s="633"/>
      <c r="Q416" s="633"/>
      <c r="R416" s="633"/>
      <c r="S416" s="633"/>
      <c r="T416" s="633"/>
      <c r="U416" s="633"/>
      <c r="V416" s="633"/>
      <c r="W416" s="633"/>
      <c r="X416" s="633"/>
      <c r="Y416" s="633"/>
    </row>
    <row r="417" spans="1:25">
      <c r="A417" s="633"/>
      <c r="B417" s="633"/>
      <c r="C417" s="647"/>
      <c r="D417" s="633"/>
      <c r="E417" s="633"/>
      <c r="F417" s="633"/>
      <c r="G417" s="633"/>
      <c r="H417" s="633"/>
      <c r="I417" s="633"/>
      <c r="J417" s="633"/>
      <c r="K417" s="633"/>
      <c r="L417" s="633"/>
      <c r="M417" s="633"/>
      <c r="N417" s="633"/>
      <c r="O417" s="633"/>
      <c r="P417" s="633"/>
      <c r="Q417" s="633"/>
      <c r="R417" s="633"/>
      <c r="S417" s="633"/>
      <c r="T417" s="633"/>
      <c r="U417" s="633"/>
      <c r="V417" s="633"/>
      <c r="W417" s="633"/>
      <c r="X417" s="633"/>
      <c r="Y417" s="633"/>
    </row>
    <row r="418" spans="1:25">
      <c r="A418" s="633"/>
      <c r="B418" s="633"/>
      <c r="C418" s="647"/>
      <c r="D418" s="633"/>
      <c r="E418" s="633"/>
      <c r="F418" s="633"/>
      <c r="G418" s="633"/>
      <c r="H418" s="633"/>
      <c r="I418" s="633"/>
      <c r="J418" s="633"/>
      <c r="K418" s="633"/>
      <c r="L418" s="633"/>
      <c r="M418" s="633"/>
      <c r="N418" s="633"/>
      <c r="O418" s="633"/>
      <c r="P418" s="633"/>
      <c r="Q418" s="633"/>
      <c r="R418" s="633"/>
      <c r="S418" s="633"/>
      <c r="T418" s="633"/>
      <c r="U418" s="633"/>
      <c r="V418" s="633"/>
      <c r="W418" s="633"/>
      <c r="X418" s="633"/>
      <c r="Y418" s="633"/>
    </row>
    <row r="419" spans="1:25">
      <c r="A419" s="633"/>
      <c r="B419" s="633"/>
      <c r="C419" s="647"/>
      <c r="D419" s="633"/>
      <c r="E419" s="633"/>
      <c r="F419" s="633"/>
      <c r="G419" s="633"/>
      <c r="H419" s="633"/>
      <c r="I419" s="633"/>
      <c r="J419" s="633"/>
      <c r="K419" s="633"/>
      <c r="L419" s="633"/>
      <c r="M419" s="633"/>
      <c r="N419" s="633"/>
      <c r="O419" s="633"/>
      <c r="P419" s="633"/>
      <c r="Q419" s="633"/>
      <c r="R419" s="633"/>
      <c r="S419" s="633"/>
      <c r="T419" s="633"/>
      <c r="U419" s="633"/>
      <c r="V419" s="633"/>
      <c r="W419" s="633"/>
      <c r="X419" s="633"/>
      <c r="Y419" s="633"/>
    </row>
    <row r="420" spans="1:25">
      <c r="A420" s="633"/>
      <c r="B420" s="633"/>
      <c r="C420" s="647"/>
      <c r="D420" s="633"/>
      <c r="E420" s="633"/>
      <c r="F420" s="633"/>
      <c r="G420" s="633"/>
      <c r="H420" s="633"/>
      <c r="I420" s="633"/>
      <c r="J420" s="633"/>
      <c r="K420" s="633"/>
      <c r="L420" s="633"/>
      <c r="M420" s="633"/>
      <c r="N420" s="633"/>
      <c r="O420" s="633"/>
      <c r="P420" s="633"/>
      <c r="Q420" s="633"/>
      <c r="R420" s="633"/>
      <c r="S420" s="633"/>
      <c r="T420" s="633"/>
      <c r="U420" s="633"/>
      <c r="V420" s="633"/>
      <c r="W420" s="633"/>
      <c r="X420" s="633"/>
      <c r="Y420" s="633"/>
    </row>
    <row r="421" spans="1:25">
      <c r="A421" s="633"/>
      <c r="B421" s="633"/>
      <c r="C421" s="647"/>
      <c r="D421" s="633"/>
      <c r="E421" s="633"/>
      <c r="F421" s="633"/>
      <c r="G421" s="633"/>
      <c r="H421" s="633"/>
      <c r="I421" s="633"/>
      <c r="J421" s="633"/>
      <c r="K421" s="633"/>
      <c r="L421" s="633"/>
      <c r="M421" s="633"/>
      <c r="N421" s="633"/>
      <c r="O421" s="633"/>
      <c r="P421" s="633"/>
      <c r="Q421" s="633"/>
      <c r="R421" s="633"/>
      <c r="S421" s="633"/>
      <c r="T421" s="633"/>
      <c r="U421" s="633"/>
      <c r="V421" s="633"/>
      <c r="W421" s="633"/>
      <c r="X421" s="633"/>
      <c r="Y421" s="633"/>
    </row>
    <row r="422" spans="1:25">
      <c r="A422" s="633"/>
      <c r="B422" s="633"/>
      <c r="C422" s="647"/>
      <c r="D422" s="633"/>
      <c r="E422" s="633"/>
      <c r="F422" s="633"/>
      <c r="G422" s="633"/>
      <c r="H422" s="633"/>
      <c r="I422" s="633"/>
      <c r="J422" s="633"/>
      <c r="K422" s="633"/>
      <c r="L422" s="633"/>
      <c r="M422" s="633"/>
      <c r="N422" s="633"/>
      <c r="O422" s="633"/>
      <c r="P422" s="633"/>
      <c r="Q422" s="633"/>
      <c r="R422" s="633"/>
      <c r="S422" s="633"/>
      <c r="T422" s="633"/>
      <c r="U422" s="633"/>
      <c r="V422" s="633"/>
      <c r="W422" s="633"/>
      <c r="X422" s="633"/>
      <c r="Y422" s="633"/>
    </row>
    <row r="423" spans="1:25">
      <c r="A423" s="633"/>
      <c r="B423" s="633"/>
      <c r="C423" s="647"/>
      <c r="D423" s="633"/>
      <c r="E423" s="633"/>
      <c r="F423" s="633"/>
      <c r="G423" s="633"/>
      <c r="H423" s="633"/>
      <c r="I423" s="633"/>
      <c r="J423" s="633"/>
      <c r="K423" s="633"/>
      <c r="L423" s="633"/>
      <c r="M423" s="633"/>
      <c r="N423" s="633"/>
      <c r="O423" s="633"/>
      <c r="P423" s="633"/>
      <c r="Q423" s="633"/>
      <c r="R423" s="633"/>
      <c r="S423" s="633"/>
      <c r="T423" s="633"/>
      <c r="U423" s="633"/>
      <c r="V423" s="633"/>
      <c r="W423" s="633"/>
      <c r="X423" s="633"/>
      <c r="Y423" s="633"/>
    </row>
    <row r="424" spans="1:25">
      <c r="A424" s="633"/>
      <c r="B424" s="633"/>
      <c r="C424" s="647"/>
      <c r="D424" s="633"/>
      <c r="E424" s="633"/>
      <c r="F424" s="633"/>
      <c r="G424" s="633"/>
      <c r="H424" s="633"/>
      <c r="I424" s="633"/>
      <c r="J424" s="633"/>
      <c r="K424" s="633"/>
      <c r="L424" s="633"/>
      <c r="M424" s="633"/>
      <c r="N424" s="633"/>
      <c r="O424" s="633"/>
      <c r="P424" s="633"/>
      <c r="Q424" s="633"/>
      <c r="R424" s="633"/>
      <c r="S424" s="633"/>
      <c r="T424" s="633"/>
      <c r="U424" s="633"/>
      <c r="V424" s="633"/>
      <c r="W424" s="633"/>
      <c r="X424" s="633"/>
      <c r="Y424" s="633"/>
    </row>
    <row r="425" spans="1:25">
      <c r="A425" s="633"/>
      <c r="B425" s="633"/>
      <c r="C425" s="647"/>
      <c r="D425" s="633"/>
      <c r="E425" s="633"/>
      <c r="F425" s="633"/>
      <c r="G425" s="633"/>
      <c r="H425" s="633"/>
      <c r="I425" s="633"/>
      <c r="J425" s="633"/>
      <c r="K425" s="633"/>
      <c r="L425" s="633"/>
      <c r="M425" s="633"/>
      <c r="N425" s="633"/>
      <c r="O425" s="633"/>
      <c r="P425" s="633"/>
      <c r="Q425" s="633"/>
      <c r="R425" s="633"/>
      <c r="S425" s="633"/>
      <c r="T425" s="633"/>
      <c r="U425" s="633"/>
      <c r="V425" s="633"/>
      <c r="W425" s="633"/>
      <c r="X425" s="633"/>
      <c r="Y425" s="633"/>
    </row>
    <row r="426" spans="1:25">
      <c r="A426" s="633"/>
      <c r="B426" s="633"/>
      <c r="C426" s="647"/>
      <c r="D426" s="633"/>
      <c r="E426" s="633"/>
      <c r="F426" s="633"/>
      <c r="G426" s="633"/>
      <c r="H426" s="633"/>
      <c r="I426" s="633"/>
      <c r="J426" s="633"/>
      <c r="K426" s="633"/>
      <c r="L426" s="633"/>
      <c r="M426" s="633"/>
      <c r="N426" s="633"/>
      <c r="O426" s="633"/>
      <c r="P426" s="633"/>
      <c r="Q426" s="633"/>
      <c r="R426" s="633"/>
      <c r="S426" s="633"/>
      <c r="T426" s="633"/>
      <c r="U426" s="633"/>
      <c r="V426" s="633"/>
      <c r="W426" s="633"/>
      <c r="X426" s="633"/>
      <c r="Y426" s="633"/>
    </row>
    <row r="427" spans="1:25">
      <c r="A427" s="633"/>
      <c r="B427" s="633"/>
      <c r="C427" s="647"/>
      <c r="D427" s="633"/>
      <c r="E427" s="633"/>
      <c r="F427" s="633"/>
      <c r="G427" s="633"/>
      <c r="H427" s="633"/>
      <c r="I427" s="633"/>
      <c r="J427" s="633"/>
      <c r="K427" s="633"/>
      <c r="L427" s="633"/>
      <c r="M427" s="633"/>
      <c r="N427" s="633"/>
      <c r="O427" s="633"/>
      <c r="P427" s="633"/>
      <c r="Q427" s="633"/>
      <c r="R427" s="633"/>
      <c r="S427" s="633"/>
      <c r="T427" s="633"/>
      <c r="U427" s="633"/>
      <c r="V427" s="633"/>
      <c r="W427" s="633"/>
      <c r="X427" s="633"/>
      <c r="Y427" s="633"/>
    </row>
    <row r="428" spans="1:25">
      <c r="A428" s="633"/>
      <c r="B428" s="633"/>
      <c r="C428" s="647"/>
      <c r="D428" s="633"/>
      <c r="E428" s="633"/>
      <c r="F428" s="633"/>
      <c r="G428" s="633"/>
      <c r="H428" s="633"/>
      <c r="I428" s="633"/>
      <c r="J428" s="633"/>
      <c r="K428" s="633"/>
      <c r="L428" s="633"/>
      <c r="M428" s="633"/>
      <c r="N428" s="633"/>
      <c r="O428" s="633"/>
      <c r="P428" s="633"/>
      <c r="Q428" s="633"/>
      <c r="R428" s="633"/>
      <c r="S428" s="633"/>
      <c r="T428" s="633"/>
      <c r="U428" s="633"/>
      <c r="V428" s="633"/>
      <c r="W428" s="633"/>
      <c r="X428" s="633"/>
      <c r="Y428" s="633"/>
    </row>
    <row r="429" spans="1:25">
      <c r="A429" s="633"/>
      <c r="B429" s="633"/>
      <c r="C429" s="647"/>
      <c r="D429" s="633"/>
      <c r="E429" s="633"/>
      <c r="F429" s="633"/>
      <c r="G429" s="633"/>
      <c r="H429" s="633"/>
      <c r="I429" s="633"/>
      <c r="J429" s="633"/>
      <c r="K429" s="633"/>
      <c r="L429" s="633"/>
      <c r="M429" s="633"/>
      <c r="N429" s="633"/>
      <c r="O429" s="633"/>
      <c r="P429" s="633"/>
      <c r="Q429" s="633"/>
      <c r="R429" s="633"/>
      <c r="S429" s="633"/>
      <c r="T429" s="633"/>
      <c r="U429" s="633"/>
      <c r="V429" s="633"/>
      <c r="W429" s="633"/>
      <c r="X429" s="633"/>
      <c r="Y429" s="633"/>
    </row>
    <row r="430" spans="1:25">
      <c r="A430" s="633"/>
      <c r="B430" s="633"/>
      <c r="C430" s="647"/>
      <c r="D430" s="633"/>
      <c r="E430" s="633"/>
      <c r="F430" s="633"/>
      <c r="G430" s="633"/>
      <c r="H430" s="633"/>
      <c r="I430" s="633"/>
      <c r="J430" s="633"/>
      <c r="K430" s="633"/>
      <c r="L430" s="633"/>
      <c r="M430" s="633"/>
      <c r="N430" s="633"/>
      <c r="O430" s="633"/>
      <c r="P430" s="633"/>
      <c r="Q430" s="633"/>
      <c r="R430" s="633"/>
      <c r="S430" s="633"/>
      <c r="T430" s="633"/>
      <c r="U430" s="633"/>
      <c r="V430" s="633"/>
      <c r="W430" s="633"/>
      <c r="X430" s="633"/>
      <c r="Y430" s="633"/>
    </row>
    <row r="431" spans="1:25">
      <c r="A431" s="633"/>
      <c r="B431" s="633"/>
      <c r="C431" s="647"/>
      <c r="D431" s="633"/>
      <c r="E431" s="633"/>
      <c r="F431" s="633"/>
      <c r="G431" s="633"/>
      <c r="H431" s="633"/>
      <c r="I431" s="633"/>
      <c r="J431" s="633"/>
      <c r="K431" s="633"/>
      <c r="L431" s="633"/>
      <c r="M431" s="633"/>
      <c r="N431" s="633"/>
      <c r="O431" s="633"/>
      <c r="P431" s="633"/>
      <c r="Q431" s="633"/>
      <c r="R431" s="633"/>
      <c r="S431" s="633"/>
      <c r="T431" s="633"/>
      <c r="U431" s="633"/>
      <c r="V431" s="633"/>
      <c r="W431" s="633"/>
      <c r="X431" s="633"/>
      <c r="Y431" s="633"/>
    </row>
    <row r="432" spans="1:25">
      <c r="A432" s="633"/>
      <c r="B432" s="633"/>
      <c r="C432" s="647"/>
      <c r="D432" s="633"/>
      <c r="E432" s="633"/>
      <c r="F432" s="633"/>
      <c r="G432" s="633"/>
      <c r="H432" s="633"/>
      <c r="I432" s="633"/>
      <c r="J432" s="633"/>
      <c r="K432" s="633"/>
      <c r="L432" s="633"/>
      <c r="M432" s="633"/>
      <c r="N432" s="633"/>
      <c r="O432" s="633"/>
      <c r="P432" s="633"/>
      <c r="Q432" s="633"/>
      <c r="R432" s="633"/>
      <c r="S432" s="633"/>
      <c r="T432" s="633"/>
      <c r="U432" s="633"/>
      <c r="V432" s="633"/>
      <c r="W432" s="633"/>
      <c r="X432" s="633"/>
      <c r="Y432" s="633"/>
    </row>
    <row r="433" spans="1:25">
      <c r="A433" s="633"/>
      <c r="B433" s="633"/>
      <c r="C433" s="647"/>
      <c r="D433" s="633"/>
      <c r="E433" s="633"/>
      <c r="F433" s="633"/>
      <c r="G433" s="633"/>
      <c r="H433" s="633"/>
      <c r="I433" s="633"/>
      <c r="J433" s="633"/>
      <c r="K433" s="633"/>
      <c r="L433" s="633"/>
      <c r="M433" s="633"/>
      <c r="N433" s="633"/>
      <c r="O433" s="633"/>
      <c r="P433" s="633"/>
      <c r="Q433" s="633"/>
      <c r="R433" s="633"/>
      <c r="S433" s="633"/>
      <c r="T433" s="633"/>
      <c r="U433" s="633"/>
      <c r="V433" s="633"/>
      <c r="W433" s="633"/>
      <c r="X433" s="633"/>
      <c r="Y433" s="633"/>
    </row>
    <row r="434" spans="1:25">
      <c r="A434" s="633"/>
      <c r="B434" s="633"/>
      <c r="C434" s="647"/>
      <c r="D434" s="633"/>
      <c r="E434" s="633"/>
      <c r="F434" s="633"/>
      <c r="G434" s="633"/>
      <c r="H434" s="633"/>
      <c r="I434" s="633"/>
      <c r="J434" s="633"/>
      <c r="K434" s="633"/>
      <c r="L434" s="633"/>
      <c r="M434" s="633"/>
      <c r="N434" s="633"/>
      <c r="O434" s="633"/>
      <c r="P434" s="633"/>
      <c r="Q434" s="633"/>
      <c r="R434" s="633"/>
      <c r="S434" s="633"/>
      <c r="T434" s="633"/>
      <c r="U434" s="633"/>
      <c r="V434" s="633"/>
      <c r="W434" s="633"/>
      <c r="X434" s="633"/>
      <c r="Y434" s="633"/>
    </row>
    <row r="435" spans="1:25">
      <c r="A435" s="633"/>
      <c r="B435" s="633"/>
      <c r="C435" s="647"/>
      <c r="D435" s="633"/>
      <c r="E435" s="633"/>
      <c r="F435" s="633"/>
      <c r="G435" s="633"/>
      <c r="H435" s="633"/>
      <c r="I435" s="633"/>
      <c r="J435" s="633"/>
      <c r="K435" s="633"/>
      <c r="L435" s="633"/>
      <c r="M435" s="633"/>
      <c r="N435" s="633"/>
      <c r="O435" s="633"/>
      <c r="P435" s="633"/>
      <c r="Q435" s="633"/>
      <c r="R435" s="633"/>
      <c r="S435" s="633"/>
      <c r="T435" s="633"/>
      <c r="U435" s="633"/>
      <c r="V435" s="633"/>
      <c r="W435" s="633"/>
      <c r="X435" s="633"/>
      <c r="Y435" s="633"/>
    </row>
    <row r="436" spans="1:25">
      <c r="A436" s="633"/>
      <c r="B436" s="633"/>
      <c r="C436" s="647"/>
      <c r="D436" s="633"/>
      <c r="E436" s="633"/>
      <c r="F436" s="633"/>
      <c r="G436" s="633"/>
      <c r="H436" s="633"/>
      <c r="I436" s="633"/>
      <c r="J436" s="633"/>
      <c r="K436" s="633"/>
      <c r="L436" s="633"/>
      <c r="M436" s="633"/>
      <c r="N436" s="633"/>
      <c r="O436" s="633"/>
      <c r="P436" s="633"/>
      <c r="Q436" s="633"/>
      <c r="R436" s="633"/>
      <c r="S436" s="633"/>
      <c r="T436" s="633"/>
      <c r="U436" s="633"/>
      <c r="V436" s="633"/>
      <c r="W436" s="633"/>
      <c r="X436" s="633"/>
      <c r="Y436" s="633"/>
    </row>
    <row r="437" spans="1:25">
      <c r="A437" s="633"/>
      <c r="B437" s="633"/>
      <c r="C437" s="647"/>
      <c r="D437" s="633"/>
      <c r="E437" s="633"/>
      <c r="F437" s="633"/>
      <c r="G437" s="633"/>
      <c r="H437" s="633"/>
      <c r="I437" s="633"/>
      <c r="J437" s="633"/>
      <c r="K437" s="633"/>
      <c r="L437" s="633"/>
      <c r="M437" s="633"/>
      <c r="N437" s="633"/>
      <c r="O437" s="633"/>
      <c r="P437" s="633"/>
      <c r="Q437" s="633"/>
      <c r="R437" s="633"/>
      <c r="S437" s="633"/>
      <c r="T437" s="633"/>
      <c r="U437" s="633"/>
      <c r="V437" s="633"/>
      <c r="W437" s="633"/>
      <c r="X437" s="633"/>
      <c r="Y437" s="633"/>
    </row>
    <row r="438" spans="1:25">
      <c r="A438" s="633"/>
      <c r="B438" s="633"/>
      <c r="C438" s="647"/>
      <c r="D438" s="633"/>
      <c r="E438" s="633"/>
      <c r="F438" s="633"/>
      <c r="G438" s="633"/>
      <c r="H438" s="633"/>
      <c r="I438" s="633"/>
      <c r="J438" s="633"/>
      <c r="K438" s="633"/>
      <c r="L438" s="633"/>
      <c r="M438" s="633"/>
      <c r="N438" s="633"/>
      <c r="O438" s="633"/>
      <c r="P438" s="633"/>
      <c r="Q438" s="633"/>
      <c r="R438" s="633"/>
      <c r="S438" s="633"/>
      <c r="T438" s="633"/>
      <c r="U438" s="633"/>
      <c r="V438" s="633"/>
      <c r="W438" s="633"/>
      <c r="X438" s="633"/>
      <c r="Y438" s="633"/>
    </row>
    <row r="439" spans="1:25">
      <c r="A439" s="633"/>
      <c r="B439" s="633"/>
      <c r="C439" s="647"/>
      <c r="D439" s="633"/>
      <c r="E439" s="633"/>
      <c r="F439" s="633"/>
      <c r="G439" s="633"/>
      <c r="H439" s="633"/>
      <c r="I439" s="633"/>
      <c r="J439" s="633"/>
      <c r="K439" s="633"/>
      <c r="L439" s="633"/>
      <c r="M439" s="633"/>
      <c r="N439" s="633"/>
      <c r="O439" s="633"/>
      <c r="P439" s="633"/>
      <c r="Q439" s="633"/>
      <c r="R439" s="633"/>
      <c r="S439" s="633"/>
      <c r="T439" s="633"/>
      <c r="U439" s="633"/>
      <c r="V439" s="633"/>
      <c r="W439" s="633"/>
      <c r="X439" s="633"/>
      <c r="Y439" s="633"/>
    </row>
    <row r="440" spans="1:25">
      <c r="A440" s="633"/>
      <c r="B440" s="633"/>
      <c r="C440" s="647"/>
      <c r="D440" s="633"/>
      <c r="E440" s="633"/>
      <c r="F440" s="633"/>
      <c r="G440" s="633"/>
      <c r="H440" s="633"/>
      <c r="I440" s="633"/>
      <c r="J440" s="633"/>
      <c r="K440" s="633"/>
      <c r="L440" s="633"/>
      <c r="M440" s="633"/>
      <c r="N440" s="633"/>
      <c r="O440" s="633"/>
      <c r="P440" s="633"/>
      <c r="Q440" s="633"/>
      <c r="R440" s="633"/>
      <c r="S440" s="633"/>
      <c r="T440" s="633"/>
      <c r="U440" s="633"/>
      <c r="V440" s="633"/>
      <c r="W440" s="633"/>
      <c r="X440" s="633"/>
      <c r="Y440" s="633"/>
    </row>
    <row r="441" spans="1:25">
      <c r="A441" s="633"/>
      <c r="B441" s="633"/>
      <c r="C441" s="647"/>
      <c r="D441" s="633"/>
      <c r="E441" s="633"/>
      <c r="F441" s="633"/>
      <c r="G441" s="633"/>
      <c r="H441" s="633"/>
      <c r="I441" s="633"/>
      <c r="J441" s="633"/>
      <c r="K441" s="633"/>
      <c r="L441" s="633"/>
      <c r="M441" s="633"/>
      <c r="N441" s="633"/>
      <c r="O441" s="633"/>
      <c r="P441" s="633"/>
      <c r="Q441" s="633"/>
      <c r="R441" s="633"/>
      <c r="S441" s="633"/>
      <c r="T441" s="633"/>
      <c r="U441" s="633"/>
      <c r="V441" s="633"/>
      <c r="W441" s="633"/>
      <c r="X441" s="633"/>
      <c r="Y441" s="633"/>
    </row>
    <row r="442" spans="1:25">
      <c r="A442" s="633"/>
      <c r="B442" s="633"/>
      <c r="C442" s="647"/>
      <c r="D442" s="633"/>
      <c r="E442" s="633"/>
      <c r="F442" s="633"/>
      <c r="G442" s="633"/>
      <c r="H442" s="633"/>
      <c r="I442" s="633"/>
      <c r="J442" s="633"/>
      <c r="K442" s="633"/>
      <c r="L442" s="633"/>
      <c r="M442" s="633"/>
      <c r="N442" s="633"/>
      <c r="O442" s="633"/>
      <c r="P442" s="633"/>
      <c r="Q442" s="633"/>
      <c r="R442" s="633"/>
      <c r="S442" s="633"/>
      <c r="T442" s="633"/>
      <c r="U442" s="633"/>
      <c r="V442" s="633"/>
      <c r="W442" s="633"/>
      <c r="X442" s="633"/>
      <c r="Y442" s="633"/>
    </row>
    <row r="443" spans="1:25">
      <c r="A443" s="633"/>
      <c r="B443" s="633"/>
      <c r="C443" s="647"/>
      <c r="D443" s="633"/>
      <c r="E443" s="633"/>
      <c r="F443" s="633"/>
      <c r="G443" s="633"/>
      <c r="H443" s="633"/>
      <c r="I443" s="633"/>
      <c r="J443" s="633"/>
      <c r="K443" s="633"/>
      <c r="L443" s="633"/>
      <c r="M443" s="633"/>
      <c r="N443" s="633"/>
      <c r="O443" s="633"/>
      <c r="P443" s="633"/>
      <c r="Q443" s="633"/>
      <c r="R443" s="633"/>
      <c r="S443" s="633"/>
      <c r="T443" s="633"/>
      <c r="U443" s="633"/>
      <c r="V443" s="633"/>
      <c r="W443" s="633"/>
      <c r="X443" s="633"/>
      <c r="Y443" s="633"/>
    </row>
    <row r="444" spans="1:25">
      <c r="A444" s="633"/>
      <c r="B444" s="633"/>
      <c r="C444" s="647"/>
      <c r="D444" s="633"/>
      <c r="E444" s="633"/>
      <c r="F444" s="633"/>
      <c r="G444" s="633"/>
      <c r="H444" s="633"/>
      <c r="I444" s="633"/>
      <c r="J444" s="633"/>
      <c r="K444" s="633"/>
      <c r="L444" s="633"/>
      <c r="M444" s="633"/>
      <c r="N444" s="633"/>
      <c r="O444" s="633"/>
      <c r="P444" s="633"/>
      <c r="Q444" s="633"/>
      <c r="R444" s="633"/>
      <c r="S444" s="633"/>
      <c r="T444" s="633"/>
      <c r="U444" s="633"/>
      <c r="V444" s="633"/>
      <c r="W444" s="633"/>
      <c r="X444" s="633"/>
      <c r="Y444" s="633"/>
    </row>
    <row r="445" spans="1:25">
      <c r="A445" s="633"/>
      <c r="B445" s="633"/>
      <c r="C445" s="647"/>
      <c r="D445" s="633"/>
      <c r="E445" s="633"/>
      <c r="F445" s="633"/>
      <c r="G445" s="633"/>
      <c r="H445" s="633"/>
      <c r="I445" s="633"/>
      <c r="J445" s="633"/>
      <c r="K445" s="633"/>
      <c r="L445" s="633"/>
      <c r="M445" s="633"/>
      <c r="N445" s="633"/>
      <c r="O445" s="633"/>
      <c r="P445" s="633"/>
      <c r="Q445" s="633"/>
      <c r="R445" s="633"/>
      <c r="S445" s="633"/>
      <c r="T445" s="633"/>
      <c r="U445" s="633"/>
      <c r="V445" s="633"/>
      <c r="W445" s="633"/>
      <c r="X445" s="633"/>
      <c r="Y445" s="633"/>
    </row>
    <row r="446" spans="1:25">
      <c r="A446" s="633"/>
      <c r="B446" s="633"/>
      <c r="C446" s="647"/>
      <c r="D446" s="633"/>
      <c r="E446" s="633"/>
      <c r="F446" s="633"/>
      <c r="G446" s="633"/>
      <c r="H446" s="633"/>
      <c r="I446" s="633"/>
      <c r="J446" s="633"/>
      <c r="K446" s="633"/>
      <c r="L446" s="633"/>
      <c r="M446" s="633"/>
      <c r="N446" s="633"/>
      <c r="O446" s="633"/>
      <c r="P446" s="633"/>
      <c r="Q446" s="633"/>
      <c r="R446" s="633"/>
      <c r="S446" s="633"/>
      <c r="T446" s="633"/>
      <c r="U446" s="633"/>
      <c r="V446" s="633"/>
      <c r="W446" s="633"/>
      <c r="X446" s="633"/>
      <c r="Y446" s="633"/>
    </row>
    <row r="447" spans="1:25">
      <c r="A447" s="633"/>
      <c r="B447" s="633"/>
      <c r="C447" s="647"/>
      <c r="D447" s="633"/>
      <c r="E447" s="633"/>
      <c r="F447" s="633"/>
      <c r="G447" s="633"/>
      <c r="H447" s="633"/>
      <c r="I447" s="633"/>
      <c r="J447" s="633"/>
      <c r="K447" s="633"/>
      <c r="L447" s="633"/>
      <c r="M447" s="633"/>
      <c r="N447" s="633"/>
      <c r="O447" s="633"/>
      <c r="P447" s="633"/>
      <c r="Q447" s="633"/>
      <c r="R447" s="633"/>
      <c r="S447" s="633"/>
      <c r="T447" s="633"/>
      <c r="U447" s="633"/>
      <c r="V447" s="633"/>
      <c r="W447" s="633"/>
      <c r="X447" s="633"/>
      <c r="Y447" s="633"/>
    </row>
    <row r="448" spans="1:25">
      <c r="A448" s="633"/>
      <c r="B448" s="633"/>
      <c r="C448" s="647"/>
      <c r="D448" s="633"/>
      <c r="E448" s="633"/>
      <c r="F448" s="633"/>
      <c r="G448" s="633"/>
      <c r="H448" s="633"/>
      <c r="I448" s="633"/>
      <c r="J448" s="633"/>
      <c r="K448" s="633"/>
      <c r="L448" s="633"/>
      <c r="M448" s="633"/>
      <c r="N448" s="633"/>
      <c r="O448" s="633"/>
      <c r="P448" s="633"/>
      <c r="Q448" s="633"/>
      <c r="R448" s="633"/>
      <c r="S448" s="633"/>
      <c r="T448" s="633"/>
      <c r="U448" s="633"/>
      <c r="V448" s="633"/>
      <c r="W448" s="633"/>
      <c r="X448" s="633"/>
      <c r="Y448" s="633"/>
    </row>
    <row r="449" spans="1:25">
      <c r="A449" s="633"/>
      <c r="B449" s="633"/>
      <c r="C449" s="647"/>
      <c r="D449" s="633"/>
      <c r="E449" s="633"/>
      <c r="F449" s="633"/>
      <c r="G449" s="633"/>
      <c r="H449" s="633"/>
      <c r="I449" s="633"/>
      <c r="J449" s="633"/>
      <c r="K449" s="633"/>
      <c r="L449" s="633"/>
      <c r="M449" s="633"/>
      <c r="N449" s="633"/>
      <c r="O449" s="633"/>
      <c r="P449" s="633"/>
      <c r="Q449" s="633"/>
      <c r="R449" s="633"/>
      <c r="S449" s="633"/>
      <c r="T449" s="633"/>
      <c r="U449" s="633"/>
      <c r="V449" s="633"/>
      <c r="W449" s="633"/>
      <c r="X449" s="633"/>
      <c r="Y449" s="633"/>
    </row>
    <row r="450" spans="1:25">
      <c r="A450" s="633"/>
      <c r="B450" s="633"/>
      <c r="C450" s="647"/>
      <c r="D450" s="633"/>
      <c r="E450" s="633"/>
      <c r="F450" s="633"/>
      <c r="G450" s="633"/>
      <c r="H450" s="633"/>
      <c r="I450" s="633"/>
      <c r="J450" s="633"/>
      <c r="K450" s="633"/>
      <c r="L450" s="633"/>
      <c r="M450" s="633"/>
      <c r="N450" s="633"/>
      <c r="O450" s="633"/>
      <c r="P450" s="633"/>
      <c r="Q450" s="633"/>
      <c r="R450" s="633"/>
      <c r="S450" s="633"/>
      <c r="T450" s="633"/>
      <c r="U450" s="633"/>
      <c r="V450" s="633"/>
      <c r="W450" s="633"/>
      <c r="X450" s="633"/>
      <c r="Y450" s="633"/>
    </row>
    <row r="451" spans="1:25">
      <c r="A451" s="633"/>
      <c r="B451" s="633"/>
      <c r="C451" s="647"/>
      <c r="D451" s="633"/>
      <c r="E451" s="633"/>
      <c r="F451" s="633"/>
      <c r="G451" s="633"/>
      <c r="H451" s="633"/>
      <c r="I451" s="633"/>
      <c r="J451" s="633"/>
      <c r="K451" s="633"/>
      <c r="L451" s="633"/>
      <c r="M451" s="633"/>
      <c r="N451" s="633"/>
      <c r="O451" s="633"/>
      <c r="P451" s="633"/>
      <c r="Q451" s="633"/>
      <c r="R451" s="633"/>
      <c r="S451" s="633"/>
      <c r="T451" s="633"/>
      <c r="U451" s="633"/>
      <c r="V451" s="633"/>
      <c r="W451" s="633"/>
      <c r="X451" s="633"/>
      <c r="Y451" s="633"/>
    </row>
    <row r="452" spans="1:25">
      <c r="A452" s="633"/>
      <c r="B452" s="633"/>
      <c r="C452" s="647"/>
      <c r="D452" s="633"/>
      <c r="E452" s="633"/>
      <c r="F452" s="633"/>
      <c r="G452" s="633"/>
      <c r="H452" s="633"/>
      <c r="I452" s="633"/>
      <c r="J452" s="633"/>
      <c r="K452" s="633"/>
      <c r="L452" s="633"/>
      <c r="M452" s="633"/>
      <c r="N452" s="633"/>
      <c r="O452" s="633"/>
      <c r="P452" s="633"/>
      <c r="Q452" s="633"/>
      <c r="R452" s="633"/>
      <c r="S452" s="633"/>
      <c r="T452" s="633"/>
      <c r="U452" s="633"/>
      <c r="V452" s="633"/>
      <c r="W452" s="633"/>
      <c r="X452" s="633"/>
      <c r="Y452" s="633"/>
    </row>
    <row r="453" spans="1:25">
      <c r="A453" s="633"/>
      <c r="B453" s="633"/>
      <c r="C453" s="647"/>
      <c r="D453" s="633"/>
      <c r="E453" s="633"/>
      <c r="F453" s="633"/>
      <c r="G453" s="633"/>
      <c r="H453" s="633"/>
      <c r="I453" s="633"/>
      <c r="J453" s="633"/>
      <c r="K453" s="633"/>
      <c r="L453" s="633"/>
      <c r="M453" s="633"/>
      <c r="N453" s="633"/>
      <c r="O453" s="633"/>
      <c r="P453" s="633"/>
      <c r="Q453" s="633"/>
      <c r="R453" s="633"/>
      <c r="S453" s="633"/>
      <c r="T453" s="633"/>
      <c r="U453" s="633"/>
      <c r="V453" s="633"/>
      <c r="W453" s="633"/>
      <c r="X453" s="633"/>
      <c r="Y453" s="633"/>
    </row>
    <row r="454" spans="1:25">
      <c r="A454" s="633"/>
      <c r="B454" s="633"/>
      <c r="C454" s="647"/>
      <c r="D454" s="633"/>
      <c r="E454" s="633"/>
      <c r="F454" s="633"/>
      <c r="G454" s="633"/>
      <c r="H454" s="633"/>
      <c r="I454" s="633"/>
      <c r="J454" s="633"/>
      <c r="K454" s="633"/>
      <c r="L454" s="633"/>
      <c r="M454" s="633"/>
      <c r="N454" s="633"/>
      <c r="O454" s="633"/>
      <c r="P454" s="633"/>
      <c r="Q454" s="633"/>
      <c r="R454" s="633"/>
      <c r="S454" s="633"/>
      <c r="T454" s="633"/>
      <c r="U454" s="633"/>
      <c r="V454" s="633"/>
      <c r="W454" s="633"/>
      <c r="X454" s="633"/>
      <c r="Y454" s="633"/>
    </row>
    <row r="455" spans="1:25">
      <c r="A455" s="633"/>
      <c r="B455" s="633"/>
      <c r="C455" s="647"/>
      <c r="D455" s="633"/>
      <c r="E455" s="633"/>
      <c r="F455" s="633"/>
      <c r="G455" s="633"/>
      <c r="H455" s="633"/>
      <c r="I455" s="633"/>
      <c r="J455" s="633"/>
      <c r="K455" s="633"/>
      <c r="L455" s="633"/>
      <c r="M455" s="633"/>
      <c r="N455" s="633"/>
      <c r="O455" s="633"/>
      <c r="P455" s="633"/>
      <c r="Q455" s="633"/>
      <c r="R455" s="633"/>
      <c r="S455" s="633"/>
      <c r="T455" s="633"/>
      <c r="U455" s="633"/>
      <c r="V455" s="633"/>
      <c r="W455" s="633"/>
      <c r="X455" s="633"/>
      <c r="Y455" s="633"/>
    </row>
    <row r="456" spans="1:25">
      <c r="A456" s="633"/>
      <c r="B456" s="633"/>
      <c r="C456" s="647"/>
      <c r="D456" s="633"/>
      <c r="E456" s="633"/>
      <c r="F456" s="633"/>
      <c r="G456" s="633"/>
      <c r="H456" s="633"/>
      <c r="I456" s="633"/>
      <c r="J456" s="633"/>
      <c r="K456" s="633"/>
      <c r="L456" s="633"/>
      <c r="M456" s="633"/>
      <c r="N456" s="633"/>
      <c r="O456" s="633"/>
      <c r="P456" s="633"/>
      <c r="Q456" s="633"/>
      <c r="R456" s="633"/>
      <c r="S456" s="633"/>
      <c r="T456" s="633"/>
      <c r="U456" s="633"/>
      <c r="V456" s="633"/>
      <c r="W456" s="633"/>
      <c r="X456" s="633"/>
      <c r="Y456" s="633"/>
    </row>
    <row r="457" spans="1:25">
      <c r="A457" s="633"/>
      <c r="B457" s="633"/>
      <c r="C457" s="647"/>
      <c r="D457" s="633"/>
      <c r="E457" s="633"/>
      <c r="F457" s="633"/>
      <c r="G457" s="633"/>
      <c r="H457" s="633"/>
      <c r="I457" s="633"/>
      <c r="J457" s="633"/>
      <c r="K457" s="633"/>
      <c r="L457" s="633"/>
      <c r="M457" s="633"/>
      <c r="N457" s="633"/>
      <c r="O457" s="633"/>
      <c r="P457" s="633"/>
      <c r="Q457" s="633"/>
      <c r="R457" s="633"/>
      <c r="S457" s="633"/>
      <c r="T457" s="633"/>
      <c r="U457" s="633"/>
      <c r="V457" s="633"/>
      <c r="W457" s="633"/>
      <c r="X457" s="633"/>
      <c r="Y457" s="633"/>
    </row>
    <row r="458" spans="1:25">
      <c r="A458" s="633"/>
      <c r="B458" s="633"/>
      <c r="C458" s="647"/>
      <c r="D458" s="633"/>
      <c r="E458" s="633"/>
      <c r="F458" s="633"/>
      <c r="G458" s="633"/>
      <c r="H458" s="633"/>
      <c r="I458" s="633"/>
      <c r="J458" s="633"/>
      <c r="K458" s="633"/>
      <c r="L458" s="633"/>
      <c r="M458" s="633"/>
      <c r="N458" s="633"/>
      <c r="O458" s="633"/>
      <c r="P458" s="633"/>
      <c r="Q458" s="633"/>
      <c r="R458" s="633"/>
      <c r="S458" s="633"/>
      <c r="T458" s="633"/>
      <c r="U458" s="633"/>
      <c r="V458" s="633"/>
      <c r="W458" s="633"/>
      <c r="X458" s="633"/>
      <c r="Y458" s="633"/>
    </row>
    <row r="459" spans="1:25">
      <c r="A459" s="633"/>
      <c r="B459" s="633"/>
      <c r="C459" s="647"/>
      <c r="D459" s="633"/>
      <c r="E459" s="633"/>
      <c r="F459" s="633"/>
      <c r="G459" s="633"/>
      <c r="H459" s="633"/>
      <c r="I459" s="633"/>
      <c r="J459" s="633"/>
      <c r="K459" s="633"/>
      <c r="L459" s="633"/>
      <c r="M459" s="633"/>
      <c r="N459" s="633"/>
      <c r="O459" s="633"/>
      <c r="P459" s="633"/>
      <c r="Q459" s="633"/>
      <c r="R459" s="633"/>
      <c r="S459" s="633"/>
      <c r="T459" s="633"/>
      <c r="U459" s="633"/>
      <c r="V459" s="633"/>
      <c r="W459" s="633"/>
      <c r="X459" s="633"/>
      <c r="Y459" s="633"/>
    </row>
    <row r="460" spans="1:25">
      <c r="A460" s="633"/>
      <c r="B460" s="633"/>
      <c r="C460" s="647"/>
      <c r="D460" s="633"/>
      <c r="E460" s="633"/>
      <c r="F460" s="633"/>
      <c r="G460" s="633"/>
      <c r="H460" s="633"/>
      <c r="I460" s="633"/>
      <c r="J460" s="633"/>
      <c r="K460" s="633"/>
      <c r="L460" s="633"/>
      <c r="M460" s="633"/>
      <c r="N460" s="633"/>
      <c r="O460" s="633"/>
      <c r="P460" s="633"/>
      <c r="Q460" s="633"/>
      <c r="R460" s="633"/>
      <c r="S460" s="633"/>
      <c r="T460" s="633"/>
      <c r="U460" s="633"/>
      <c r="V460" s="633"/>
      <c r="W460" s="633"/>
      <c r="X460" s="633"/>
      <c r="Y460" s="633"/>
    </row>
    <row r="461" spans="1:25">
      <c r="A461" s="633"/>
      <c r="B461" s="633"/>
      <c r="C461" s="647"/>
      <c r="D461" s="633"/>
      <c r="E461" s="633"/>
      <c r="F461" s="633"/>
      <c r="G461" s="633"/>
      <c r="H461" s="633"/>
      <c r="I461" s="633"/>
      <c r="J461" s="633"/>
      <c r="K461" s="633"/>
      <c r="L461" s="633"/>
      <c r="M461" s="633"/>
      <c r="N461" s="633"/>
      <c r="O461" s="633"/>
      <c r="P461" s="633"/>
      <c r="Q461" s="633"/>
      <c r="R461" s="633"/>
      <c r="S461" s="633"/>
      <c r="T461" s="633"/>
      <c r="U461" s="633"/>
      <c r="V461" s="633"/>
      <c r="W461" s="633"/>
      <c r="X461" s="633"/>
      <c r="Y461" s="633"/>
    </row>
    <row r="462" spans="1:25">
      <c r="A462" s="633"/>
      <c r="B462" s="633"/>
      <c r="C462" s="647"/>
      <c r="D462" s="633"/>
      <c r="E462" s="633"/>
      <c r="F462" s="633"/>
      <c r="G462" s="633"/>
      <c r="H462" s="633"/>
      <c r="I462" s="633"/>
      <c r="J462" s="633"/>
      <c r="K462" s="633"/>
      <c r="L462" s="633"/>
      <c r="M462" s="633"/>
      <c r="N462" s="633"/>
      <c r="O462" s="633"/>
      <c r="P462" s="633"/>
      <c r="Q462" s="633"/>
      <c r="R462" s="633"/>
      <c r="S462" s="633"/>
      <c r="T462" s="633"/>
      <c r="U462" s="633"/>
      <c r="V462" s="633"/>
      <c r="W462" s="633"/>
      <c r="X462" s="633"/>
      <c r="Y462" s="633"/>
    </row>
    <row r="463" spans="1:25">
      <c r="A463" s="633"/>
      <c r="B463" s="633"/>
      <c r="C463" s="647"/>
      <c r="D463" s="633"/>
      <c r="E463" s="633"/>
      <c r="F463" s="633"/>
      <c r="G463" s="633"/>
      <c r="H463" s="633"/>
      <c r="I463" s="633"/>
      <c r="J463" s="633"/>
      <c r="K463" s="633"/>
      <c r="L463" s="633"/>
      <c r="M463" s="633"/>
      <c r="N463" s="633"/>
      <c r="O463" s="633"/>
      <c r="P463" s="633"/>
      <c r="Q463" s="633"/>
      <c r="R463" s="633"/>
      <c r="S463" s="633"/>
      <c r="T463" s="633"/>
      <c r="U463" s="633"/>
      <c r="V463" s="633"/>
      <c r="W463" s="633"/>
      <c r="X463" s="633"/>
      <c r="Y463" s="633"/>
    </row>
    <row r="464" spans="1:25">
      <c r="A464" s="633"/>
      <c r="B464" s="633"/>
      <c r="C464" s="647"/>
      <c r="D464" s="633"/>
      <c r="E464" s="633"/>
      <c r="F464" s="633"/>
      <c r="G464" s="633"/>
      <c r="H464" s="633"/>
      <c r="I464" s="633"/>
      <c r="J464" s="633"/>
      <c r="K464" s="633"/>
      <c r="L464" s="633"/>
      <c r="M464" s="633"/>
      <c r="N464" s="633"/>
      <c r="O464" s="633"/>
      <c r="P464" s="633"/>
      <c r="Q464" s="633"/>
      <c r="R464" s="633"/>
      <c r="S464" s="633"/>
      <c r="T464" s="633"/>
      <c r="U464" s="633"/>
      <c r="V464" s="633"/>
      <c r="W464" s="633"/>
      <c r="X464" s="633"/>
      <c r="Y464" s="633"/>
    </row>
    <row r="465" spans="1:25">
      <c r="A465" s="633"/>
      <c r="B465" s="633"/>
      <c r="C465" s="647"/>
      <c r="D465" s="633"/>
      <c r="E465" s="633"/>
      <c r="F465" s="633"/>
      <c r="G465" s="633"/>
      <c r="H465" s="633"/>
      <c r="I465" s="633"/>
      <c r="J465" s="633"/>
      <c r="K465" s="633"/>
      <c r="L465" s="633"/>
      <c r="M465" s="633"/>
      <c r="N465" s="633"/>
      <c r="O465" s="633"/>
      <c r="P465" s="633"/>
      <c r="Q465" s="633"/>
      <c r="R465" s="633"/>
      <c r="S465" s="633"/>
      <c r="T465" s="633"/>
      <c r="U465" s="633"/>
      <c r="V465" s="633"/>
      <c r="W465" s="633"/>
      <c r="X465" s="633"/>
      <c r="Y465" s="633"/>
    </row>
    <row r="466" spans="1:25">
      <c r="A466" s="633"/>
      <c r="B466" s="633"/>
      <c r="C466" s="647"/>
      <c r="D466" s="633"/>
      <c r="E466" s="633"/>
      <c r="F466" s="633"/>
      <c r="G466" s="633"/>
      <c r="H466" s="633"/>
      <c r="I466" s="633"/>
      <c r="J466" s="633"/>
      <c r="K466" s="633"/>
      <c r="L466" s="633"/>
      <c r="M466" s="633"/>
      <c r="N466" s="633"/>
      <c r="O466" s="633"/>
      <c r="P466" s="633"/>
      <c r="Q466" s="633"/>
      <c r="R466" s="633"/>
      <c r="S466" s="633"/>
      <c r="T466" s="633"/>
      <c r="U466" s="633"/>
      <c r="V466" s="633"/>
      <c r="W466" s="633"/>
      <c r="X466" s="633"/>
      <c r="Y466" s="633"/>
    </row>
    <row r="467" spans="1:25">
      <c r="A467" s="633"/>
      <c r="B467" s="633"/>
      <c r="C467" s="647"/>
      <c r="D467" s="633"/>
      <c r="E467" s="633"/>
      <c r="F467" s="633"/>
      <c r="G467" s="633"/>
      <c r="H467" s="633"/>
      <c r="I467" s="633"/>
      <c r="J467" s="633"/>
      <c r="K467" s="633"/>
      <c r="L467" s="633"/>
      <c r="M467" s="633"/>
      <c r="N467" s="633"/>
      <c r="O467" s="633"/>
      <c r="P467" s="633"/>
      <c r="Q467" s="633"/>
      <c r="R467" s="633"/>
      <c r="S467" s="633"/>
      <c r="T467" s="633"/>
      <c r="U467" s="633"/>
      <c r="V467" s="633"/>
      <c r="W467" s="633"/>
      <c r="X467" s="633"/>
      <c r="Y467" s="633"/>
    </row>
    <row r="468" spans="1:25">
      <c r="A468" s="633"/>
      <c r="B468" s="633"/>
      <c r="C468" s="647"/>
      <c r="D468" s="633"/>
      <c r="E468" s="633"/>
      <c r="F468" s="633"/>
      <c r="G468" s="633"/>
      <c r="H468" s="633"/>
      <c r="I468" s="633"/>
      <c r="J468" s="633"/>
      <c r="K468" s="633"/>
      <c r="L468" s="633"/>
      <c r="M468" s="633"/>
      <c r="N468" s="633"/>
      <c r="O468" s="633"/>
      <c r="P468" s="633"/>
      <c r="Q468" s="633"/>
      <c r="R468" s="633"/>
      <c r="S468" s="633"/>
      <c r="T468" s="633"/>
      <c r="U468" s="633"/>
      <c r="V468" s="633"/>
      <c r="W468" s="633"/>
      <c r="X468" s="633"/>
      <c r="Y468" s="633"/>
    </row>
    <row r="469" spans="1:25">
      <c r="A469" s="633"/>
      <c r="B469" s="633"/>
      <c r="C469" s="647"/>
      <c r="D469" s="633"/>
      <c r="E469" s="633"/>
      <c r="F469" s="633"/>
      <c r="G469" s="633"/>
      <c r="H469" s="633"/>
      <c r="I469" s="633"/>
      <c r="J469" s="633"/>
      <c r="K469" s="633"/>
      <c r="L469" s="633"/>
      <c r="M469" s="633"/>
      <c r="N469" s="633"/>
      <c r="O469" s="633"/>
      <c r="P469" s="633"/>
      <c r="Q469" s="633"/>
      <c r="R469" s="633"/>
      <c r="S469" s="633"/>
      <c r="T469" s="633"/>
      <c r="U469" s="633"/>
      <c r="V469" s="633"/>
      <c r="W469" s="633"/>
      <c r="X469" s="633"/>
      <c r="Y469" s="633"/>
    </row>
    <row r="470" spans="1:25">
      <c r="A470" s="633"/>
      <c r="B470" s="633"/>
      <c r="C470" s="647"/>
      <c r="D470" s="633"/>
      <c r="E470" s="633"/>
      <c r="F470" s="633"/>
      <c r="G470" s="633"/>
      <c r="H470" s="633"/>
      <c r="I470" s="633"/>
      <c r="J470" s="633"/>
      <c r="K470" s="633"/>
      <c r="L470" s="633"/>
      <c r="M470" s="633"/>
      <c r="N470" s="633"/>
      <c r="O470" s="633"/>
      <c r="P470" s="633"/>
      <c r="Q470" s="633"/>
      <c r="R470" s="633"/>
      <c r="S470" s="633"/>
      <c r="T470" s="633"/>
      <c r="U470" s="633"/>
      <c r="V470" s="633"/>
      <c r="W470" s="633"/>
      <c r="X470" s="633"/>
      <c r="Y470" s="633"/>
    </row>
    <row r="471" spans="1:25">
      <c r="A471" s="633"/>
      <c r="B471" s="633"/>
      <c r="C471" s="647"/>
      <c r="D471" s="633"/>
      <c r="E471" s="633"/>
      <c r="F471" s="633"/>
      <c r="G471" s="633"/>
      <c r="H471" s="633"/>
      <c r="I471" s="633"/>
      <c r="J471" s="633"/>
      <c r="K471" s="633"/>
      <c r="L471" s="633"/>
      <c r="M471" s="633"/>
      <c r="N471" s="633"/>
      <c r="O471" s="633"/>
      <c r="P471" s="633"/>
      <c r="Q471" s="633"/>
      <c r="R471" s="633"/>
      <c r="S471" s="633"/>
      <c r="T471" s="633"/>
      <c r="U471" s="633"/>
      <c r="V471" s="633"/>
      <c r="W471" s="633"/>
      <c r="X471" s="633"/>
      <c r="Y471" s="633"/>
    </row>
    <row r="472" spans="1:25">
      <c r="A472" s="633"/>
      <c r="B472" s="633"/>
      <c r="C472" s="647"/>
      <c r="D472" s="633"/>
      <c r="E472" s="633"/>
      <c r="F472" s="633"/>
      <c r="G472" s="633"/>
      <c r="H472" s="633"/>
      <c r="I472" s="633"/>
      <c r="J472" s="633"/>
      <c r="K472" s="633"/>
      <c r="L472" s="633"/>
      <c r="M472" s="633"/>
      <c r="N472" s="633"/>
      <c r="O472" s="633"/>
      <c r="P472" s="633"/>
      <c r="Q472" s="633"/>
      <c r="R472" s="633"/>
      <c r="S472" s="633"/>
      <c r="T472" s="633"/>
      <c r="U472" s="633"/>
      <c r="V472" s="633"/>
      <c r="W472" s="633"/>
      <c r="X472" s="633"/>
      <c r="Y472" s="633"/>
    </row>
    <row r="473" spans="1:25">
      <c r="A473" s="633"/>
      <c r="B473" s="633"/>
      <c r="C473" s="647"/>
      <c r="D473" s="633"/>
      <c r="E473" s="633"/>
      <c r="F473" s="633"/>
      <c r="G473" s="633"/>
      <c r="H473" s="633"/>
      <c r="I473" s="633"/>
      <c r="J473" s="633"/>
      <c r="K473" s="633"/>
      <c r="L473" s="633"/>
      <c r="M473" s="633"/>
      <c r="N473" s="633"/>
      <c r="O473" s="633"/>
      <c r="P473" s="633"/>
      <c r="Q473" s="633"/>
      <c r="R473" s="633"/>
      <c r="S473" s="633"/>
      <c r="T473" s="633"/>
      <c r="U473" s="633"/>
      <c r="V473" s="633"/>
      <c r="W473" s="633"/>
      <c r="X473" s="633"/>
      <c r="Y473" s="633"/>
    </row>
    <row r="474" spans="1:25">
      <c r="A474" s="633"/>
      <c r="B474" s="633"/>
      <c r="C474" s="647"/>
      <c r="D474" s="633"/>
      <c r="E474" s="633"/>
      <c r="F474" s="633"/>
      <c r="G474" s="633"/>
      <c r="H474" s="633"/>
      <c r="I474" s="633"/>
      <c r="J474" s="633"/>
      <c r="K474" s="633"/>
      <c r="L474" s="633"/>
      <c r="M474" s="633"/>
      <c r="N474" s="633"/>
      <c r="O474" s="633"/>
      <c r="P474" s="633"/>
      <c r="Q474" s="633"/>
      <c r="R474" s="633"/>
      <c r="S474" s="633"/>
      <c r="T474" s="633"/>
      <c r="U474" s="633"/>
      <c r="V474" s="633"/>
      <c r="W474" s="633"/>
      <c r="X474" s="633"/>
      <c r="Y474" s="633"/>
    </row>
    <row r="475" spans="1:25">
      <c r="A475" s="633"/>
      <c r="B475" s="633"/>
      <c r="C475" s="647"/>
      <c r="D475" s="633"/>
      <c r="E475" s="633"/>
      <c r="F475" s="633"/>
      <c r="G475" s="633"/>
      <c r="H475" s="633"/>
      <c r="I475" s="633"/>
      <c r="J475" s="633"/>
      <c r="K475" s="633"/>
      <c r="L475" s="633"/>
      <c r="M475" s="633"/>
      <c r="N475" s="633"/>
      <c r="O475" s="633"/>
      <c r="P475" s="633"/>
      <c r="Q475" s="633"/>
      <c r="R475" s="633"/>
      <c r="S475" s="633"/>
      <c r="T475" s="633"/>
      <c r="U475" s="633"/>
      <c r="V475" s="633"/>
      <c r="W475" s="633"/>
      <c r="X475" s="633"/>
      <c r="Y475" s="633"/>
    </row>
    <row r="476" spans="1:25">
      <c r="A476" s="633"/>
      <c r="B476" s="633"/>
      <c r="C476" s="647"/>
      <c r="D476" s="633"/>
      <c r="E476" s="633"/>
      <c r="F476" s="633"/>
      <c r="G476" s="633"/>
      <c r="H476" s="633"/>
      <c r="I476" s="633"/>
      <c r="J476" s="633"/>
      <c r="K476" s="633"/>
      <c r="L476" s="633"/>
      <c r="M476" s="633"/>
      <c r="N476" s="633"/>
      <c r="O476" s="633"/>
      <c r="P476" s="633"/>
      <c r="Q476" s="633"/>
      <c r="R476" s="633"/>
      <c r="S476" s="633"/>
      <c r="T476" s="633"/>
      <c r="U476" s="633"/>
      <c r="V476" s="633"/>
      <c r="W476" s="633"/>
      <c r="X476" s="633"/>
      <c r="Y476" s="633"/>
    </row>
    <row r="477" spans="1:25">
      <c r="A477" s="633"/>
      <c r="B477" s="633"/>
      <c r="C477" s="647"/>
      <c r="D477" s="633"/>
      <c r="E477" s="633"/>
      <c r="F477" s="633"/>
      <c r="G477" s="633"/>
      <c r="H477" s="633"/>
      <c r="I477" s="633"/>
      <c r="J477" s="633"/>
      <c r="K477" s="633"/>
      <c r="L477" s="633"/>
      <c r="M477" s="633"/>
      <c r="N477" s="633"/>
      <c r="O477" s="633"/>
      <c r="P477" s="633"/>
      <c r="Q477" s="633"/>
      <c r="R477" s="633"/>
      <c r="S477" s="633"/>
      <c r="T477" s="633"/>
      <c r="U477" s="633"/>
      <c r="V477" s="633"/>
      <c r="W477" s="633"/>
      <c r="X477" s="633"/>
      <c r="Y477" s="633"/>
    </row>
    <row r="478" spans="1:25">
      <c r="A478" s="633"/>
      <c r="B478" s="633"/>
      <c r="C478" s="647"/>
      <c r="D478" s="633"/>
      <c r="E478" s="633"/>
      <c r="F478" s="633"/>
      <c r="G478" s="633"/>
      <c r="H478" s="633"/>
      <c r="I478" s="633"/>
      <c r="J478" s="633"/>
      <c r="K478" s="633"/>
      <c r="L478" s="633"/>
      <c r="M478" s="633"/>
      <c r="N478" s="633"/>
      <c r="O478" s="633"/>
      <c r="P478" s="633"/>
      <c r="Q478" s="633"/>
      <c r="R478" s="633"/>
      <c r="S478" s="633"/>
      <c r="T478" s="633"/>
      <c r="U478" s="633"/>
      <c r="V478" s="633"/>
      <c r="W478" s="633"/>
      <c r="X478" s="633"/>
      <c r="Y478" s="633"/>
    </row>
    <row r="479" spans="1:25">
      <c r="A479" s="633"/>
      <c r="B479" s="633"/>
      <c r="C479" s="647"/>
      <c r="D479" s="633"/>
      <c r="E479" s="633"/>
      <c r="F479" s="633"/>
      <c r="G479" s="633"/>
      <c r="H479" s="633"/>
      <c r="I479" s="633"/>
      <c r="J479" s="633"/>
      <c r="K479" s="633"/>
      <c r="L479" s="633"/>
      <c r="M479" s="633"/>
      <c r="N479" s="633"/>
      <c r="O479" s="633"/>
      <c r="P479" s="633"/>
      <c r="Q479" s="633"/>
      <c r="R479" s="633"/>
      <c r="S479" s="633"/>
      <c r="T479" s="633"/>
      <c r="U479" s="633"/>
      <c r="V479" s="633"/>
      <c r="W479" s="633"/>
      <c r="X479" s="633"/>
      <c r="Y479" s="633"/>
    </row>
    <row r="480" spans="1:25">
      <c r="A480" s="633"/>
      <c r="B480" s="633"/>
      <c r="C480" s="647"/>
      <c r="D480" s="633"/>
      <c r="E480" s="633"/>
      <c r="F480" s="633"/>
      <c r="G480" s="633"/>
      <c r="H480" s="633"/>
      <c r="I480" s="633"/>
      <c r="J480" s="633"/>
      <c r="K480" s="633"/>
      <c r="L480" s="633"/>
      <c r="M480" s="633"/>
      <c r="N480" s="633"/>
      <c r="O480" s="633"/>
      <c r="P480" s="633"/>
      <c r="Q480" s="633"/>
      <c r="R480" s="633"/>
      <c r="S480" s="633"/>
      <c r="T480" s="633"/>
      <c r="U480" s="633"/>
      <c r="V480" s="633"/>
      <c r="W480" s="633"/>
      <c r="X480" s="633"/>
      <c r="Y480" s="633"/>
    </row>
    <row r="481" spans="1:25">
      <c r="A481" s="633"/>
      <c r="B481" s="633"/>
      <c r="C481" s="647"/>
      <c r="D481" s="633"/>
      <c r="E481" s="633"/>
      <c r="F481" s="633"/>
      <c r="G481" s="633"/>
      <c r="H481" s="633"/>
      <c r="I481" s="633"/>
      <c r="J481" s="633"/>
      <c r="K481" s="633"/>
      <c r="L481" s="633"/>
      <c r="M481" s="633"/>
      <c r="N481" s="633"/>
      <c r="O481" s="633"/>
      <c r="P481" s="633"/>
      <c r="Q481" s="633"/>
      <c r="R481" s="633"/>
      <c r="S481" s="633"/>
      <c r="T481" s="633"/>
      <c r="U481" s="633"/>
      <c r="V481" s="633"/>
      <c r="W481" s="633"/>
      <c r="X481" s="633"/>
      <c r="Y481" s="633"/>
    </row>
    <row r="482" spans="1:25">
      <c r="A482" s="633"/>
      <c r="B482" s="633"/>
      <c r="C482" s="647"/>
      <c r="D482" s="633"/>
      <c r="E482" s="633"/>
      <c r="F482" s="633"/>
      <c r="G482" s="633"/>
      <c r="H482" s="633"/>
      <c r="I482" s="633"/>
      <c r="J482" s="633"/>
      <c r="K482" s="633"/>
      <c r="L482" s="633"/>
      <c r="M482" s="633"/>
      <c r="N482" s="633"/>
      <c r="O482" s="633"/>
      <c r="P482" s="633"/>
      <c r="Q482" s="633"/>
      <c r="R482" s="633"/>
      <c r="S482" s="633"/>
      <c r="T482" s="633"/>
      <c r="U482" s="633"/>
      <c r="V482" s="633"/>
      <c r="W482" s="633"/>
      <c r="X482" s="633"/>
      <c r="Y482" s="633"/>
    </row>
    <row r="483" spans="1:25">
      <c r="A483" s="633"/>
      <c r="B483" s="633"/>
      <c r="C483" s="647"/>
      <c r="D483" s="633"/>
      <c r="E483" s="633"/>
      <c r="F483" s="633"/>
      <c r="G483" s="633"/>
      <c r="H483" s="633"/>
      <c r="I483" s="633"/>
      <c r="J483" s="633"/>
      <c r="K483" s="633"/>
      <c r="L483" s="633"/>
      <c r="M483" s="633"/>
      <c r="N483" s="633"/>
      <c r="O483" s="633"/>
      <c r="P483" s="633"/>
      <c r="Q483" s="633"/>
      <c r="R483" s="633"/>
      <c r="S483" s="633"/>
      <c r="T483" s="633"/>
      <c r="U483" s="633"/>
      <c r="V483" s="633"/>
      <c r="W483" s="633"/>
      <c r="X483" s="633"/>
      <c r="Y483" s="633"/>
    </row>
    <row r="484" spans="1:25">
      <c r="A484" s="633"/>
      <c r="B484" s="633"/>
      <c r="C484" s="647"/>
      <c r="D484" s="633"/>
      <c r="E484" s="633"/>
      <c r="F484" s="633"/>
      <c r="G484" s="633"/>
      <c r="H484" s="633"/>
      <c r="I484" s="633"/>
      <c r="J484" s="633"/>
      <c r="K484" s="633"/>
      <c r="L484" s="633"/>
      <c r="M484" s="633"/>
      <c r="N484" s="633"/>
      <c r="O484" s="633"/>
      <c r="P484" s="633"/>
      <c r="Q484" s="633"/>
      <c r="R484" s="633"/>
      <c r="S484" s="633"/>
      <c r="T484" s="633"/>
      <c r="U484" s="633"/>
      <c r="V484" s="633"/>
      <c r="W484" s="633"/>
      <c r="X484" s="633"/>
      <c r="Y484" s="633"/>
    </row>
    <row r="485" spans="1:25">
      <c r="A485" s="633"/>
      <c r="B485" s="633"/>
      <c r="C485" s="647"/>
      <c r="D485" s="633"/>
      <c r="E485" s="633"/>
      <c r="F485" s="633"/>
      <c r="G485" s="633"/>
      <c r="H485" s="633"/>
      <c r="I485" s="633"/>
      <c r="J485" s="633"/>
      <c r="K485" s="633"/>
      <c r="L485" s="633"/>
      <c r="M485" s="633"/>
      <c r="N485" s="633"/>
      <c r="O485" s="633"/>
      <c r="P485" s="633"/>
      <c r="Q485" s="633"/>
      <c r="R485" s="633"/>
      <c r="S485" s="633"/>
      <c r="T485" s="633"/>
      <c r="U485" s="633"/>
      <c r="V485" s="633"/>
      <c r="W485" s="633"/>
      <c r="X485" s="633"/>
      <c r="Y485" s="633"/>
    </row>
    <row r="486" spans="1:25">
      <c r="A486" s="633"/>
      <c r="B486" s="633"/>
      <c r="C486" s="647"/>
      <c r="D486" s="633"/>
      <c r="E486" s="633"/>
      <c r="F486" s="633"/>
      <c r="G486" s="633"/>
      <c r="H486" s="633"/>
      <c r="I486" s="633"/>
      <c r="J486" s="633"/>
      <c r="K486" s="633"/>
      <c r="L486" s="633"/>
      <c r="M486" s="633"/>
      <c r="N486" s="633"/>
      <c r="O486" s="633"/>
      <c r="P486" s="633"/>
      <c r="Q486" s="633"/>
      <c r="R486" s="633"/>
      <c r="S486" s="633"/>
      <c r="T486" s="633"/>
      <c r="U486" s="633"/>
      <c r="V486" s="633"/>
      <c r="W486" s="633"/>
      <c r="X486" s="633"/>
      <c r="Y486" s="633"/>
    </row>
    <row r="487" spans="1:25">
      <c r="A487" s="633"/>
      <c r="B487" s="633"/>
      <c r="C487" s="647"/>
      <c r="D487" s="633"/>
      <c r="E487" s="633"/>
      <c r="F487" s="633"/>
      <c r="G487" s="633"/>
      <c r="H487" s="633"/>
      <c r="I487" s="633"/>
      <c r="J487" s="633"/>
      <c r="K487" s="633"/>
      <c r="L487" s="633"/>
      <c r="M487" s="633"/>
      <c r="N487" s="633"/>
      <c r="O487" s="633"/>
      <c r="P487" s="633"/>
      <c r="Q487" s="633"/>
      <c r="R487" s="633"/>
      <c r="S487" s="633"/>
      <c r="T487" s="633"/>
      <c r="U487" s="633"/>
      <c r="V487" s="633"/>
      <c r="W487" s="633"/>
      <c r="X487" s="633"/>
      <c r="Y487" s="633"/>
    </row>
    <row r="488" spans="1:25">
      <c r="A488" s="633"/>
      <c r="B488" s="633"/>
      <c r="C488" s="647"/>
      <c r="D488" s="633"/>
      <c r="E488" s="633"/>
      <c r="F488" s="633"/>
      <c r="G488" s="633"/>
      <c r="H488" s="633"/>
      <c r="I488" s="633"/>
      <c r="J488" s="633"/>
      <c r="K488" s="633"/>
      <c r="L488" s="633"/>
      <c r="M488" s="633"/>
      <c r="N488" s="633"/>
      <c r="O488" s="633"/>
      <c r="P488" s="633"/>
      <c r="Q488" s="633"/>
      <c r="R488" s="633"/>
      <c r="S488" s="633"/>
      <c r="T488" s="633"/>
      <c r="U488" s="633"/>
      <c r="V488" s="633"/>
      <c r="W488" s="633"/>
      <c r="X488" s="633"/>
      <c r="Y488" s="633"/>
    </row>
    <row r="489" spans="1:25">
      <c r="A489" s="633"/>
      <c r="B489" s="633"/>
      <c r="C489" s="647"/>
      <c r="D489" s="633"/>
      <c r="E489" s="633"/>
      <c r="F489" s="633"/>
      <c r="G489" s="633"/>
      <c r="H489" s="633"/>
      <c r="I489" s="633"/>
      <c r="J489" s="633"/>
      <c r="K489" s="633"/>
      <c r="L489" s="633"/>
      <c r="M489" s="633"/>
      <c r="N489" s="633"/>
      <c r="O489" s="633"/>
      <c r="P489" s="633"/>
      <c r="Q489" s="633"/>
      <c r="R489" s="633"/>
      <c r="S489" s="633"/>
      <c r="T489" s="633"/>
      <c r="U489" s="633"/>
      <c r="V489" s="633"/>
      <c r="W489" s="633"/>
      <c r="X489" s="633"/>
      <c r="Y489" s="633"/>
    </row>
    <row r="490" spans="1:25">
      <c r="A490" s="633"/>
      <c r="B490" s="633"/>
      <c r="C490" s="647"/>
      <c r="D490" s="633"/>
      <c r="E490" s="633"/>
      <c r="F490" s="633"/>
      <c r="G490" s="633"/>
      <c r="H490" s="633"/>
      <c r="I490" s="633"/>
      <c r="J490" s="633"/>
      <c r="K490" s="633"/>
      <c r="L490" s="633"/>
      <c r="M490" s="633"/>
      <c r="N490" s="633"/>
      <c r="O490" s="633"/>
      <c r="P490" s="633"/>
      <c r="Q490" s="633"/>
      <c r="R490" s="633"/>
      <c r="S490" s="633"/>
      <c r="T490" s="633"/>
      <c r="U490" s="633"/>
      <c r="V490" s="633"/>
      <c r="W490" s="633"/>
      <c r="X490" s="633"/>
      <c r="Y490" s="633"/>
    </row>
    <row r="491" spans="1:25">
      <c r="A491" s="633"/>
      <c r="B491" s="633"/>
      <c r="C491" s="647"/>
      <c r="D491" s="633"/>
      <c r="E491" s="633"/>
      <c r="F491" s="633"/>
      <c r="G491" s="633"/>
      <c r="H491" s="633"/>
      <c r="I491" s="633"/>
      <c r="J491" s="633"/>
      <c r="K491" s="633"/>
      <c r="L491" s="633"/>
      <c r="M491" s="633"/>
      <c r="N491" s="633"/>
      <c r="O491" s="633"/>
      <c r="P491" s="633"/>
      <c r="Q491" s="633"/>
      <c r="R491" s="633"/>
      <c r="S491" s="633"/>
      <c r="T491" s="633"/>
      <c r="U491" s="633"/>
      <c r="V491" s="633"/>
      <c r="W491" s="633"/>
      <c r="X491" s="633"/>
      <c r="Y491" s="633"/>
    </row>
    <row r="492" spans="1:25">
      <c r="A492" s="633"/>
      <c r="B492" s="633"/>
      <c r="C492" s="647"/>
      <c r="D492" s="633"/>
      <c r="E492" s="633"/>
      <c r="F492" s="633"/>
      <c r="G492" s="633"/>
      <c r="H492" s="633"/>
      <c r="I492" s="633"/>
      <c r="J492" s="633"/>
      <c r="K492" s="633"/>
      <c r="L492" s="633"/>
      <c r="M492" s="633"/>
      <c r="N492" s="633"/>
      <c r="O492" s="633"/>
      <c r="P492" s="633"/>
      <c r="Q492" s="633"/>
      <c r="R492" s="633"/>
      <c r="S492" s="633"/>
      <c r="T492" s="633"/>
      <c r="U492" s="633"/>
      <c r="V492" s="633"/>
      <c r="W492" s="633"/>
      <c r="X492" s="633"/>
      <c r="Y492" s="633"/>
    </row>
    <row r="493" spans="1:25">
      <c r="A493" s="633"/>
      <c r="B493" s="633"/>
      <c r="C493" s="647"/>
      <c r="D493" s="633"/>
      <c r="E493" s="633"/>
      <c r="F493" s="633"/>
      <c r="G493" s="633"/>
      <c r="H493" s="633"/>
      <c r="I493" s="633"/>
      <c r="J493" s="633"/>
      <c r="K493" s="633"/>
      <c r="L493" s="633"/>
      <c r="M493" s="633"/>
      <c r="N493" s="633"/>
      <c r="O493" s="633"/>
      <c r="P493" s="633"/>
      <c r="Q493" s="633"/>
      <c r="R493" s="633"/>
      <c r="S493" s="633"/>
      <c r="T493" s="633"/>
      <c r="U493" s="633"/>
      <c r="V493" s="633"/>
      <c r="W493" s="633"/>
      <c r="X493" s="633"/>
      <c r="Y493" s="633"/>
    </row>
    <row r="494" spans="1:25">
      <c r="A494" s="633"/>
      <c r="B494" s="633"/>
      <c r="C494" s="647"/>
      <c r="D494" s="633"/>
      <c r="E494" s="633"/>
      <c r="F494" s="633"/>
      <c r="G494" s="633"/>
      <c r="H494" s="633"/>
      <c r="I494" s="633"/>
      <c r="J494" s="633"/>
      <c r="K494" s="633"/>
      <c r="L494" s="633"/>
      <c r="M494" s="633"/>
      <c r="N494" s="633"/>
      <c r="O494" s="633"/>
      <c r="P494" s="633"/>
      <c r="Q494" s="633"/>
      <c r="R494" s="633"/>
      <c r="S494" s="633"/>
      <c r="T494" s="633"/>
      <c r="U494" s="633"/>
      <c r="V494" s="633"/>
      <c r="W494" s="633"/>
      <c r="X494" s="633"/>
      <c r="Y494" s="633"/>
    </row>
    <row r="495" spans="1:25">
      <c r="A495" s="633"/>
      <c r="B495" s="633"/>
      <c r="C495" s="647"/>
      <c r="D495" s="633"/>
      <c r="E495" s="633"/>
      <c r="F495" s="633"/>
      <c r="G495" s="633"/>
      <c r="H495" s="633"/>
      <c r="I495" s="633"/>
      <c r="J495" s="633"/>
      <c r="K495" s="633"/>
      <c r="L495" s="633"/>
      <c r="M495" s="633"/>
      <c r="N495" s="633"/>
      <c r="O495" s="633"/>
      <c r="P495" s="633"/>
      <c r="Q495" s="633"/>
      <c r="R495" s="633"/>
      <c r="S495" s="633"/>
      <c r="T495" s="633"/>
      <c r="U495" s="633"/>
      <c r="V495" s="633"/>
      <c r="W495" s="633"/>
      <c r="X495" s="633"/>
      <c r="Y495" s="633"/>
    </row>
    <row r="496" spans="1:25">
      <c r="A496" s="633"/>
      <c r="B496" s="633"/>
      <c r="C496" s="647"/>
      <c r="D496" s="633"/>
      <c r="E496" s="633"/>
      <c r="F496" s="633"/>
      <c r="G496" s="633"/>
      <c r="H496" s="633"/>
      <c r="I496" s="633"/>
      <c r="J496" s="633"/>
      <c r="K496" s="633"/>
      <c r="L496" s="633"/>
      <c r="M496" s="633"/>
      <c r="N496" s="633"/>
      <c r="O496" s="633"/>
      <c r="P496" s="633"/>
      <c r="Q496" s="633"/>
      <c r="R496" s="633"/>
      <c r="S496" s="633"/>
      <c r="T496" s="633"/>
      <c r="U496" s="633"/>
      <c r="V496" s="633"/>
      <c r="W496" s="633"/>
      <c r="X496" s="633"/>
      <c r="Y496" s="633"/>
    </row>
    <row r="497" spans="1:25">
      <c r="A497" s="633"/>
      <c r="B497" s="633"/>
      <c r="C497" s="647"/>
      <c r="D497" s="633"/>
      <c r="E497" s="633"/>
      <c r="F497" s="633"/>
      <c r="G497" s="633"/>
      <c r="H497" s="633"/>
      <c r="I497" s="633"/>
      <c r="J497" s="633"/>
      <c r="K497" s="633"/>
      <c r="L497" s="633"/>
      <c r="M497" s="633"/>
      <c r="N497" s="633"/>
      <c r="O497" s="633"/>
      <c r="P497" s="633"/>
      <c r="Q497" s="633"/>
      <c r="R497" s="633"/>
      <c r="S497" s="633"/>
      <c r="T497" s="633"/>
      <c r="U497" s="633"/>
      <c r="V497" s="633"/>
      <c r="W497" s="633"/>
      <c r="X497" s="633"/>
      <c r="Y497" s="633"/>
    </row>
    <row r="498" spans="1:25">
      <c r="A498" s="633"/>
      <c r="B498" s="633"/>
      <c r="C498" s="647"/>
      <c r="D498" s="633"/>
      <c r="E498" s="633"/>
      <c r="F498" s="633"/>
      <c r="G498" s="633"/>
      <c r="H498" s="633"/>
      <c r="I498" s="633"/>
      <c r="J498" s="633"/>
      <c r="K498" s="633"/>
      <c r="L498" s="633"/>
      <c r="M498" s="633"/>
      <c r="N498" s="633"/>
      <c r="O498" s="633"/>
      <c r="P498" s="633"/>
      <c r="Q498" s="633"/>
      <c r="R498" s="633"/>
      <c r="S498" s="633"/>
      <c r="T498" s="633"/>
      <c r="U498" s="633"/>
      <c r="V498" s="633"/>
      <c r="W498" s="633"/>
      <c r="X498" s="633"/>
      <c r="Y498" s="633"/>
    </row>
    <row r="499" spans="1:25">
      <c r="A499" s="633"/>
      <c r="B499" s="633"/>
      <c r="C499" s="647"/>
      <c r="D499" s="633"/>
      <c r="E499" s="633"/>
      <c r="F499" s="633"/>
      <c r="G499" s="633"/>
      <c r="H499" s="633"/>
      <c r="I499" s="633"/>
      <c r="J499" s="633"/>
      <c r="K499" s="633"/>
      <c r="L499" s="633"/>
      <c r="M499" s="633"/>
      <c r="N499" s="633"/>
      <c r="O499" s="633"/>
      <c r="P499" s="633"/>
      <c r="Q499" s="633"/>
      <c r="R499" s="633"/>
      <c r="S499" s="633"/>
      <c r="T499" s="633"/>
      <c r="U499" s="633"/>
      <c r="V499" s="633"/>
      <c r="W499" s="633"/>
      <c r="X499" s="633"/>
      <c r="Y499" s="633"/>
    </row>
    <row r="500" spans="1:25">
      <c r="A500" s="633"/>
      <c r="B500" s="633"/>
      <c r="C500" s="647"/>
      <c r="D500" s="633"/>
      <c r="E500" s="633"/>
      <c r="F500" s="633"/>
      <c r="G500" s="633"/>
      <c r="H500" s="633"/>
      <c r="I500" s="633"/>
      <c r="J500" s="633"/>
      <c r="K500" s="633"/>
      <c r="L500" s="633"/>
      <c r="M500" s="633"/>
      <c r="N500" s="633"/>
      <c r="O500" s="633"/>
      <c r="P500" s="633"/>
      <c r="Q500" s="633"/>
      <c r="R500" s="633"/>
      <c r="S500" s="633"/>
      <c r="T500" s="633"/>
      <c r="U500" s="633"/>
      <c r="V500" s="633"/>
      <c r="W500" s="633"/>
      <c r="X500" s="633"/>
      <c r="Y500" s="633"/>
    </row>
    <row r="501" spans="1:25">
      <c r="A501" s="633"/>
      <c r="B501" s="633"/>
      <c r="C501" s="647"/>
      <c r="D501" s="633"/>
      <c r="E501" s="633"/>
      <c r="F501" s="633"/>
      <c r="G501" s="633"/>
      <c r="H501" s="633"/>
      <c r="I501" s="633"/>
      <c r="J501" s="633"/>
      <c r="K501" s="633"/>
      <c r="L501" s="633"/>
      <c r="M501" s="633"/>
      <c r="N501" s="633"/>
      <c r="O501" s="633"/>
      <c r="P501" s="633"/>
      <c r="Q501" s="633"/>
      <c r="R501" s="633"/>
      <c r="S501" s="633"/>
      <c r="T501" s="633"/>
      <c r="U501" s="633"/>
      <c r="V501" s="633"/>
      <c r="W501" s="633"/>
      <c r="X501" s="633"/>
      <c r="Y501" s="633"/>
    </row>
    <row r="502" spans="1:25">
      <c r="A502" s="633"/>
      <c r="B502" s="633"/>
      <c r="C502" s="647"/>
      <c r="D502" s="633"/>
      <c r="E502" s="633"/>
      <c r="F502" s="633"/>
      <c r="G502" s="633"/>
      <c r="H502" s="633"/>
      <c r="I502" s="633"/>
      <c r="J502" s="633"/>
      <c r="K502" s="633"/>
      <c r="L502" s="633"/>
      <c r="M502" s="633"/>
      <c r="N502" s="633"/>
      <c r="O502" s="633"/>
      <c r="P502" s="633"/>
      <c r="Q502" s="633"/>
      <c r="R502" s="633"/>
      <c r="S502" s="633"/>
      <c r="T502" s="633"/>
      <c r="U502" s="633"/>
      <c r="V502" s="633"/>
      <c r="W502" s="633"/>
      <c r="X502" s="633"/>
      <c r="Y502" s="633"/>
    </row>
    <row r="503" spans="1:25">
      <c r="A503" s="633"/>
      <c r="B503" s="633"/>
      <c r="C503" s="647"/>
      <c r="D503" s="633"/>
      <c r="E503" s="633"/>
      <c r="F503" s="633"/>
      <c r="G503" s="633"/>
      <c r="H503" s="633"/>
      <c r="I503" s="633"/>
      <c r="J503" s="633"/>
      <c r="K503" s="633"/>
      <c r="L503" s="633"/>
      <c r="M503" s="633"/>
      <c r="N503" s="633"/>
      <c r="O503" s="633"/>
      <c r="P503" s="633"/>
      <c r="Q503" s="633"/>
      <c r="R503" s="633"/>
      <c r="S503" s="633"/>
      <c r="T503" s="633"/>
      <c r="U503" s="633"/>
      <c r="V503" s="633"/>
      <c r="W503" s="633"/>
      <c r="X503" s="633"/>
      <c r="Y503" s="633"/>
    </row>
    <row r="504" spans="1:25">
      <c r="A504" s="633"/>
      <c r="B504" s="633"/>
      <c r="C504" s="647"/>
      <c r="D504" s="633"/>
      <c r="E504" s="633"/>
      <c r="F504" s="633"/>
      <c r="G504" s="633"/>
      <c r="H504" s="633"/>
      <c r="I504" s="633"/>
      <c r="J504" s="633"/>
      <c r="K504" s="633"/>
      <c r="L504" s="633"/>
      <c r="M504" s="633"/>
      <c r="N504" s="633"/>
      <c r="O504" s="633"/>
      <c r="P504" s="633"/>
      <c r="Q504" s="633"/>
      <c r="R504" s="633"/>
      <c r="S504" s="633"/>
      <c r="T504" s="633"/>
      <c r="U504" s="633"/>
      <c r="V504" s="633"/>
      <c r="W504" s="633"/>
      <c r="X504" s="633"/>
      <c r="Y504" s="633"/>
    </row>
    <row r="505" spans="1:25">
      <c r="A505" s="633"/>
      <c r="B505" s="633"/>
      <c r="C505" s="647"/>
      <c r="D505" s="633"/>
      <c r="E505" s="633"/>
      <c r="F505" s="633"/>
      <c r="G505" s="633"/>
      <c r="H505" s="633"/>
      <c r="I505" s="633"/>
      <c r="J505" s="633"/>
      <c r="K505" s="633"/>
      <c r="L505" s="633"/>
      <c r="M505" s="633"/>
      <c r="N505" s="633"/>
      <c r="O505" s="633"/>
      <c r="P505" s="633"/>
      <c r="Q505" s="633"/>
      <c r="R505" s="633"/>
      <c r="S505" s="633"/>
      <c r="T505" s="633"/>
      <c r="U505" s="633"/>
      <c r="V505" s="633"/>
      <c r="W505" s="633"/>
      <c r="X505" s="633"/>
      <c r="Y505" s="633"/>
    </row>
    <row r="506" spans="1:25">
      <c r="A506" s="633"/>
      <c r="B506" s="633"/>
      <c r="C506" s="647"/>
      <c r="D506" s="633"/>
      <c r="E506" s="633"/>
      <c r="F506" s="633"/>
      <c r="G506" s="633"/>
      <c r="H506" s="633"/>
      <c r="I506" s="633"/>
      <c r="J506" s="633"/>
      <c r="K506" s="633"/>
      <c r="L506" s="633"/>
      <c r="M506" s="633"/>
      <c r="N506" s="633"/>
      <c r="O506" s="633"/>
      <c r="P506" s="633"/>
      <c r="Q506" s="633"/>
      <c r="R506" s="633"/>
      <c r="S506" s="633"/>
      <c r="T506" s="633"/>
      <c r="U506" s="633"/>
      <c r="V506" s="633"/>
      <c r="W506" s="633"/>
      <c r="X506" s="633"/>
      <c r="Y506" s="633"/>
    </row>
    <row r="507" spans="1:25">
      <c r="A507" s="633"/>
      <c r="B507" s="633"/>
      <c r="C507" s="647"/>
      <c r="D507" s="633"/>
      <c r="E507" s="633"/>
      <c r="F507" s="633"/>
      <c r="G507" s="633"/>
      <c r="H507" s="633"/>
      <c r="I507" s="633"/>
      <c r="J507" s="633"/>
      <c r="K507" s="633"/>
      <c r="L507" s="633"/>
      <c r="M507" s="633"/>
      <c r="N507" s="633"/>
      <c r="O507" s="633"/>
      <c r="P507" s="633"/>
      <c r="Q507" s="633"/>
      <c r="R507" s="633"/>
      <c r="S507" s="633"/>
      <c r="T507" s="633"/>
      <c r="U507" s="633"/>
      <c r="V507" s="633"/>
      <c r="W507" s="633"/>
      <c r="X507" s="633"/>
      <c r="Y507" s="633"/>
    </row>
    <row r="508" spans="1:25">
      <c r="A508" s="633"/>
      <c r="B508" s="633"/>
      <c r="C508" s="647"/>
      <c r="D508" s="633"/>
      <c r="E508" s="633"/>
      <c r="F508" s="633"/>
      <c r="G508" s="633"/>
      <c r="H508" s="633"/>
      <c r="I508" s="633"/>
      <c r="J508" s="633"/>
      <c r="K508" s="633"/>
      <c r="L508" s="633"/>
      <c r="M508" s="633"/>
      <c r="N508" s="633"/>
      <c r="O508" s="633"/>
      <c r="P508" s="633"/>
      <c r="Q508" s="633"/>
      <c r="R508" s="633"/>
      <c r="S508" s="633"/>
      <c r="T508" s="633"/>
      <c r="U508" s="633"/>
      <c r="V508" s="633"/>
      <c r="W508" s="633"/>
      <c r="X508" s="633"/>
      <c r="Y508" s="633"/>
    </row>
    <row r="509" spans="1:25">
      <c r="A509" s="633"/>
      <c r="B509" s="633"/>
      <c r="C509" s="647"/>
      <c r="D509" s="633"/>
      <c r="E509" s="633"/>
      <c r="F509" s="633"/>
      <c r="G509" s="633"/>
      <c r="H509" s="633"/>
      <c r="I509" s="633"/>
      <c r="J509" s="633"/>
      <c r="K509" s="633"/>
      <c r="L509" s="633"/>
      <c r="M509" s="633"/>
      <c r="N509" s="633"/>
      <c r="O509" s="633"/>
      <c r="P509" s="633"/>
      <c r="Q509" s="633"/>
      <c r="R509" s="633"/>
      <c r="S509" s="633"/>
      <c r="T509" s="633"/>
      <c r="U509" s="633"/>
      <c r="V509" s="633"/>
      <c r="W509" s="633"/>
      <c r="X509" s="633"/>
      <c r="Y509" s="633"/>
    </row>
    <row r="510" spans="1:25">
      <c r="A510" s="633"/>
      <c r="B510" s="633"/>
      <c r="C510" s="647"/>
      <c r="D510" s="633"/>
      <c r="E510" s="633"/>
      <c r="F510" s="633"/>
      <c r="G510" s="633"/>
      <c r="H510" s="633"/>
      <c r="I510" s="633"/>
      <c r="J510" s="633"/>
      <c r="K510" s="633"/>
      <c r="L510" s="633"/>
      <c r="M510" s="633"/>
      <c r="N510" s="633"/>
      <c r="O510" s="633"/>
      <c r="P510" s="633"/>
      <c r="Q510" s="633"/>
      <c r="R510" s="633"/>
      <c r="S510" s="633"/>
      <c r="T510" s="633"/>
      <c r="U510" s="633"/>
      <c r="V510" s="633"/>
      <c r="W510" s="633"/>
      <c r="X510" s="633"/>
      <c r="Y510" s="633"/>
    </row>
    <row r="511" spans="1:25">
      <c r="A511" s="633"/>
      <c r="B511" s="633"/>
      <c r="C511" s="647"/>
      <c r="D511" s="633"/>
      <c r="E511" s="633"/>
      <c r="F511" s="633"/>
      <c r="G511" s="633"/>
      <c r="H511" s="633"/>
      <c r="I511" s="633"/>
      <c r="J511" s="633"/>
      <c r="K511" s="633"/>
      <c r="L511" s="633"/>
      <c r="M511" s="633"/>
      <c r="N511" s="633"/>
      <c r="O511" s="633"/>
      <c r="P511" s="633"/>
      <c r="Q511" s="633"/>
      <c r="R511" s="633"/>
      <c r="S511" s="633"/>
      <c r="T511" s="633"/>
      <c r="U511" s="633"/>
      <c r="V511" s="633"/>
      <c r="W511" s="633"/>
      <c r="X511" s="633"/>
      <c r="Y511" s="633"/>
    </row>
    <row r="512" spans="1:25">
      <c r="A512" s="633"/>
      <c r="B512" s="633"/>
      <c r="C512" s="647"/>
      <c r="D512" s="633"/>
      <c r="E512" s="633"/>
      <c r="F512" s="633"/>
      <c r="G512" s="633"/>
      <c r="H512" s="633"/>
      <c r="I512" s="633"/>
      <c r="J512" s="633"/>
      <c r="K512" s="633"/>
      <c r="L512" s="633"/>
      <c r="M512" s="633"/>
      <c r="N512" s="633"/>
      <c r="O512" s="633"/>
      <c r="P512" s="633"/>
      <c r="Q512" s="633"/>
      <c r="R512" s="633"/>
      <c r="S512" s="633"/>
      <c r="T512" s="633"/>
      <c r="U512" s="633"/>
      <c r="V512" s="633"/>
      <c r="W512" s="633"/>
      <c r="X512" s="633"/>
      <c r="Y512" s="633"/>
    </row>
    <row r="513" spans="1:25">
      <c r="A513" s="633"/>
      <c r="B513" s="633"/>
      <c r="C513" s="647"/>
      <c r="D513" s="633"/>
      <c r="E513" s="633"/>
      <c r="F513" s="633"/>
      <c r="G513" s="633"/>
      <c r="H513" s="633"/>
      <c r="I513" s="633"/>
      <c r="J513" s="633"/>
      <c r="K513" s="633"/>
      <c r="L513" s="633"/>
      <c r="M513" s="633"/>
      <c r="N513" s="633"/>
      <c r="O513" s="633"/>
      <c r="P513" s="633"/>
      <c r="Q513" s="633"/>
      <c r="R513" s="633"/>
      <c r="S513" s="633"/>
      <c r="T513" s="633"/>
      <c r="U513" s="633"/>
      <c r="V513" s="633"/>
      <c r="W513" s="633"/>
      <c r="X513" s="633"/>
      <c r="Y513" s="633"/>
    </row>
    <row r="514" spans="1:25">
      <c r="A514" s="633"/>
      <c r="B514" s="633"/>
      <c r="C514" s="647"/>
      <c r="D514" s="633"/>
      <c r="E514" s="633"/>
      <c r="F514" s="633"/>
      <c r="G514" s="633"/>
      <c r="H514" s="633"/>
      <c r="I514" s="633"/>
      <c r="J514" s="633"/>
      <c r="K514" s="633"/>
      <c r="L514" s="633"/>
      <c r="M514" s="633"/>
      <c r="N514" s="633"/>
      <c r="O514" s="633"/>
      <c r="P514" s="633"/>
      <c r="Q514" s="633"/>
      <c r="R514" s="633"/>
      <c r="S514" s="633"/>
      <c r="T514" s="633"/>
      <c r="U514" s="633"/>
      <c r="V514" s="633"/>
      <c r="W514" s="633"/>
      <c r="X514" s="633"/>
      <c r="Y514" s="633"/>
    </row>
    <row r="515" spans="1:25">
      <c r="A515" s="633"/>
      <c r="B515" s="633"/>
      <c r="C515" s="647"/>
      <c r="D515" s="633"/>
      <c r="E515" s="633"/>
      <c r="F515" s="633"/>
      <c r="G515" s="633"/>
      <c r="H515" s="633"/>
      <c r="I515" s="633"/>
      <c r="J515" s="633"/>
      <c r="K515" s="633"/>
      <c r="L515" s="633"/>
      <c r="M515" s="633"/>
      <c r="N515" s="633"/>
      <c r="O515" s="633"/>
      <c r="P515" s="633"/>
      <c r="Q515" s="633"/>
      <c r="R515" s="633"/>
      <c r="S515" s="633"/>
      <c r="T515" s="633"/>
      <c r="U515" s="633"/>
      <c r="V515" s="633"/>
      <c r="W515" s="633"/>
      <c r="X515" s="633"/>
      <c r="Y515" s="633"/>
    </row>
    <row r="516" spans="1:25">
      <c r="A516" s="633"/>
      <c r="B516" s="633"/>
      <c r="C516" s="647"/>
      <c r="D516" s="633"/>
      <c r="E516" s="633"/>
      <c r="F516" s="633"/>
      <c r="G516" s="633"/>
      <c r="H516" s="633"/>
      <c r="I516" s="633"/>
      <c r="J516" s="633"/>
      <c r="K516" s="633"/>
      <c r="L516" s="633"/>
      <c r="M516" s="633"/>
      <c r="N516" s="633"/>
      <c r="O516" s="633"/>
      <c r="P516" s="633"/>
      <c r="Q516" s="633"/>
      <c r="R516" s="633"/>
      <c r="S516" s="633"/>
      <c r="T516" s="633"/>
      <c r="U516" s="633"/>
      <c r="V516" s="633"/>
      <c r="W516" s="633"/>
      <c r="X516" s="633"/>
      <c r="Y516" s="633"/>
    </row>
    <row r="517" spans="1:25">
      <c r="A517" s="633"/>
      <c r="B517" s="633"/>
      <c r="C517" s="647"/>
      <c r="D517" s="633"/>
      <c r="E517" s="633"/>
      <c r="F517" s="633"/>
      <c r="G517" s="633"/>
      <c r="H517" s="633"/>
      <c r="I517" s="633"/>
      <c r="J517" s="633"/>
      <c r="K517" s="633"/>
      <c r="L517" s="633"/>
      <c r="M517" s="633"/>
      <c r="N517" s="633"/>
      <c r="O517" s="633"/>
      <c r="P517" s="633"/>
      <c r="Q517" s="633"/>
      <c r="R517" s="633"/>
      <c r="S517" s="633"/>
      <c r="T517" s="633"/>
      <c r="U517" s="633"/>
      <c r="V517" s="633"/>
      <c r="W517" s="633"/>
      <c r="X517" s="633"/>
      <c r="Y517" s="633"/>
    </row>
    <row r="518" spans="1:25">
      <c r="A518" s="633"/>
      <c r="B518" s="633"/>
      <c r="C518" s="647"/>
      <c r="D518" s="633"/>
      <c r="E518" s="633"/>
      <c r="F518" s="633"/>
      <c r="G518" s="633"/>
      <c r="H518" s="633"/>
      <c r="I518" s="633"/>
      <c r="J518" s="633"/>
      <c r="K518" s="633"/>
      <c r="L518" s="633"/>
      <c r="M518" s="633"/>
      <c r="N518" s="633"/>
      <c r="O518" s="633"/>
      <c r="P518" s="633"/>
      <c r="Q518" s="633"/>
      <c r="R518" s="633"/>
      <c r="S518" s="633"/>
      <c r="T518" s="633"/>
      <c r="U518" s="633"/>
      <c r="V518" s="633"/>
      <c r="W518" s="633"/>
      <c r="X518" s="633"/>
      <c r="Y518" s="633"/>
    </row>
    <row r="519" spans="1:25">
      <c r="A519" s="633"/>
      <c r="B519" s="633"/>
      <c r="C519" s="647"/>
      <c r="D519" s="633"/>
      <c r="E519" s="633"/>
      <c r="F519" s="633"/>
      <c r="G519" s="633"/>
      <c r="H519" s="633"/>
      <c r="I519" s="633"/>
      <c r="J519" s="633"/>
      <c r="K519" s="633"/>
      <c r="L519" s="633"/>
      <c r="M519" s="633"/>
      <c r="N519" s="633"/>
      <c r="O519" s="633"/>
      <c r="P519" s="633"/>
      <c r="Q519" s="633"/>
      <c r="R519" s="633"/>
      <c r="S519" s="633"/>
      <c r="T519" s="633"/>
      <c r="U519" s="633"/>
      <c r="V519" s="633"/>
      <c r="W519" s="633"/>
      <c r="X519" s="633"/>
      <c r="Y519" s="633"/>
    </row>
    <row r="520" spans="1:25">
      <c r="A520" s="633"/>
      <c r="B520" s="633"/>
      <c r="C520" s="647"/>
      <c r="D520" s="633"/>
      <c r="E520" s="633"/>
      <c r="F520" s="633"/>
      <c r="G520" s="633"/>
      <c r="H520" s="633"/>
      <c r="I520" s="633"/>
      <c r="J520" s="633"/>
      <c r="K520" s="633"/>
      <c r="L520" s="633"/>
      <c r="M520" s="633"/>
      <c r="N520" s="633"/>
      <c r="O520" s="633"/>
      <c r="P520" s="633"/>
      <c r="Q520" s="633"/>
      <c r="R520" s="633"/>
      <c r="S520" s="633"/>
      <c r="T520" s="633"/>
      <c r="U520" s="633"/>
      <c r="V520" s="633"/>
      <c r="W520" s="633"/>
      <c r="X520" s="633"/>
      <c r="Y520" s="633"/>
    </row>
    <row r="521" spans="1:25">
      <c r="A521" s="633"/>
      <c r="B521" s="633"/>
      <c r="C521" s="647"/>
      <c r="D521" s="633"/>
      <c r="E521" s="633"/>
      <c r="F521" s="633"/>
      <c r="G521" s="633"/>
      <c r="H521" s="633"/>
      <c r="I521" s="633"/>
      <c r="J521" s="633"/>
      <c r="K521" s="633"/>
      <c r="L521" s="633"/>
      <c r="M521" s="633"/>
      <c r="N521" s="633"/>
      <c r="O521" s="633"/>
      <c r="P521" s="633"/>
      <c r="Q521" s="633"/>
      <c r="R521" s="633"/>
      <c r="S521" s="633"/>
      <c r="T521" s="633"/>
      <c r="U521" s="633"/>
      <c r="V521" s="633"/>
      <c r="W521" s="633"/>
      <c r="X521" s="633"/>
      <c r="Y521" s="633"/>
    </row>
    <row r="522" spans="1:25">
      <c r="A522" s="633"/>
      <c r="B522" s="633"/>
      <c r="C522" s="647"/>
      <c r="D522" s="633"/>
      <c r="E522" s="633"/>
      <c r="F522" s="633"/>
      <c r="G522" s="633"/>
      <c r="H522" s="633"/>
      <c r="I522" s="633"/>
      <c r="J522" s="633"/>
      <c r="K522" s="633"/>
      <c r="L522" s="633"/>
      <c r="M522" s="633"/>
      <c r="N522" s="633"/>
      <c r="O522" s="633"/>
      <c r="P522" s="633"/>
      <c r="Q522" s="633"/>
      <c r="R522" s="633"/>
      <c r="S522" s="633"/>
      <c r="T522" s="633"/>
      <c r="U522" s="633"/>
      <c r="V522" s="633"/>
      <c r="W522" s="633"/>
      <c r="X522" s="633"/>
      <c r="Y522" s="633"/>
    </row>
    <row r="523" spans="1:25">
      <c r="A523" s="633"/>
      <c r="B523" s="633"/>
      <c r="C523" s="647"/>
      <c r="D523" s="633"/>
      <c r="E523" s="633"/>
      <c r="F523" s="633"/>
      <c r="G523" s="633"/>
      <c r="H523" s="633"/>
      <c r="I523" s="633"/>
      <c r="J523" s="633"/>
      <c r="K523" s="633"/>
      <c r="L523" s="633"/>
      <c r="M523" s="633"/>
      <c r="N523" s="633"/>
      <c r="O523" s="633"/>
      <c r="P523" s="633"/>
      <c r="Q523" s="633"/>
      <c r="R523" s="633"/>
      <c r="S523" s="633"/>
      <c r="T523" s="633"/>
      <c r="U523" s="633"/>
      <c r="V523" s="633"/>
      <c r="W523" s="633"/>
      <c r="X523" s="633"/>
      <c r="Y523" s="633"/>
    </row>
    <row r="524" spans="1:25">
      <c r="A524" s="633"/>
      <c r="B524" s="633"/>
      <c r="C524" s="647"/>
      <c r="D524" s="633"/>
      <c r="E524" s="633"/>
      <c r="F524" s="633"/>
      <c r="G524" s="633"/>
      <c r="H524" s="633"/>
      <c r="I524" s="633"/>
      <c r="J524" s="633"/>
      <c r="K524" s="633"/>
      <c r="L524" s="633"/>
      <c r="M524" s="633"/>
      <c r="N524" s="633"/>
      <c r="O524" s="633"/>
      <c r="P524" s="633"/>
      <c r="Q524" s="633"/>
      <c r="R524" s="633"/>
      <c r="S524" s="633"/>
      <c r="T524" s="633"/>
      <c r="U524" s="633"/>
      <c r="V524" s="633"/>
      <c r="W524" s="633"/>
      <c r="X524" s="633"/>
      <c r="Y524" s="633"/>
    </row>
    <row r="525" spans="1:25">
      <c r="A525" s="633"/>
      <c r="B525" s="633"/>
      <c r="C525" s="647"/>
      <c r="D525" s="633"/>
      <c r="E525" s="633"/>
      <c r="F525" s="633"/>
      <c r="G525" s="633"/>
      <c r="H525" s="633"/>
      <c r="I525" s="633"/>
      <c r="J525" s="633"/>
      <c r="K525" s="633"/>
      <c r="L525" s="633"/>
      <c r="M525" s="633"/>
      <c r="N525" s="633"/>
      <c r="O525" s="633"/>
      <c r="P525" s="633"/>
      <c r="Q525" s="633"/>
      <c r="R525" s="633"/>
      <c r="S525" s="633"/>
      <c r="T525" s="633"/>
      <c r="U525" s="633"/>
      <c r="V525" s="633"/>
      <c r="W525" s="633"/>
      <c r="X525" s="633"/>
      <c r="Y525" s="633"/>
    </row>
    <row r="526" spans="1:25">
      <c r="A526" s="633"/>
      <c r="B526" s="633"/>
      <c r="C526" s="647"/>
      <c r="D526" s="633"/>
      <c r="E526" s="633"/>
      <c r="F526" s="633"/>
      <c r="G526" s="633"/>
      <c r="H526" s="633"/>
      <c r="I526" s="633"/>
      <c r="J526" s="633"/>
      <c r="K526" s="633"/>
      <c r="L526" s="633"/>
      <c r="M526" s="633"/>
      <c r="N526" s="633"/>
      <c r="O526" s="633"/>
      <c r="P526" s="633"/>
      <c r="Q526" s="633"/>
      <c r="R526" s="633"/>
      <c r="S526" s="633"/>
      <c r="T526" s="633"/>
      <c r="U526" s="633"/>
      <c r="V526" s="633"/>
      <c r="W526" s="633"/>
      <c r="X526" s="633"/>
      <c r="Y526" s="633"/>
    </row>
    <row r="527" spans="1:25">
      <c r="A527" s="633"/>
      <c r="B527" s="633"/>
      <c r="C527" s="647"/>
      <c r="D527" s="633"/>
      <c r="E527" s="633"/>
      <c r="F527" s="633"/>
      <c r="G527" s="633"/>
      <c r="H527" s="633"/>
      <c r="I527" s="633"/>
      <c r="J527" s="633"/>
      <c r="K527" s="633"/>
      <c r="L527" s="633"/>
      <c r="M527" s="633"/>
      <c r="N527" s="633"/>
      <c r="O527" s="633"/>
      <c r="P527" s="633"/>
      <c r="Q527" s="633"/>
      <c r="R527" s="633"/>
      <c r="S527" s="633"/>
      <c r="T527" s="633"/>
      <c r="U527" s="633"/>
      <c r="V527" s="633"/>
      <c r="W527" s="633"/>
      <c r="X527" s="633"/>
      <c r="Y527" s="633"/>
    </row>
    <row r="528" spans="1:25">
      <c r="A528" s="633"/>
      <c r="B528" s="633"/>
      <c r="C528" s="647"/>
      <c r="D528" s="633"/>
      <c r="E528" s="633"/>
      <c r="F528" s="633"/>
      <c r="G528" s="633"/>
      <c r="H528" s="633"/>
      <c r="I528" s="633"/>
      <c r="J528" s="633"/>
      <c r="K528" s="633"/>
      <c r="L528" s="633"/>
      <c r="M528" s="633"/>
      <c r="N528" s="633"/>
      <c r="O528" s="633"/>
      <c r="P528" s="633"/>
      <c r="Q528" s="633"/>
      <c r="R528" s="633"/>
      <c r="S528" s="633"/>
      <c r="T528" s="633"/>
      <c r="U528" s="633"/>
      <c r="V528" s="633"/>
      <c r="W528" s="633"/>
      <c r="X528" s="633"/>
      <c r="Y528" s="633"/>
    </row>
    <row r="529" spans="1:25">
      <c r="A529" s="633"/>
      <c r="B529" s="633"/>
      <c r="C529" s="647"/>
      <c r="D529" s="633"/>
      <c r="E529" s="633"/>
      <c r="F529" s="633"/>
      <c r="G529" s="633"/>
      <c r="H529" s="633"/>
      <c r="I529" s="633"/>
      <c r="J529" s="633"/>
      <c r="K529" s="633"/>
      <c r="L529" s="633"/>
      <c r="M529" s="633"/>
      <c r="N529" s="633"/>
      <c r="O529" s="633"/>
      <c r="P529" s="633"/>
      <c r="Q529" s="633"/>
      <c r="R529" s="633"/>
      <c r="S529" s="633"/>
      <c r="T529" s="633"/>
      <c r="U529" s="633"/>
      <c r="V529" s="633"/>
      <c r="W529" s="633"/>
      <c r="X529" s="633"/>
      <c r="Y529" s="633"/>
    </row>
    <row r="530" spans="1:25">
      <c r="A530" s="633"/>
      <c r="B530" s="633"/>
      <c r="C530" s="647"/>
      <c r="D530" s="633"/>
      <c r="E530" s="633"/>
      <c r="F530" s="633"/>
      <c r="G530" s="633"/>
      <c r="H530" s="633"/>
      <c r="I530" s="633"/>
      <c r="J530" s="633"/>
      <c r="K530" s="633"/>
      <c r="L530" s="633"/>
      <c r="M530" s="633"/>
      <c r="N530" s="633"/>
      <c r="O530" s="633"/>
      <c r="P530" s="633"/>
      <c r="Q530" s="633"/>
      <c r="R530" s="633"/>
      <c r="S530" s="633"/>
      <c r="T530" s="633"/>
      <c r="U530" s="633"/>
      <c r="V530" s="633"/>
      <c r="W530" s="633"/>
      <c r="X530" s="633"/>
      <c r="Y530" s="633"/>
    </row>
    <row r="531" spans="1:25">
      <c r="A531" s="633"/>
      <c r="B531" s="633"/>
      <c r="C531" s="647"/>
      <c r="D531" s="633"/>
      <c r="E531" s="633"/>
      <c r="F531" s="633"/>
      <c r="G531" s="633"/>
      <c r="H531" s="633"/>
      <c r="I531" s="633"/>
      <c r="J531" s="633"/>
      <c r="K531" s="633"/>
      <c r="L531" s="633"/>
      <c r="M531" s="633"/>
      <c r="N531" s="633"/>
      <c r="O531" s="633"/>
      <c r="P531" s="633"/>
      <c r="Q531" s="633"/>
      <c r="R531" s="633"/>
      <c r="S531" s="633"/>
      <c r="T531" s="633"/>
      <c r="U531" s="633"/>
      <c r="V531" s="633"/>
      <c r="W531" s="633"/>
      <c r="X531" s="633"/>
      <c r="Y531" s="633"/>
    </row>
    <row r="532" spans="1:25">
      <c r="A532" s="633"/>
      <c r="B532" s="633"/>
      <c r="C532" s="647"/>
      <c r="D532" s="633"/>
      <c r="E532" s="633"/>
      <c r="F532" s="633"/>
      <c r="G532" s="633"/>
      <c r="H532" s="633"/>
      <c r="I532" s="633"/>
      <c r="J532" s="633"/>
      <c r="K532" s="633"/>
      <c r="L532" s="633"/>
      <c r="M532" s="633"/>
      <c r="N532" s="633"/>
      <c r="O532" s="633"/>
      <c r="P532" s="633"/>
      <c r="Q532" s="633"/>
      <c r="R532" s="633"/>
      <c r="S532" s="633"/>
      <c r="T532" s="633"/>
      <c r="U532" s="633"/>
      <c r="V532" s="633"/>
      <c r="W532" s="633"/>
      <c r="X532" s="633"/>
      <c r="Y532" s="633"/>
    </row>
    <row r="533" spans="1:25">
      <c r="A533" s="633"/>
      <c r="B533" s="633"/>
      <c r="C533" s="647"/>
      <c r="D533" s="633"/>
      <c r="E533" s="633"/>
      <c r="F533" s="633"/>
      <c r="G533" s="633"/>
      <c r="H533" s="633"/>
      <c r="I533" s="633"/>
      <c r="J533" s="633"/>
      <c r="K533" s="633"/>
      <c r="L533" s="633"/>
      <c r="M533" s="633"/>
      <c r="N533" s="633"/>
      <c r="O533" s="633"/>
      <c r="P533" s="633"/>
      <c r="Q533" s="633"/>
      <c r="R533" s="633"/>
      <c r="S533" s="633"/>
      <c r="T533" s="633"/>
      <c r="U533" s="633"/>
      <c r="V533" s="633"/>
      <c r="W533" s="633"/>
      <c r="X533" s="633"/>
      <c r="Y533" s="633"/>
    </row>
    <row r="534" spans="1:25">
      <c r="A534" s="633"/>
      <c r="B534" s="633"/>
      <c r="C534" s="647"/>
      <c r="D534" s="633"/>
      <c r="E534" s="633"/>
      <c r="F534" s="633"/>
      <c r="G534" s="633"/>
      <c r="H534" s="633"/>
      <c r="I534" s="633"/>
      <c r="J534" s="633"/>
      <c r="K534" s="633"/>
      <c r="L534" s="633"/>
      <c r="M534" s="633"/>
      <c r="N534" s="633"/>
      <c r="O534" s="633"/>
      <c r="P534" s="633"/>
      <c r="Q534" s="633"/>
      <c r="R534" s="633"/>
      <c r="S534" s="633"/>
      <c r="T534" s="633"/>
      <c r="U534" s="633"/>
      <c r="V534" s="633"/>
      <c r="W534" s="633"/>
      <c r="X534" s="633"/>
      <c r="Y534" s="633"/>
    </row>
    <row r="535" spans="1:25">
      <c r="A535" s="633"/>
      <c r="B535" s="633"/>
      <c r="C535" s="647"/>
      <c r="D535" s="633"/>
      <c r="E535" s="633"/>
      <c r="F535" s="633"/>
      <c r="G535" s="633"/>
      <c r="H535" s="633"/>
      <c r="I535" s="633"/>
      <c r="J535" s="633"/>
      <c r="K535" s="633"/>
      <c r="L535" s="633"/>
      <c r="M535" s="633"/>
      <c r="N535" s="633"/>
      <c r="O535" s="633"/>
      <c r="P535" s="633"/>
      <c r="Q535" s="633"/>
      <c r="R535" s="633"/>
      <c r="S535" s="633"/>
      <c r="T535" s="633"/>
      <c r="U535" s="633"/>
      <c r="V535" s="633"/>
      <c r="W535" s="633"/>
      <c r="X535" s="633"/>
      <c r="Y535" s="633"/>
    </row>
    <row r="536" spans="1:25">
      <c r="A536" s="633"/>
      <c r="B536" s="633"/>
      <c r="C536" s="647"/>
      <c r="D536" s="633"/>
      <c r="E536" s="633"/>
      <c r="F536" s="633"/>
      <c r="G536" s="633"/>
      <c r="H536" s="633"/>
      <c r="I536" s="633"/>
      <c r="J536" s="633"/>
      <c r="K536" s="633"/>
      <c r="L536" s="633"/>
      <c r="M536" s="633"/>
      <c r="N536" s="633"/>
      <c r="O536" s="633"/>
      <c r="P536" s="633"/>
      <c r="Q536" s="633"/>
      <c r="R536" s="633"/>
      <c r="S536" s="633"/>
      <c r="T536" s="633"/>
      <c r="U536" s="633"/>
      <c r="V536" s="633"/>
      <c r="W536" s="633"/>
      <c r="X536" s="633"/>
      <c r="Y536" s="633"/>
    </row>
    <row r="537" spans="1:25">
      <c r="A537" s="633"/>
      <c r="B537" s="633"/>
      <c r="C537" s="647"/>
      <c r="D537" s="633"/>
      <c r="E537" s="633"/>
      <c r="F537" s="633"/>
      <c r="G537" s="633"/>
      <c r="H537" s="633"/>
      <c r="I537" s="633"/>
      <c r="J537" s="633"/>
      <c r="K537" s="633"/>
      <c r="L537" s="633"/>
      <c r="M537" s="633"/>
      <c r="N537" s="633"/>
      <c r="O537" s="633"/>
      <c r="P537" s="633"/>
      <c r="Q537" s="633"/>
      <c r="R537" s="633"/>
      <c r="S537" s="633"/>
      <c r="T537" s="633"/>
      <c r="U537" s="633"/>
      <c r="V537" s="633"/>
      <c r="W537" s="633"/>
      <c r="X537" s="633"/>
      <c r="Y537" s="633"/>
    </row>
    <row r="538" spans="1:25">
      <c r="A538" s="633"/>
      <c r="B538" s="633"/>
      <c r="C538" s="647"/>
      <c r="D538" s="633"/>
      <c r="E538" s="633"/>
      <c r="F538" s="633"/>
      <c r="G538" s="633"/>
      <c r="H538" s="633"/>
      <c r="I538" s="633"/>
      <c r="J538" s="633"/>
      <c r="K538" s="633"/>
      <c r="L538" s="633"/>
      <c r="M538" s="633"/>
      <c r="N538" s="633"/>
      <c r="O538" s="633"/>
      <c r="P538" s="633"/>
      <c r="Q538" s="633"/>
      <c r="R538" s="633"/>
      <c r="S538" s="633"/>
      <c r="T538" s="633"/>
      <c r="U538" s="633"/>
      <c r="V538" s="633"/>
      <c r="W538" s="633"/>
      <c r="X538" s="633"/>
      <c r="Y538" s="633"/>
    </row>
    <row r="539" spans="1:25">
      <c r="A539" s="633"/>
      <c r="B539" s="633"/>
      <c r="C539" s="647"/>
      <c r="D539" s="633"/>
      <c r="E539" s="633"/>
      <c r="F539" s="633"/>
      <c r="G539" s="633"/>
      <c r="H539" s="633"/>
      <c r="I539" s="633"/>
      <c r="J539" s="633"/>
      <c r="K539" s="633"/>
      <c r="L539" s="633"/>
      <c r="M539" s="633"/>
      <c r="N539" s="633"/>
      <c r="O539" s="633"/>
      <c r="P539" s="633"/>
      <c r="Q539" s="633"/>
      <c r="R539" s="633"/>
      <c r="S539" s="633"/>
      <c r="T539" s="633"/>
      <c r="U539" s="633"/>
      <c r="V539" s="633"/>
      <c r="W539" s="633"/>
      <c r="X539" s="633"/>
      <c r="Y539" s="633"/>
    </row>
    <row r="540" spans="1:25">
      <c r="A540" s="633"/>
      <c r="B540" s="633"/>
      <c r="C540" s="647"/>
      <c r="D540" s="633"/>
      <c r="E540" s="633"/>
      <c r="F540" s="633"/>
      <c r="G540" s="633"/>
      <c r="H540" s="633"/>
      <c r="I540" s="633"/>
      <c r="J540" s="633"/>
      <c r="K540" s="633"/>
      <c r="L540" s="633"/>
      <c r="M540" s="633"/>
      <c r="N540" s="633"/>
      <c r="O540" s="633"/>
      <c r="P540" s="633"/>
      <c r="Q540" s="633"/>
      <c r="R540" s="633"/>
      <c r="S540" s="633"/>
      <c r="T540" s="633"/>
      <c r="U540" s="633"/>
      <c r="V540" s="633"/>
      <c r="W540" s="633"/>
      <c r="X540" s="633"/>
      <c r="Y540" s="633"/>
    </row>
    <row r="541" spans="1:25">
      <c r="A541" s="633"/>
      <c r="B541" s="633"/>
      <c r="C541" s="647"/>
      <c r="D541" s="633"/>
      <c r="E541" s="633"/>
      <c r="F541" s="633"/>
      <c r="G541" s="633"/>
      <c r="H541" s="633"/>
      <c r="I541" s="633"/>
      <c r="J541" s="633"/>
      <c r="K541" s="633"/>
      <c r="L541" s="633"/>
      <c r="M541" s="633"/>
      <c r="N541" s="633"/>
      <c r="O541" s="633"/>
      <c r="P541" s="633"/>
      <c r="Q541" s="633"/>
      <c r="R541" s="633"/>
      <c r="S541" s="633"/>
      <c r="T541" s="633"/>
      <c r="U541" s="633"/>
      <c r="V541" s="633"/>
      <c r="W541" s="633"/>
      <c r="X541" s="633"/>
      <c r="Y541" s="633"/>
    </row>
    <row r="542" spans="1:25">
      <c r="A542" s="633"/>
      <c r="B542" s="633"/>
      <c r="C542" s="647"/>
      <c r="D542" s="633"/>
      <c r="E542" s="633"/>
      <c r="F542" s="633"/>
      <c r="G542" s="633"/>
      <c r="H542" s="633"/>
      <c r="I542" s="633"/>
      <c r="J542" s="633"/>
      <c r="K542" s="633"/>
      <c r="L542" s="633"/>
      <c r="M542" s="633"/>
      <c r="N542" s="633"/>
      <c r="O542" s="633"/>
      <c r="P542" s="633"/>
      <c r="Q542" s="633"/>
      <c r="R542" s="633"/>
      <c r="S542" s="633"/>
      <c r="T542" s="633"/>
      <c r="U542" s="633"/>
      <c r="V542" s="633"/>
      <c r="W542" s="633"/>
      <c r="X542" s="633"/>
      <c r="Y542" s="633"/>
    </row>
    <row r="543" spans="1:25">
      <c r="A543" s="633"/>
      <c r="B543" s="633"/>
      <c r="C543" s="647"/>
      <c r="D543" s="633"/>
      <c r="E543" s="633"/>
      <c r="F543" s="633"/>
      <c r="G543" s="633"/>
      <c r="H543" s="633"/>
      <c r="I543" s="633"/>
      <c r="J543" s="633"/>
      <c r="K543" s="633"/>
      <c r="L543" s="633"/>
      <c r="M543" s="633"/>
      <c r="N543" s="633"/>
      <c r="O543" s="633"/>
      <c r="P543" s="633"/>
      <c r="Q543" s="633"/>
      <c r="R543" s="633"/>
      <c r="S543" s="633"/>
      <c r="T543" s="633"/>
      <c r="U543" s="633"/>
      <c r="V543" s="633"/>
      <c r="W543" s="633"/>
      <c r="X543" s="633"/>
      <c r="Y543" s="633"/>
    </row>
    <row r="544" spans="1:25">
      <c r="A544" s="633"/>
      <c r="B544" s="633"/>
      <c r="C544" s="647"/>
      <c r="D544" s="633"/>
      <c r="E544" s="633"/>
      <c r="F544" s="633"/>
      <c r="G544" s="633"/>
      <c r="H544" s="633"/>
      <c r="I544" s="633"/>
      <c r="J544" s="633"/>
      <c r="K544" s="633"/>
      <c r="L544" s="633"/>
      <c r="M544" s="633"/>
      <c r="N544" s="633"/>
      <c r="O544" s="633"/>
      <c r="P544" s="633"/>
      <c r="Q544" s="633"/>
      <c r="R544" s="633"/>
      <c r="S544" s="633"/>
      <c r="T544" s="633"/>
      <c r="U544" s="633"/>
      <c r="V544" s="633"/>
      <c r="W544" s="633"/>
      <c r="X544" s="633"/>
      <c r="Y544" s="633"/>
    </row>
    <row r="545" spans="1:25">
      <c r="A545" s="633"/>
      <c r="B545" s="633"/>
      <c r="C545" s="647"/>
      <c r="D545" s="633"/>
      <c r="E545" s="633"/>
      <c r="F545" s="633"/>
      <c r="G545" s="633"/>
      <c r="H545" s="633"/>
      <c r="I545" s="633"/>
      <c r="J545" s="633"/>
      <c r="K545" s="633"/>
      <c r="L545" s="633"/>
      <c r="M545" s="633"/>
      <c r="N545" s="633"/>
      <c r="O545" s="633"/>
      <c r="P545" s="633"/>
      <c r="Q545" s="633"/>
      <c r="R545" s="633"/>
      <c r="S545" s="633"/>
      <c r="T545" s="633"/>
      <c r="U545" s="633"/>
      <c r="V545" s="633"/>
      <c r="W545" s="633"/>
      <c r="X545" s="633"/>
      <c r="Y545" s="633"/>
    </row>
    <row r="546" spans="1:25">
      <c r="A546" s="633"/>
      <c r="B546" s="633"/>
      <c r="C546" s="647"/>
      <c r="D546" s="633"/>
      <c r="E546" s="633"/>
      <c r="F546" s="633"/>
      <c r="G546" s="633"/>
      <c r="H546" s="633"/>
      <c r="I546" s="633"/>
      <c r="J546" s="633"/>
      <c r="K546" s="633"/>
      <c r="L546" s="633"/>
      <c r="M546" s="633"/>
      <c r="N546" s="633"/>
      <c r="O546" s="633"/>
      <c r="P546" s="633"/>
      <c r="Q546" s="633"/>
      <c r="R546" s="633"/>
      <c r="S546" s="633"/>
      <c r="T546" s="633"/>
      <c r="U546" s="633"/>
      <c r="V546" s="633"/>
      <c r="W546" s="633"/>
      <c r="X546" s="633"/>
      <c r="Y546" s="633"/>
    </row>
    <row r="547" spans="1:25">
      <c r="A547" s="633"/>
      <c r="B547" s="633"/>
      <c r="C547" s="647"/>
      <c r="D547" s="633"/>
      <c r="E547" s="633"/>
      <c r="F547" s="633"/>
      <c r="G547" s="633"/>
      <c r="H547" s="633"/>
      <c r="I547" s="633"/>
      <c r="J547" s="633"/>
      <c r="K547" s="633"/>
      <c r="L547" s="633"/>
      <c r="M547" s="633"/>
      <c r="N547" s="633"/>
      <c r="O547" s="633"/>
      <c r="P547" s="633"/>
      <c r="Q547" s="633"/>
      <c r="R547" s="633"/>
      <c r="S547" s="633"/>
      <c r="T547" s="633"/>
      <c r="U547" s="633"/>
      <c r="V547" s="633"/>
      <c r="W547" s="633"/>
      <c r="X547" s="633"/>
      <c r="Y547" s="633"/>
    </row>
    <row r="548" spans="1:25">
      <c r="A548" s="633"/>
      <c r="B548" s="633"/>
      <c r="C548" s="647"/>
      <c r="D548" s="633"/>
      <c r="E548" s="633"/>
      <c r="F548" s="633"/>
      <c r="G548" s="633"/>
      <c r="H548" s="633"/>
      <c r="I548" s="633"/>
      <c r="J548" s="633"/>
      <c r="K548" s="633"/>
      <c r="L548" s="633"/>
      <c r="M548" s="633"/>
      <c r="N548" s="633"/>
      <c r="O548" s="633"/>
      <c r="P548" s="633"/>
      <c r="Q548" s="633"/>
      <c r="R548" s="633"/>
      <c r="S548" s="633"/>
      <c r="T548" s="633"/>
      <c r="U548" s="633"/>
      <c r="V548" s="633"/>
      <c r="W548" s="633"/>
      <c r="X548" s="633"/>
      <c r="Y548" s="633"/>
    </row>
    <row r="549" spans="1:25">
      <c r="A549" s="633"/>
      <c r="B549" s="633"/>
      <c r="C549" s="647"/>
      <c r="D549" s="633"/>
      <c r="E549" s="633"/>
      <c r="F549" s="633"/>
      <c r="G549" s="633"/>
      <c r="H549" s="633"/>
      <c r="I549" s="633"/>
      <c r="J549" s="633"/>
      <c r="K549" s="633"/>
      <c r="L549" s="633"/>
      <c r="M549" s="633"/>
      <c r="N549" s="633"/>
      <c r="O549" s="633"/>
      <c r="P549" s="633"/>
      <c r="Q549" s="633"/>
      <c r="R549" s="633"/>
      <c r="S549" s="633"/>
      <c r="T549" s="633"/>
      <c r="U549" s="633"/>
      <c r="V549" s="633"/>
      <c r="W549" s="633"/>
      <c r="X549" s="633"/>
      <c r="Y549" s="633"/>
    </row>
    <row r="550" spans="1:25">
      <c r="A550" s="633"/>
      <c r="B550" s="633"/>
      <c r="C550" s="647"/>
      <c r="D550" s="633"/>
      <c r="E550" s="633"/>
      <c r="F550" s="633"/>
      <c r="G550" s="633"/>
      <c r="H550" s="633"/>
      <c r="I550" s="633"/>
      <c r="J550" s="633"/>
      <c r="K550" s="633"/>
      <c r="L550" s="633"/>
      <c r="M550" s="633"/>
      <c r="N550" s="633"/>
      <c r="O550" s="633"/>
      <c r="P550" s="633"/>
      <c r="Q550" s="633"/>
      <c r="R550" s="633"/>
      <c r="S550" s="633"/>
      <c r="T550" s="633"/>
      <c r="U550" s="633"/>
      <c r="V550" s="633"/>
      <c r="W550" s="633"/>
      <c r="X550" s="633"/>
      <c r="Y550" s="633"/>
    </row>
    <row r="551" spans="1:25">
      <c r="A551" s="633"/>
      <c r="B551" s="633"/>
      <c r="C551" s="647"/>
      <c r="D551" s="633"/>
      <c r="E551" s="633"/>
      <c r="F551" s="633"/>
      <c r="G551" s="633"/>
      <c r="H551" s="633"/>
      <c r="I551" s="633"/>
      <c r="J551" s="633"/>
      <c r="K551" s="633"/>
      <c r="L551" s="633"/>
      <c r="M551" s="633"/>
      <c r="N551" s="633"/>
      <c r="O551" s="633"/>
      <c r="P551" s="633"/>
      <c r="Q551" s="633"/>
      <c r="R551" s="633"/>
      <c r="S551" s="633"/>
      <c r="T551" s="633"/>
      <c r="U551" s="633"/>
      <c r="V551" s="633"/>
      <c r="W551" s="633"/>
      <c r="X551" s="633"/>
      <c r="Y551" s="633"/>
    </row>
    <row r="552" spans="1:25">
      <c r="A552" s="633"/>
      <c r="B552" s="633"/>
      <c r="C552" s="647"/>
      <c r="D552" s="633"/>
      <c r="E552" s="633"/>
      <c r="F552" s="633"/>
      <c r="G552" s="633"/>
      <c r="H552" s="633"/>
      <c r="I552" s="633"/>
      <c r="J552" s="633"/>
      <c r="K552" s="633"/>
      <c r="L552" s="633"/>
      <c r="M552" s="633"/>
      <c r="N552" s="633"/>
      <c r="O552" s="633"/>
      <c r="P552" s="633"/>
      <c r="Q552" s="633"/>
      <c r="R552" s="633"/>
      <c r="S552" s="633"/>
      <c r="T552" s="633"/>
      <c r="U552" s="633"/>
      <c r="V552" s="633"/>
      <c r="W552" s="633"/>
      <c r="X552" s="633"/>
      <c r="Y552" s="633"/>
    </row>
    <row r="553" spans="1:25">
      <c r="A553" s="633"/>
      <c r="B553" s="633"/>
      <c r="C553" s="647"/>
      <c r="D553" s="633"/>
      <c r="E553" s="633"/>
      <c r="F553" s="633"/>
      <c r="G553" s="633"/>
      <c r="H553" s="633"/>
      <c r="I553" s="633"/>
      <c r="J553" s="633"/>
      <c r="K553" s="633"/>
      <c r="L553" s="633"/>
      <c r="M553" s="633"/>
      <c r="N553" s="633"/>
      <c r="O553" s="633"/>
      <c r="P553" s="633"/>
      <c r="Q553" s="633"/>
      <c r="R553" s="633"/>
      <c r="S553" s="633"/>
      <c r="T553" s="633"/>
      <c r="U553" s="633"/>
      <c r="V553" s="633"/>
      <c r="W553" s="633"/>
      <c r="X553" s="633"/>
      <c r="Y553" s="633"/>
    </row>
    <row r="554" spans="1:25">
      <c r="A554" s="633"/>
      <c r="B554" s="633"/>
      <c r="C554" s="647"/>
      <c r="D554" s="633"/>
      <c r="E554" s="633"/>
      <c r="F554" s="633"/>
      <c r="G554" s="633"/>
      <c r="H554" s="633"/>
      <c r="I554" s="633"/>
      <c r="J554" s="633"/>
      <c r="K554" s="633"/>
      <c r="L554" s="633"/>
      <c r="M554" s="633"/>
      <c r="N554" s="633"/>
      <c r="O554" s="633"/>
      <c r="P554" s="633"/>
      <c r="Q554" s="633"/>
      <c r="R554" s="633"/>
      <c r="S554" s="633"/>
      <c r="T554" s="633"/>
      <c r="U554" s="633"/>
      <c r="V554" s="633"/>
      <c r="W554" s="633"/>
      <c r="X554" s="633"/>
      <c r="Y554" s="633"/>
    </row>
    <row r="555" spans="1:25">
      <c r="A555" s="633"/>
      <c r="B555" s="633"/>
      <c r="C555" s="647"/>
      <c r="D555" s="633"/>
      <c r="E555" s="633"/>
      <c r="F555" s="633"/>
      <c r="G555" s="633"/>
      <c r="H555" s="633"/>
      <c r="I555" s="633"/>
      <c r="J555" s="633"/>
      <c r="K555" s="633"/>
      <c r="L555" s="633"/>
      <c r="M555" s="633"/>
      <c r="N555" s="633"/>
      <c r="O555" s="633"/>
      <c r="P555" s="633"/>
      <c r="Q555" s="633"/>
      <c r="R555" s="633"/>
      <c r="S555" s="633"/>
      <c r="T555" s="633"/>
      <c r="U555" s="633"/>
      <c r="V555" s="633"/>
      <c r="W555" s="633"/>
      <c r="X555" s="633"/>
      <c r="Y555" s="633"/>
    </row>
    <row r="556" spans="1:25">
      <c r="A556" s="633"/>
      <c r="B556" s="633"/>
      <c r="C556" s="647"/>
      <c r="D556" s="633"/>
      <c r="E556" s="633"/>
      <c r="F556" s="633"/>
      <c r="G556" s="633"/>
      <c r="H556" s="633"/>
      <c r="I556" s="633"/>
      <c r="J556" s="633"/>
      <c r="K556" s="633"/>
      <c r="L556" s="633"/>
      <c r="M556" s="633"/>
      <c r="N556" s="633"/>
      <c r="O556" s="633"/>
      <c r="P556" s="633"/>
      <c r="Q556" s="633"/>
      <c r="R556" s="633"/>
      <c r="S556" s="633"/>
      <c r="T556" s="633"/>
      <c r="U556" s="633"/>
      <c r="V556" s="633"/>
      <c r="W556" s="633"/>
      <c r="X556" s="633"/>
      <c r="Y556" s="633"/>
    </row>
    <row r="557" spans="1:25">
      <c r="A557" s="633"/>
      <c r="B557" s="633"/>
      <c r="C557" s="647"/>
      <c r="D557" s="633"/>
      <c r="E557" s="633"/>
      <c r="F557" s="633"/>
      <c r="G557" s="633"/>
      <c r="H557" s="633"/>
      <c r="I557" s="633"/>
      <c r="J557" s="633"/>
      <c r="K557" s="633"/>
      <c r="L557" s="633"/>
      <c r="M557" s="633"/>
      <c r="N557" s="633"/>
      <c r="O557" s="633"/>
      <c r="P557" s="633"/>
      <c r="Q557" s="633"/>
      <c r="R557" s="633"/>
      <c r="S557" s="633"/>
      <c r="T557" s="633"/>
      <c r="U557" s="633"/>
      <c r="V557" s="633"/>
      <c r="W557" s="633"/>
      <c r="X557" s="633"/>
      <c r="Y557" s="633"/>
    </row>
    <row r="558" spans="1:25">
      <c r="A558" s="633"/>
      <c r="B558" s="633"/>
      <c r="C558" s="647"/>
      <c r="D558" s="633"/>
      <c r="E558" s="633"/>
      <c r="F558" s="633"/>
      <c r="G558" s="633"/>
      <c r="H558" s="633"/>
      <c r="I558" s="633"/>
      <c r="J558" s="633"/>
      <c r="K558" s="633"/>
      <c r="L558" s="633"/>
      <c r="M558" s="633"/>
      <c r="N558" s="633"/>
      <c r="O558" s="633"/>
      <c r="P558" s="633"/>
      <c r="Q558" s="633"/>
      <c r="R558" s="633"/>
      <c r="S558" s="633"/>
      <c r="T558" s="633"/>
      <c r="U558" s="633"/>
      <c r="V558" s="633"/>
      <c r="W558" s="633"/>
      <c r="X558" s="633"/>
      <c r="Y558" s="633"/>
    </row>
    <row r="559" spans="1:25">
      <c r="A559" s="633"/>
      <c r="B559" s="633"/>
      <c r="C559" s="647"/>
      <c r="D559" s="633"/>
      <c r="E559" s="633"/>
      <c r="F559" s="633"/>
      <c r="G559" s="633"/>
      <c r="H559" s="633"/>
      <c r="I559" s="633"/>
      <c r="J559" s="633"/>
      <c r="K559" s="633"/>
      <c r="L559" s="633"/>
      <c r="M559" s="633"/>
      <c r="N559" s="633"/>
      <c r="O559" s="633"/>
      <c r="P559" s="633"/>
      <c r="Q559" s="633"/>
      <c r="R559" s="633"/>
      <c r="S559" s="633"/>
      <c r="T559" s="633"/>
      <c r="U559" s="633"/>
      <c r="V559" s="633"/>
      <c r="W559" s="633"/>
      <c r="X559" s="633"/>
      <c r="Y559" s="633"/>
    </row>
    <row r="560" spans="1:25">
      <c r="A560" s="633"/>
      <c r="B560" s="633"/>
      <c r="C560" s="647"/>
      <c r="D560" s="633"/>
      <c r="E560" s="633"/>
      <c r="F560" s="633"/>
      <c r="G560" s="633"/>
      <c r="H560" s="633"/>
      <c r="I560" s="633"/>
      <c r="J560" s="633"/>
      <c r="K560" s="633"/>
      <c r="L560" s="633"/>
      <c r="M560" s="633"/>
      <c r="N560" s="633"/>
      <c r="O560" s="633"/>
      <c r="P560" s="633"/>
      <c r="Q560" s="633"/>
      <c r="R560" s="633"/>
      <c r="S560" s="633"/>
      <c r="T560" s="633"/>
      <c r="U560" s="633"/>
      <c r="V560" s="633"/>
      <c r="W560" s="633"/>
      <c r="X560" s="633"/>
      <c r="Y560" s="633"/>
    </row>
    <row r="561" spans="1:25">
      <c r="A561" s="633"/>
      <c r="B561" s="633"/>
      <c r="C561" s="647"/>
      <c r="D561" s="633"/>
      <c r="E561" s="633"/>
      <c r="F561" s="633"/>
      <c r="G561" s="633"/>
      <c r="H561" s="633"/>
      <c r="I561" s="633"/>
      <c r="J561" s="633"/>
      <c r="K561" s="633"/>
      <c r="L561" s="633"/>
      <c r="M561" s="633"/>
      <c r="N561" s="633"/>
      <c r="O561" s="633"/>
      <c r="P561" s="633"/>
      <c r="Q561" s="633"/>
      <c r="R561" s="633"/>
      <c r="S561" s="633"/>
      <c r="T561" s="633"/>
      <c r="U561" s="633"/>
      <c r="V561" s="633"/>
      <c r="W561" s="633"/>
      <c r="X561" s="633"/>
      <c r="Y561" s="633"/>
    </row>
    <row r="562" spans="1:25">
      <c r="A562" s="633"/>
      <c r="B562" s="633"/>
      <c r="C562" s="647"/>
      <c r="D562" s="633"/>
      <c r="E562" s="633"/>
      <c r="F562" s="633"/>
      <c r="G562" s="633"/>
      <c r="H562" s="633"/>
      <c r="I562" s="633"/>
      <c r="J562" s="633"/>
      <c r="K562" s="633"/>
      <c r="L562" s="633"/>
      <c r="M562" s="633"/>
      <c r="N562" s="633"/>
      <c r="O562" s="633"/>
      <c r="P562" s="633"/>
      <c r="Q562" s="633"/>
      <c r="R562" s="633"/>
      <c r="S562" s="633"/>
      <c r="T562" s="633"/>
      <c r="U562" s="633"/>
      <c r="V562" s="633"/>
      <c r="W562" s="633"/>
      <c r="X562" s="633"/>
      <c r="Y562" s="633"/>
    </row>
    <row r="563" spans="1:25">
      <c r="A563" s="633"/>
      <c r="B563" s="633"/>
      <c r="C563" s="647"/>
      <c r="D563" s="633"/>
      <c r="E563" s="633"/>
      <c r="F563" s="633"/>
      <c r="G563" s="633"/>
      <c r="H563" s="633"/>
      <c r="I563" s="633"/>
      <c r="J563" s="633"/>
      <c r="K563" s="633"/>
      <c r="L563" s="633"/>
      <c r="M563" s="633"/>
      <c r="N563" s="633"/>
      <c r="O563" s="633"/>
      <c r="P563" s="633"/>
      <c r="Q563" s="633"/>
      <c r="R563" s="633"/>
      <c r="S563" s="633"/>
      <c r="T563" s="633"/>
      <c r="U563" s="633"/>
      <c r="V563" s="633"/>
      <c r="W563" s="633"/>
      <c r="X563" s="633"/>
      <c r="Y563" s="633"/>
    </row>
    <row r="564" spans="1:25">
      <c r="A564" s="633"/>
      <c r="B564" s="633"/>
      <c r="C564" s="647"/>
      <c r="D564" s="633"/>
      <c r="E564" s="633"/>
      <c r="F564" s="633"/>
      <c r="G564" s="633"/>
      <c r="H564" s="633"/>
      <c r="I564" s="633"/>
      <c r="J564" s="633"/>
      <c r="K564" s="633"/>
      <c r="L564" s="633"/>
      <c r="M564" s="633"/>
      <c r="N564" s="633"/>
      <c r="O564" s="633"/>
      <c r="P564" s="633"/>
      <c r="Q564" s="633"/>
      <c r="R564" s="633"/>
      <c r="S564" s="633"/>
      <c r="T564" s="633"/>
      <c r="U564" s="633"/>
      <c r="V564" s="633"/>
      <c r="W564" s="633"/>
      <c r="X564" s="633"/>
      <c r="Y564" s="633"/>
    </row>
    <row r="565" spans="1:25">
      <c r="A565" s="633"/>
      <c r="B565" s="633"/>
      <c r="C565" s="647"/>
      <c r="D565" s="633"/>
      <c r="E565" s="633"/>
      <c r="F565" s="633"/>
      <c r="G565" s="633"/>
      <c r="H565" s="633"/>
      <c r="I565" s="633"/>
      <c r="J565" s="633"/>
      <c r="K565" s="633"/>
      <c r="L565" s="633"/>
      <c r="M565" s="633"/>
      <c r="N565" s="633"/>
      <c r="O565" s="633"/>
      <c r="P565" s="633"/>
      <c r="Q565" s="633"/>
      <c r="R565" s="633"/>
      <c r="S565" s="633"/>
      <c r="T565" s="633"/>
      <c r="U565" s="633"/>
      <c r="V565" s="633"/>
      <c r="W565" s="633"/>
      <c r="X565" s="633"/>
      <c r="Y565" s="633"/>
    </row>
    <row r="566" spans="1:25">
      <c r="A566" s="633"/>
      <c r="B566" s="633"/>
      <c r="C566" s="647"/>
      <c r="D566" s="633"/>
      <c r="E566" s="633"/>
      <c r="F566" s="633"/>
      <c r="G566" s="633"/>
      <c r="H566" s="633"/>
      <c r="I566" s="633"/>
      <c r="J566" s="633"/>
      <c r="K566" s="633"/>
      <c r="L566" s="633"/>
      <c r="M566" s="633"/>
      <c r="N566" s="633"/>
      <c r="O566" s="633"/>
      <c r="P566" s="633"/>
      <c r="Q566" s="633"/>
      <c r="R566" s="633"/>
      <c r="S566" s="633"/>
      <c r="T566" s="633"/>
      <c r="U566" s="633"/>
      <c r="V566" s="633"/>
      <c r="W566" s="633"/>
      <c r="X566" s="633"/>
      <c r="Y566" s="633"/>
    </row>
    <row r="567" spans="1:25">
      <c r="A567" s="633"/>
      <c r="B567" s="633"/>
      <c r="C567" s="647"/>
      <c r="D567" s="633"/>
      <c r="E567" s="633"/>
      <c r="F567" s="633"/>
      <c r="G567" s="633"/>
      <c r="H567" s="633"/>
      <c r="I567" s="633"/>
      <c r="J567" s="633"/>
      <c r="K567" s="633"/>
      <c r="L567" s="633"/>
      <c r="M567" s="633"/>
      <c r="N567" s="633"/>
      <c r="O567" s="633"/>
      <c r="P567" s="633"/>
      <c r="Q567" s="633"/>
      <c r="R567" s="633"/>
      <c r="S567" s="633"/>
      <c r="T567" s="633"/>
      <c r="U567" s="633"/>
      <c r="V567" s="633"/>
      <c r="W567" s="633"/>
      <c r="X567" s="633"/>
      <c r="Y567" s="633"/>
    </row>
    <row r="568" spans="1:25">
      <c r="A568" s="633"/>
      <c r="B568" s="633"/>
      <c r="C568" s="647"/>
      <c r="D568" s="633"/>
      <c r="E568" s="633"/>
      <c r="F568" s="633"/>
      <c r="G568" s="633"/>
      <c r="H568" s="633"/>
      <c r="I568" s="633"/>
      <c r="J568" s="633"/>
      <c r="K568" s="633"/>
      <c r="L568" s="633"/>
      <c r="M568" s="633"/>
      <c r="N568" s="633"/>
      <c r="O568" s="633"/>
      <c r="P568" s="633"/>
      <c r="Q568" s="633"/>
      <c r="R568" s="633"/>
      <c r="S568" s="633"/>
      <c r="T568" s="633"/>
      <c r="U568" s="633"/>
      <c r="V568" s="633"/>
      <c r="W568" s="633"/>
      <c r="X568" s="633"/>
      <c r="Y568" s="633"/>
    </row>
    <row r="569" spans="1:25">
      <c r="A569" s="633"/>
      <c r="B569" s="633"/>
      <c r="C569" s="647"/>
      <c r="D569" s="633"/>
      <c r="E569" s="633"/>
      <c r="F569" s="633"/>
      <c r="G569" s="633"/>
      <c r="H569" s="633"/>
      <c r="I569" s="633"/>
      <c r="J569" s="633"/>
      <c r="K569" s="633"/>
      <c r="L569" s="633"/>
      <c r="M569" s="633"/>
      <c r="N569" s="633"/>
      <c r="O569" s="633"/>
      <c r="P569" s="633"/>
      <c r="Q569" s="633"/>
      <c r="R569" s="633"/>
      <c r="S569" s="633"/>
      <c r="T569" s="633"/>
      <c r="U569" s="633"/>
      <c r="V569" s="633"/>
      <c r="W569" s="633"/>
      <c r="X569" s="633"/>
      <c r="Y569" s="633"/>
    </row>
    <row r="570" spans="1:25">
      <c r="A570" s="633"/>
      <c r="B570" s="633"/>
      <c r="C570" s="647"/>
      <c r="D570" s="633"/>
      <c r="E570" s="633"/>
      <c r="F570" s="633"/>
      <c r="G570" s="633"/>
      <c r="H570" s="633"/>
      <c r="I570" s="633"/>
      <c r="J570" s="633"/>
      <c r="K570" s="633"/>
      <c r="L570" s="633"/>
      <c r="M570" s="633"/>
      <c r="N570" s="633"/>
      <c r="O570" s="633"/>
      <c r="P570" s="633"/>
      <c r="Q570" s="633"/>
      <c r="R570" s="633"/>
      <c r="S570" s="633"/>
      <c r="T570" s="633"/>
      <c r="U570" s="633"/>
      <c r="V570" s="633"/>
      <c r="W570" s="633"/>
      <c r="X570" s="633"/>
      <c r="Y570" s="633"/>
    </row>
    <row r="571" spans="1:25">
      <c r="A571" s="633"/>
      <c r="B571" s="633"/>
      <c r="C571" s="647"/>
      <c r="D571" s="633"/>
      <c r="E571" s="633"/>
      <c r="F571" s="633"/>
      <c r="G571" s="633"/>
      <c r="H571" s="633"/>
      <c r="I571" s="633"/>
      <c r="J571" s="633"/>
      <c r="K571" s="633"/>
      <c r="L571" s="633"/>
      <c r="M571" s="633"/>
      <c r="N571" s="633"/>
      <c r="O571" s="633"/>
      <c r="P571" s="633"/>
      <c r="Q571" s="633"/>
      <c r="R571" s="633"/>
      <c r="S571" s="633"/>
      <c r="T571" s="633"/>
      <c r="U571" s="633"/>
      <c r="V571" s="633"/>
      <c r="W571" s="633"/>
      <c r="X571" s="633"/>
      <c r="Y571" s="633"/>
    </row>
    <row r="572" spans="1:25">
      <c r="A572" s="633"/>
      <c r="B572" s="633"/>
      <c r="C572" s="647"/>
      <c r="D572" s="633"/>
      <c r="E572" s="633"/>
      <c r="F572" s="633"/>
      <c r="G572" s="633"/>
      <c r="H572" s="633"/>
      <c r="I572" s="633"/>
      <c r="J572" s="633"/>
      <c r="K572" s="633"/>
      <c r="L572" s="633"/>
      <c r="M572" s="633"/>
      <c r="N572" s="633"/>
      <c r="O572" s="633"/>
      <c r="P572" s="633"/>
      <c r="Q572" s="633"/>
      <c r="R572" s="633"/>
      <c r="S572" s="633"/>
      <c r="T572" s="633"/>
      <c r="U572" s="633"/>
      <c r="V572" s="633"/>
      <c r="W572" s="633"/>
      <c r="X572" s="633"/>
      <c r="Y572" s="633"/>
    </row>
    <row r="573" spans="1:25">
      <c r="A573" s="633"/>
      <c r="B573" s="633"/>
      <c r="C573" s="647"/>
      <c r="D573" s="633"/>
      <c r="E573" s="633"/>
      <c r="F573" s="633"/>
      <c r="G573" s="633"/>
      <c r="H573" s="633"/>
      <c r="I573" s="633"/>
      <c r="J573" s="633"/>
      <c r="K573" s="633"/>
      <c r="L573" s="633"/>
      <c r="M573" s="633"/>
      <c r="N573" s="633"/>
      <c r="O573" s="633"/>
      <c r="P573" s="633"/>
      <c r="Q573" s="633"/>
      <c r="R573" s="633"/>
      <c r="S573" s="633"/>
      <c r="T573" s="633"/>
      <c r="U573" s="633"/>
      <c r="V573" s="633"/>
      <c r="W573" s="633"/>
      <c r="X573" s="633"/>
      <c r="Y573" s="633"/>
    </row>
    <row r="574" spans="1:25">
      <c r="A574" s="633"/>
      <c r="B574" s="633"/>
      <c r="C574" s="647"/>
      <c r="D574" s="633"/>
      <c r="E574" s="633"/>
      <c r="F574" s="633"/>
      <c r="G574" s="633"/>
      <c r="H574" s="633"/>
      <c r="I574" s="633"/>
      <c r="J574" s="633"/>
      <c r="K574" s="633"/>
      <c r="L574" s="633"/>
      <c r="M574" s="633"/>
      <c r="N574" s="633"/>
      <c r="O574" s="633"/>
      <c r="P574" s="633"/>
      <c r="Q574" s="633"/>
      <c r="R574" s="633"/>
      <c r="S574" s="633"/>
      <c r="T574" s="633"/>
      <c r="U574" s="633"/>
      <c r="V574" s="633"/>
      <c r="W574" s="633"/>
      <c r="X574" s="633"/>
      <c r="Y574" s="633"/>
    </row>
    <row r="575" spans="1:25">
      <c r="A575" s="633"/>
      <c r="B575" s="633"/>
      <c r="C575" s="647"/>
      <c r="D575" s="633"/>
      <c r="E575" s="633"/>
      <c r="F575" s="633"/>
      <c r="G575" s="633"/>
      <c r="H575" s="633"/>
      <c r="I575" s="633"/>
      <c r="J575" s="633"/>
      <c r="K575" s="633"/>
      <c r="L575" s="633"/>
      <c r="M575" s="633"/>
      <c r="N575" s="633"/>
      <c r="O575" s="633"/>
      <c r="P575" s="633"/>
      <c r="Q575" s="633"/>
      <c r="R575" s="633"/>
      <c r="S575" s="633"/>
      <c r="T575" s="633"/>
      <c r="U575" s="633"/>
      <c r="V575" s="633"/>
      <c r="W575" s="633"/>
      <c r="X575" s="633"/>
      <c r="Y575" s="633"/>
    </row>
    <row r="576" spans="1:25">
      <c r="A576" s="633"/>
      <c r="B576" s="633"/>
      <c r="C576" s="647"/>
      <c r="D576" s="633"/>
      <c r="E576" s="633"/>
      <c r="F576" s="633"/>
      <c r="G576" s="633"/>
      <c r="H576" s="633"/>
      <c r="I576" s="633"/>
      <c r="J576" s="633"/>
      <c r="K576" s="633"/>
      <c r="L576" s="633"/>
      <c r="M576" s="633"/>
      <c r="N576" s="633"/>
      <c r="O576" s="633"/>
      <c r="P576" s="633"/>
      <c r="Q576" s="633"/>
      <c r="R576" s="633"/>
      <c r="S576" s="633"/>
      <c r="T576" s="633"/>
      <c r="U576" s="633"/>
      <c r="V576" s="633"/>
      <c r="W576" s="633"/>
      <c r="X576" s="633"/>
      <c r="Y576" s="633"/>
    </row>
    <row r="577" spans="1:25">
      <c r="A577" s="633"/>
      <c r="B577" s="633"/>
      <c r="C577" s="647"/>
      <c r="D577" s="633"/>
      <c r="E577" s="633"/>
      <c r="F577" s="633"/>
      <c r="G577" s="633"/>
      <c r="H577" s="633"/>
      <c r="I577" s="633"/>
      <c r="J577" s="633"/>
      <c r="K577" s="633"/>
      <c r="L577" s="633"/>
      <c r="M577" s="633"/>
      <c r="N577" s="633"/>
      <c r="O577" s="633"/>
      <c r="P577" s="633"/>
      <c r="Q577" s="633"/>
      <c r="R577" s="633"/>
      <c r="S577" s="633"/>
      <c r="T577" s="633"/>
      <c r="U577" s="633"/>
      <c r="V577" s="633"/>
      <c r="W577" s="633"/>
      <c r="X577" s="633"/>
      <c r="Y577" s="633"/>
    </row>
    <row r="578" spans="1:25">
      <c r="A578" s="633"/>
      <c r="B578" s="633"/>
      <c r="C578" s="647"/>
      <c r="D578" s="633"/>
      <c r="E578" s="633"/>
      <c r="F578" s="633"/>
      <c r="G578" s="633"/>
      <c r="H578" s="633"/>
      <c r="I578" s="633"/>
      <c r="J578" s="633"/>
      <c r="K578" s="633"/>
      <c r="L578" s="633"/>
      <c r="M578" s="633"/>
      <c r="N578" s="633"/>
      <c r="O578" s="633"/>
      <c r="P578" s="633"/>
      <c r="Q578" s="633"/>
      <c r="R578" s="633"/>
      <c r="S578" s="633"/>
      <c r="T578" s="633"/>
      <c r="U578" s="633"/>
      <c r="V578" s="633"/>
      <c r="W578" s="633"/>
      <c r="X578" s="633"/>
      <c r="Y578" s="633"/>
    </row>
    <row r="579" spans="1:25">
      <c r="A579" s="633"/>
      <c r="B579" s="633"/>
      <c r="C579" s="647"/>
      <c r="D579" s="633"/>
      <c r="E579" s="633"/>
      <c r="F579" s="633"/>
      <c r="G579" s="633"/>
      <c r="H579" s="633"/>
      <c r="I579" s="633"/>
      <c r="J579" s="633"/>
      <c r="K579" s="633"/>
      <c r="L579" s="633"/>
      <c r="M579" s="633"/>
      <c r="N579" s="633"/>
      <c r="O579" s="633"/>
      <c r="P579" s="633"/>
      <c r="Q579" s="633"/>
      <c r="R579" s="633"/>
      <c r="S579" s="633"/>
      <c r="T579" s="633"/>
      <c r="U579" s="633"/>
      <c r="V579" s="633"/>
      <c r="W579" s="633"/>
      <c r="X579" s="633"/>
      <c r="Y579" s="633"/>
    </row>
    <row r="580" spans="1:25">
      <c r="A580" s="633"/>
      <c r="B580" s="633"/>
      <c r="C580" s="647"/>
      <c r="D580" s="633"/>
      <c r="E580" s="633"/>
      <c r="F580" s="633"/>
      <c r="G580" s="633"/>
      <c r="H580" s="633"/>
      <c r="I580" s="633"/>
      <c r="J580" s="633"/>
      <c r="K580" s="633"/>
      <c r="L580" s="633"/>
      <c r="M580" s="633"/>
      <c r="N580" s="633"/>
      <c r="O580" s="633"/>
      <c r="P580" s="633"/>
      <c r="Q580" s="633"/>
      <c r="R580" s="633"/>
      <c r="S580" s="633"/>
      <c r="T580" s="633"/>
      <c r="U580" s="633"/>
      <c r="V580" s="633"/>
      <c r="W580" s="633"/>
      <c r="X580" s="633"/>
      <c r="Y580" s="633"/>
    </row>
    <row r="581" spans="1:25">
      <c r="A581" s="633"/>
      <c r="B581" s="633"/>
      <c r="C581" s="647"/>
      <c r="D581" s="633"/>
      <c r="E581" s="633"/>
      <c r="F581" s="633"/>
      <c r="G581" s="633"/>
      <c r="H581" s="633"/>
      <c r="I581" s="633"/>
      <c r="J581" s="633"/>
      <c r="K581" s="633"/>
      <c r="L581" s="633"/>
      <c r="M581" s="633"/>
      <c r="N581" s="633"/>
      <c r="O581" s="633"/>
      <c r="P581" s="633"/>
      <c r="Q581" s="633"/>
      <c r="R581" s="633"/>
      <c r="S581" s="633"/>
      <c r="T581" s="633"/>
      <c r="U581" s="633"/>
      <c r="V581" s="633"/>
      <c r="W581" s="633"/>
      <c r="X581" s="633"/>
      <c r="Y581" s="633"/>
    </row>
    <row r="582" spans="1:25">
      <c r="A582" s="633"/>
      <c r="B582" s="633"/>
      <c r="C582" s="647"/>
      <c r="D582" s="633"/>
      <c r="E582" s="633"/>
      <c r="F582" s="633"/>
      <c r="G582" s="633"/>
      <c r="H582" s="633"/>
      <c r="I582" s="633"/>
      <c r="J582" s="633"/>
      <c r="K582" s="633"/>
      <c r="L582" s="633"/>
      <c r="M582" s="633"/>
      <c r="N582" s="633"/>
      <c r="O582" s="633"/>
      <c r="P582" s="633"/>
      <c r="Q582" s="633"/>
      <c r="R582" s="633"/>
      <c r="S582" s="633"/>
      <c r="T582" s="633"/>
      <c r="U582" s="633"/>
      <c r="V582" s="633"/>
      <c r="W582" s="633"/>
      <c r="X582" s="633"/>
      <c r="Y582" s="633"/>
    </row>
    <row r="583" spans="1:25">
      <c r="A583" s="633"/>
      <c r="B583" s="633"/>
      <c r="C583" s="647"/>
      <c r="D583" s="633"/>
      <c r="E583" s="633"/>
      <c r="F583" s="633"/>
      <c r="G583" s="633"/>
      <c r="H583" s="633"/>
      <c r="I583" s="633"/>
      <c r="J583" s="633"/>
      <c r="K583" s="633"/>
      <c r="L583" s="633"/>
      <c r="M583" s="633"/>
      <c r="N583" s="633"/>
      <c r="O583" s="633"/>
      <c r="P583" s="633"/>
      <c r="Q583" s="633"/>
      <c r="R583" s="633"/>
      <c r="S583" s="633"/>
      <c r="T583" s="633"/>
      <c r="U583" s="633"/>
      <c r="V583" s="633"/>
      <c r="W583" s="633"/>
      <c r="X583" s="633"/>
      <c r="Y583" s="633"/>
    </row>
    <row r="584" spans="1:25">
      <c r="A584" s="633"/>
      <c r="B584" s="633"/>
      <c r="C584" s="647"/>
      <c r="D584" s="633"/>
      <c r="E584" s="633"/>
      <c r="F584" s="633"/>
      <c r="G584" s="633"/>
      <c r="H584" s="633"/>
      <c r="I584" s="633"/>
      <c r="J584" s="633"/>
      <c r="K584" s="633"/>
      <c r="L584" s="633"/>
      <c r="M584" s="633"/>
      <c r="N584" s="633"/>
      <c r="O584" s="633"/>
      <c r="P584" s="633"/>
      <c r="Q584" s="633"/>
      <c r="R584" s="633"/>
      <c r="S584" s="633"/>
      <c r="T584" s="633"/>
      <c r="U584" s="633"/>
      <c r="V584" s="633"/>
      <c r="W584" s="633"/>
      <c r="X584" s="633"/>
      <c r="Y584" s="633"/>
    </row>
    <row r="585" spans="1:25">
      <c r="A585" s="633"/>
      <c r="B585" s="633"/>
      <c r="C585" s="647"/>
      <c r="D585" s="633"/>
      <c r="E585" s="633"/>
      <c r="F585" s="633"/>
      <c r="G585" s="633"/>
      <c r="H585" s="633"/>
      <c r="I585" s="633"/>
      <c r="J585" s="633"/>
      <c r="K585" s="633"/>
      <c r="L585" s="633"/>
      <c r="M585" s="633"/>
      <c r="N585" s="633"/>
      <c r="O585" s="633"/>
      <c r="P585" s="633"/>
      <c r="Q585" s="633"/>
      <c r="R585" s="633"/>
      <c r="S585" s="633"/>
      <c r="T585" s="633"/>
      <c r="U585" s="633"/>
      <c r="V585" s="633"/>
      <c r="W585" s="633"/>
      <c r="X585" s="633"/>
      <c r="Y585" s="633"/>
    </row>
    <row r="586" spans="1:25">
      <c r="A586" s="633"/>
      <c r="B586" s="633"/>
      <c r="C586" s="647"/>
      <c r="D586" s="633"/>
      <c r="E586" s="633"/>
      <c r="F586" s="633"/>
      <c r="G586" s="633"/>
      <c r="H586" s="633"/>
      <c r="I586" s="633"/>
      <c r="J586" s="633"/>
      <c r="K586" s="633"/>
      <c r="L586" s="633"/>
      <c r="M586" s="633"/>
      <c r="N586" s="633"/>
      <c r="O586" s="633"/>
      <c r="P586" s="633"/>
      <c r="Q586" s="633"/>
      <c r="R586" s="633"/>
      <c r="S586" s="633"/>
      <c r="T586" s="633"/>
      <c r="U586" s="633"/>
      <c r="V586" s="633"/>
      <c r="W586" s="633"/>
      <c r="X586" s="633"/>
      <c r="Y586" s="633"/>
    </row>
    <row r="587" spans="1:25">
      <c r="A587" s="633"/>
      <c r="B587" s="633"/>
      <c r="C587" s="647"/>
      <c r="D587" s="633"/>
      <c r="E587" s="633"/>
      <c r="F587" s="633"/>
      <c r="G587" s="633"/>
      <c r="H587" s="633"/>
      <c r="I587" s="633"/>
      <c r="J587" s="633"/>
      <c r="K587" s="633"/>
      <c r="L587" s="633"/>
      <c r="M587" s="633"/>
      <c r="N587" s="633"/>
      <c r="O587" s="633"/>
      <c r="P587" s="633"/>
      <c r="Q587" s="633"/>
      <c r="R587" s="633"/>
      <c r="S587" s="633"/>
      <c r="T587" s="633"/>
      <c r="U587" s="633"/>
      <c r="V587" s="633"/>
      <c r="W587" s="633"/>
      <c r="X587" s="633"/>
      <c r="Y587" s="633"/>
    </row>
    <row r="588" spans="1:25">
      <c r="A588" s="633"/>
      <c r="B588" s="633"/>
      <c r="C588" s="647"/>
      <c r="D588" s="633"/>
      <c r="E588" s="633"/>
      <c r="F588" s="633"/>
      <c r="G588" s="633"/>
      <c r="H588" s="633"/>
      <c r="I588" s="633"/>
      <c r="J588" s="633"/>
      <c r="K588" s="633"/>
      <c r="L588" s="633"/>
      <c r="M588" s="633"/>
      <c r="N588" s="633"/>
      <c r="O588" s="633"/>
      <c r="P588" s="633"/>
      <c r="Q588" s="633"/>
      <c r="R588" s="633"/>
      <c r="S588" s="633"/>
      <c r="T588" s="633"/>
      <c r="U588" s="633"/>
      <c r="V588" s="633"/>
      <c r="W588" s="633"/>
      <c r="X588" s="633"/>
      <c r="Y588" s="633"/>
    </row>
    <row r="589" spans="1:25">
      <c r="A589" s="633"/>
      <c r="B589" s="633"/>
      <c r="C589" s="647"/>
      <c r="D589" s="633"/>
      <c r="E589" s="633"/>
      <c r="F589" s="633"/>
      <c r="G589" s="633"/>
      <c r="H589" s="633"/>
      <c r="I589" s="633"/>
      <c r="J589" s="633"/>
      <c r="K589" s="633"/>
      <c r="L589" s="633"/>
      <c r="M589" s="633"/>
      <c r="N589" s="633"/>
      <c r="O589" s="633"/>
      <c r="P589" s="633"/>
      <c r="Q589" s="633"/>
      <c r="R589" s="633"/>
      <c r="S589" s="633"/>
      <c r="T589" s="633"/>
      <c r="U589" s="633"/>
      <c r="V589" s="633"/>
      <c r="W589" s="633"/>
      <c r="X589" s="633"/>
      <c r="Y589" s="633"/>
    </row>
    <row r="590" spans="1:25">
      <c r="A590" s="633"/>
      <c r="B590" s="633"/>
      <c r="C590" s="647"/>
      <c r="D590" s="633"/>
      <c r="E590" s="633"/>
      <c r="F590" s="633"/>
      <c r="G590" s="633"/>
      <c r="H590" s="633"/>
      <c r="I590" s="633"/>
      <c r="J590" s="633"/>
      <c r="K590" s="633"/>
      <c r="L590" s="633"/>
      <c r="M590" s="633"/>
      <c r="N590" s="633"/>
      <c r="O590" s="633"/>
      <c r="P590" s="633"/>
      <c r="Q590" s="633"/>
      <c r="R590" s="633"/>
      <c r="S590" s="633"/>
      <c r="T590" s="633"/>
      <c r="U590" s="633"/>
      <c r="V590" s="633"/>
      <c r="W590" s="633"/>
      <c r="X590" s="633"/>
      <c r="Y590" s="633"/>
    </row>
    <row r="591" spans="1:25">
      <c r="A591" s="633"/>
      <c r="B591" s="633"/>
      <c r="C591" s="647"/>
      <c r="D591" s="633"/>
      <c r="E591" s="633"/>
      <c r="F591" s="633"/>
      <c r="G591" s="633"/>
      <c r="H591" s="633"/>
      <c r="I591" s="633"/>
      <c r="J591" s="633"/>
      <c r="K591" s="633"/>
      <c r="L591" s="633"/>
      <c r="M591" s="633"/>
      <c r="N591" s="633"/>
      <c r="O591" s="633"/>
      <c r="P591" s="633"/>
      <c r="Q591" s="633"/>
      <c r="R591" s="633"/>
      <c r="S591" s="633"/>
      <c r="T591" s="633"/>
      <c r="U591" s="633"/>
      <c r="V591" s="633"/>
      <c r="W591" s="633"/>
      <c r="X591" s="633"/>
      <c r="Y591" s="633"/>
    </row>
    <row r="592" spans="1:25">
      <c r="A592" s="633"/>
      <c r="B592" s="633"/>
      <c r="C592" s="647"/>
      <c r="D592" s="633"/>
      <c r="E592" s="633"/>
      <c r="F592" s="633"/>
      <c r="G592" s="633"/>
      <c r="H592" s="633"/>
      <c r="I592" s="633"/>
      <c r="J592" s="633"/>
      <c r="K592" s="633"/>
      <c r="L592" s="633"/>
      <c r="M592" s="633"/>
      <c r="N592" s="633"/>
      <c r="O592" s="633"/>
      <c r="P592" s="633"/>
      <c r="Q592" s="633"/>
      <c r="R592" s="633"/>
      <c r="S592" s="633"/>
      <c r="T592" s="633"/>
      <c r="U592" s="633"/>
      <c r="V592" s="633"/>
      <c r="W592" s="633"/>
      <c r="X592" s="633"/>
      <c r="Y592" s="633"/>
    </row>
    <row r="593" spans="1:25">
      <c r="A593" s="633"/>
      <c r="B593" s="633"/>
      <c r="C593" s="647"/>
      <c r="D593" s="633"/>
      <c r="E593" s="633"/>
      <c r="F593" s="633"/>
      <c r="G593" s="633"/>
      <c r="H593" s="633"/>
      <c r="I593" s="633"/>
      <c r="J593" s="633"/>
      <c r="K593" s="633"/>
      <c r="L593" s="633"/>
      <c r="M593" s="633"/>
      <c r="N593" s="633"/>
      <c r="O593" s="633"/>
      <c r="P593" s="633"/>
      <c r="Q593" s="633"/>
      <c r="R593" s="633"/>
      <c r="S593" s="633"/>
      <c r="T593" s="633"/>
      <c r="U593" s="633"/>
      <c r="V593" s="633"/>
      <c r="W593" s="633"/>
      <c r="X593" s="633"/>
      <c r="Y593" s="633"/>
    </row>
    <row r="594" spans="1:25">
      <c r="A594" s="633"/>
      <c r="B594" s="633"/>
      <c r="C594" s="647"/>
      <c r="D594" s="633"/>
      <c r="E594" s="633"/>
      <c r="F594" s="633"/>
      <c r="G594" s="633"/>
      <c r="H594" s="633"/>
      <c r="I594" s="633"/>
      <c r="J594" s="633"/>
      <c r="K594" s="633"/>
      <c r="L594" s="633"/>
      <c r="M594" s="633"/>
      <c r="N594" s="633"/>
      <c r="O594" s="633"/>
      <c r="P594" s="633"/>
      <c r="Q594" s="633"/>
      <c r="R594" s="633"/>
      <c r="S594" s="633"/>
      <c r="T594" s="633"/>
      <c r="U594" s="633"/>
      <c r="V594" s="633"/>
      <c r="W594" s="633"/>
      <c r="X594" s="633"/>
      <c r="Y594" s="633"/>
    </row>
    <row r="595" spans="1:25">
      <c r="A595" s="633"/>
      <c r="B595" s="633"/>
      <c r="C595" s="647"/>
      <c r="D595" s="633"/>
      <c r="E595" s="633"/>
      <c r="F595" s="633"/>
      <c r="G595" s="633"/>
      <c r="H595" s="633"/>
      <c r="I595" s="633"/>
      <c r="J595" s="633"/>
      <c r="K595" s="633"/>
      <c r="L595" s="633"/>
      <c r="M595" s="633"/>
      <c r="N595" s="633"/>
      <c r="O595" s="633"/>
      <c r="P595" s="633"/>
      <c r="Q595" s="633"/>
      <c r="R595" s="633"/>
      <c r="S595" s="633"/>
      <c r="T595" s="633"/>
      <c r="U595" s="633"/>
      <c r="V595" s="633"/>
      <c r="W595" s="633"/>
      <c r="X595" s="633"/>
      <c r="Y595" s="633"/>
    </row>
    <row r="596" spans="1:25">
      <c r="A596" s="633"/>
      <c r="B596" s="633"/>
      <c r="C596" s="647"/>
      <c r="D596" s="633"/>
      <c r="E596" s="633"/>
      <c r="F596" s="633"/>
      <c r="G596" s="633"/>
      <c r="H596" s="633"/>
      <c r="I596" s="633"/>
      <c r="J596" s="633"/>
      <c r="K596" s="633"/>
      <c r="L596" s="633"/>
      <c r="M596" s="633"/>
      <c r="N596" s="633"/>
      <c r="O596" s="633"/>
      <c r="P596" s="633"/>
      <c r="Q596" s="633"/>
      <c r="R596" s="633"/>
      <c r="S596" s="633"/>
      <c r="T596" s="633"/>
      <c r="U596" s="633"/>
      <c r="V596" s="633"/>
      <c r="W596" s="633"/>
      <c r="X596" s="633"/>
      <c r="Y596" s="633"/>
    </row>
    <row r="597" spans="1:25">
      <c r="A597" s="633"/>
      <c r="B597" s="633"/>
      <c r="C597" s="647"/>
      <c r="D597" s="633"/>
      <c r="E597" s="633"/>
      <c r="F597" s="633"/>
      <c r="G597" s="633"/>
      <c r="H597" s="633"/>
      <c r="I597" s="633"/>
      <c r="J597" s="633"/>
      <c r="K597" s="633"/>
      <c r="L597" s="633"/>
      <c r="M597" s="633"/>
      <c r="N597" s="633"/>
      <c r="O597" s="633"/>
      <c r="P597" s="633"/>
      <c r="Q597" s="633"/>
      <c r="R597" s="633"/>
      <c r="S597" s="633"/>
      <c r="T597" s="633"/>
      <c r="U597" s="633"/>
      <c r="V597" s="633"/>
      <c r="W597" s="633"/>
      <c r="X597" s="633"/>
      <c r="Y597" s="633"/>
    </row>
    <row r="598" spans="1:25">
      <c r="A598" s="633"/>
      <c r="B598" s="633"/>
      <c r="C598" s="647"/>
      <c r="D598" s="633"/>
      <c r="E598" s="633"/>
      <c r="F598" s="633"/>
      <c r="G598" s="633"/>
      <c r="H598" s="633"/>
      <c r="I598" s="633"/>
      <c r="J598" s="633"/>
      <c r="K598" s="633"/>
      <c r="L598" s="633"/>
      <c r="M598" s="633"/>
      <c r="N598" s="633"/>
      <c r="O598" s="633"/>
      <c r="P598" s="633"/>
      <c r="Q598" s="633"/>
      <c r="R598" s="633"/>
      <c r="S598" s="633"/>
      <c r="T598" s="633"/>
      <c r="U598" s="633"/>
      <c r="V598" s="633"/>
      <c r="W598" s="633"/>
      <c r="X598" s="633"/>
      <c r="Y598" s="633"/>
    </row>
    <row r="599" spans="1:25">
      <c r="A599" s="633"/>
      <c r="B599" s="633"/>
      <c r="C599" s="647"/>
      <c r="D599" s="633"/>
      <c r="E599" s="633"/>
      <c r="F599" s="633"/>
      <c r="G599" s="633"/>
      <c r="H599" s="633"/>
      <c r="I599" s="633"/>
      <c r="J599" s="633"/>
      <c r="K599" s="633"/>
      <c r="L599" s="633"/>
      <c r="M599" s="633"/>
      <c r="N599" s="633"/>
      <c r="O599" s="633"/>
      <c r="P599" s="633"/>
      <c r="Q599" s="633"/>
      <c r="R599" s="633"/>
      <c r="S599" s="633"/>
      <c r="T599" s="633"/>
      <c r="U599" s="633"/>
      <c r="V599" s="633"/>
      <c r="W599" s="633"/>
      <c r="X599" s="633"/>
      <c r="Y599" s="633"/>
    </row>
    <row r="600" spans="1:25">
      <c r="A600" s="633"/>
      <c r="B600" s="633"/>
      <c r="C600" s="647"/>
      <c r="D600" s="633"/>
      <c r="E600" s="633"/>
      <c r="F600" s="633"/>
      <c r="G600" s="633"/>
      <c r="H600" s="633"/>
      <c r="I600" s="633"/>
      <c r="J600" s="633"/>
      <c r="K600" s="633"/>
      <c r="L600" s="633"/>
      <c r="M600" s="633"/>
      <c r="N600" s="633"/>
      <c r="O600" s="633"/>
      <c r="P600" s="633"/>
      <c r="Q600" s="633"/>
      <c r="R600" s="633"/>
      <c r="S600" s="633"/>
      <c r="T600" s="633"/>
      <c r="U600" s="633"/>
      <c r="V600" s="633"/>
      <c r="W600" s="633"/>
      <c r="X600" s="633"/>
      <c r="Y600" s="633"/>
    </row>
    <row r="601" spans="1:25">
      <c r="A601" s="633"/>
      <c r="B601" s="633"/>
      <c r="C601" s="647"/>
      <c r="D601" s="633"/>
      <c r="E601" s="633"/>
      <c r="F601" s="633"/>
      <c r="G601" s="633"/>
      <c r="H601" s="633"/>
      <c r="I601" s="633"/>
      <c r="J601" s="633"/>
      <c r="K601" s="633"/>
      <c r="L601" s="633"/>
      <c r="M601" s="633"/>
      <c r="N601" s="633"/>
      <c r="O601" s="633"/>
      <c r="P601" s="633"/>
      <c r="Q601" s="633"/>
      <c r="R601" s="633"/>
      <c r="S601" s="633"/>
      <c r="T601" s="633"/>
      <c r="U601" s="633"/>
      <c r="V601" s="633"/>
      <c r="W601" s="633"/>
      <c r="X601" s="633"/>
      <c r="Y601" s="633"/>
    </row>
    <row r="602" spans="1:25">
      <c r="A602" s="633"/>
      <c r="B602" s="633"/>
      <c r="C602" s="647"/>
      <c r="D602" s="633"/>
      <c r="E602" s="633"/>
      <c r="F602" s="633"/>
      <c r="G602" s="633"/>
      <c r="H602" s="633"/>
      <c r="I602" s="633"/>
      <c r="J602" s="633"/>
      <c r="K602" s="633"/>
      <c r="L602" s="633"/>
      <c r="M602" s="633"/>
      <c r="N602" s="633"/>
      <c r="O602" s="633"/>
      <c r="P602" s="633"/>
      <c r="Q602" s="633"/>
      <c r="R602" s="633"/>
      <c r="S602" s="633"/>
      <c r="T602" s="633"/>
      <c r="U602" s="633"/>
      <c r="V602" s="633"/>
      <c r="W602" s="633"/>
      <c r="X602" s="633"/>
      <c r="Y602" s="633"/>
    </row>
    <row r="603" spans="1:25">
      <c r="A603" s="633"/>
      <c r="B603" s="633"/>
      <c r="C603" s="647"/>
      <c r="D603" s="633"/>
      <c r="E603" s="633"/>
      <c r="F603" s="633"/>
      <c r="G603" s="633"/>
      <c r="H603" s="633"/>
      <c r="I603" s="633"/>
      <c r="J603" s="633"/>
      <c r="K603" s="633"/>
      <c r="L603" s="633"/>
      <c r="M603" s="633"/>
      <c r="N603" s="633"/>
      <c r="O603" s="633"/>
      <c r="P603" s="633"/>
      <c r="Q603" s="633"/>
      <c r="R603" s="633"/>
      <c r="S603" s="633"/>
      <c r="T603" s="633"/>
      <c r="U603" s="633"/>
      <c r="V603" s="633"/>
      <c r="W603" s="633"/>
      <c r="X603" s="633"/>
      <c r="Y603" s="633"/>
    </row>
    <row r="604" spans="1:25">
      <c r="A604" s="633"/>
      <c r="B604" s="633"/>
      <c r="C604" s="647"/>
      <c r="D604" s="633"/>
      <c r="E604" s="633"/>
      <c r="F604" s="633"/>
      <c r="G604" s="633"/>
      <c r="H604" s="633"/>
      <c r="I604" s="633"/>
      <c r="J604" s="633"/>
      <c r="K604" s="633"/>
      <c r="L604" s="633"/>
      <c r="M604" s="633"/>
      <c r="N604" s="633"/>
      <c r="O604" s="633"/>
      <c r="P604" s="633"/>
      <c r="Q604" s="633"/>
      <c r="R604" s="633"/>
      <c r="S604" s="633"/>
      <c r="T604" s="633"/>
      <c r="U604" s="633"/>
      <c r="V604" s="633"/>
      <c r="W604" s="633"/>
      <c r="X604" s="633"/>
      <c r="Y604" s="633"/>
    </row>
    <row r="605" spans="1:25">
      <c r="A605" s="633"/>
      <c r="B605" s="633"/>
      <c r="C605" s="647"/>
      <c r="D605" s="633"/>
      <c r="E605" s="633"/>
      <c r="F605" s="633"/>
      <c r="G605" s="633"/>
      <c r="H605" s="633"/>
      <c r="I605" s="633"/>
      <c r="J605" s="633"/>
      <c r="K605" s="633"/>
      <c r="L605" s="633"/>
      <c r="M605" s="633"/>
      <c r="N605" s="633"/>
      <c r="O605" s="633"/>
      <c r="P605" s="633"/>
      <c r="Q605" s="633"/>
      <c r="R605" s="633"/>
      <c r="S605" s="633"/>
      <c r="T605" s="633"/>
      <c r="U605" s="633"/>
      <c r="V605" s="633"/>
      <c r="W605" s="633"/>
      <c r="X605" s="633"/>
      <c r="Y605" s="633"/>
    </row>
    <row r="606" spans="1:25">
      <c r="A606" s="633"/>
      <c r="B606" s="633"/>
      <c r="C606" s="647"/>
      <c r="D606" s="633"/>
      <c r="E606" s="633"/>
      <c r="F606" s="633"/>
      <c r="G606" s="633"/>
      <c r="H606" s="633"/>
      <c r="I606" s="633"/>
      <c r="J606" s="633"/>
      <c r="K606" s="633"/>
      <c r="L606" s="633"/>
      <c r="M606" s="633"/>
      <c r="N606" s="633"/>
      <c r="O606" s="633"/>
      <c r="P606" s="633"/>
      <c r="Q606" s="633"/>
      <c r="R606" s="633"/>
      <c r="S606" s="633"/>
      <c r="T606" s="633"/>
      <c r="U606" s="633"/>
      <c r="V606" s="633"/>
      <c r="W606" s="633"/>
      <c r="X606" s="633"/>
      <c r="Y606" s="633"/>
    </row>
    <row r="607" spans="1:25">
      <c r="A607" s="633"/>
      <c r="B607" s="633"/>
      <c r="C607" s="647"/>
      <c r="D607" s="633"/>
      <c r="E607" s="633"/>
      <c r="F607" s="633"/>
      <c r="G607" s="633"/>
      <c r="H607" s="633"/>
      <c r="I607" s="633"/>
      <c r="J607" s="633"/>
      <c r="K607" s="633"/>
      <c r="L607" s="633"/>
      <c r="M607" s="633"/>
      <c r="N607" s="633"/>
      <c r="O607" s="633"/>
      <c r="P607" s="633"/>
      <c r="Q607" s="633"/>
      <c r="R607" s="633"/>
      <c r="S607" s="633"/>
      <c r="T607" s="633"/>
      <c r="U607" s="633"/>
      <c r="V607" s="633"/>
      <c r="W607" s="633"/>
      <c r="X607" s="633"/>
      <c r="Y607" s="633"/>
    </row>
    <row r="608" spans="1:25">
      <c r="A608" s="633"/>
      <c r="B608" s="633"/>
      <c r="C608" s="647"/>
      <c r="D608" s="633"/>
      <c r="E608" s="633"/>
      <c r="F608" s="633"/>
      <c r="G608" s="633"/>
      <c r="H608" s="633"/>
      <c r="I608" s="633"/>
      <c r="J608" s="633"/>
      <c r="K608" s="633"/>
      <c r="L608" s="633"/>
      <c r="M608" s="633"/>
      <c r="N608" s="633"/>
      <c r="O608" s="633"/>
      <c r="P608" s="633"/>
      <c r="Q608" s="633"/>
      <c r="R608" s="633"/>
      <c r="S608" s="633"/>
      <c r="T608" s="633"/>
      <c r="U608" s="633"/>
      <c r="V608" s="633"/>
      <c r="W608" s="633"/>
      <c r="X608" s="633"/>
      <c r="Y608" s="633"/>
    </row>
    <row r="609" spans="1:25">
      <c r="A609" s="633"/>
      <c r="B609" s="633"/>
      <c r="C609" s="647"/>
      <c r="D609" s="633"/>
      <c r="E609" s="633"/>
      <c r="F609" s="633"/>
      <c r="G609" s="633"/>
      <c r="H609" s="633"/>
      <c r="I609" s="633"/>
      <c r="J609" s="633"/>
      <c r="K609" s="633"/>
      <c r="L609" s="633"/>
      <c r="M609" s="633"/>
      <c r="N609" s="633"/>
      <c r="O609" s="633"/>
      <c r="P609" s="633"/>
      <c r="Q609" s="633"/>
      <c r="R609" s="633"/>
      <c r="S609" s="633"/>
      <c r="T609" s="633"/>
      <c r="U609" s="633"/>
      <c r="V609" s="633"/>
      <c r="W609" s="633"/>
      <c r="X609" s="633"/>
      <c r="Y609" s="633"/>
    </row>
    <row r="610" spans="1:25">
      <c r="A610" s="633"/>
      <c r="B610" s="633"/>
      <c r="C610" s="647"/>
      <c r="D610" s="633"/>
      <c r="E610" s="633"/>
      <c r="F610" s="633"/>
      <c r="G610" s="633"/>
      <c r="H610" s="633"/>
      <c r="I610" s="633"/>
      <c r="J610" s="633"/>
      <c r="K610" s="633"/>
      <c r="L610" s="633"/>
      <c r="M610" s="633"/>
      <c r="N610" s="633"/>
      <c r="O610" s="633"/>
      <c r="P610" s="633"/>
      <c r="Q610" s="633"/>
      <c r="R610" s="633"/>
      <c r="S610" s="633"/>
      <c r="T610" s="633"/>
      <c r="U610" s="633"/>
      <c r="V610" s="633"/>
      <c r="W610" s="633"/>
      <c r="X610" s="633"/>
      <c r="Y610" s="633"/>
    </row>
    <row r="611" spans="1:25">
      <c r="A611" s="633"/>
      <c r="B611" s="633"/>
      <c r="C611" s="647"/>
      <c r="D611" s="633"/>
      <c r="E611" s="633"/>
      <c r="F611" s="633"/>
      <c r="G611" s="633"/>
      <c r="H611" s="633"/>
      <c r="I611" s="633"/>
      <c r="J611" s="633"/>
      <c r="K611" s="633"/>
      <c r="L611" s="633"/>
      <c r="M611" s="633"/>
      <c r="N611" s="633"/>
      <c r="O611" s="633"/>
      <c r="P611" s="633"/>
      <c r="Q611" s="633"/>
      <c r="R611" s="633"/>
      <c r="S611" s="633"/>
      <c r="T611" s="633"/>
      <c r="U611" s="633"/>
      <c r="V611" s="633"/>
      <c r="W611" s="633"/>
      <c r="X611" s="633"/>
      <c r="Y611" s="633"/>
    </row>
    <row r="612" spans="1:25">
      <c r="A612" s="633"/>
      <c r="B612" s="633"/>
      <c r="C612" s="647"/>
      <c r="D612" s="633"/>
      <c r="E612" s="633"/>
      <c r="F612" s="633"/>
      <c r="G612" s="633"/>
      <c r="H612" s="633"/>
      <c r="I612" s="633"/>
      <c r="J612" s="633"/>
      <c r="K612" s="633"/>
      <c r="L612" s="633"/>
      <c r="M612" s="633"/>
      <c r="N612" s="633"/>
      <c r="O612" s="633"/>
      <c r="P612" s="633"/>
      <c r="Q612" s="633"/>
      <c r="R612" s="633"/>
      <c r="S612" s="633"/>
      <c r="T612" s="633"/>
      <c r="U612" s="633"/>
      <c r="V612" s="633"/>
      <c r="W612" s="633"/>
      <c r="X612" s="633"/>
      <c r="Y612" s="633"/>
    </row>
    <row r="613" spans="1:25">
      <c r="A613" s="633"/>
      <c r="B613" s="633"/>
      <c r="C613" s="647"/>
      <c r="D613" s="633"/>
      <c r="E613" s="633"/>
      <c r="F613" s="633"/>
      <c r="G613" s="633"/>
      <c r="H613" s="633"/>
      <c r="I613" s="633"/>
      <c r="J613" s="633"/>
      <c r="K613" s="633"/>
      <c r="L613" s="633"/>
      <c r="M613" s="633"/>
      <c r="N613" s="633"/>
      <c r="O613" s="633"/>
      <c r="P613" s="633"/>
      <c r="Q613" s="633"/>
      <c r="R613" s="633"/>
      <c r="S613" s="633"/>
      <c r="T613" s="633"/>
      <c r="U613" s="633"/>
      <c r="V613" s="633"/>
      <c r="W613" s="633"/>
      <c r="X613" s="633"/>
      <c r="Y613" s="633"/>
    </row>
    <row r="614" spans="1:25">
      <c r="A614" s="633"/>
      <c r="B614" s="633"/>
      <c r="C614" s="647"/>
      <c r="D614" s="633"/>
      <c r="E614" s="633"/>
      <c r="F614" s="633"/>
      <c r="G614" s="633"/>
      <c r="H614" s="633"/>
      <c r="I614" s="633"/>
      <c r="J614" s="633"/>
      <c r="K614" s="633"/>
      <c r="L614" s="633"/>
      <c r="M614" s="633"/>
      <c r="N614" s="633"/>
      <c r="O614" s="633"/>
      <c r="P614" s="633"/>
      <c r="Q614" s="633"/>
      <c r="R614" s="633"/>
      <c r="S614" s="633"/>
      <c r="T614" s="633"/>
      <c r="U614" s="633"/>
      <c r="V614" s="633"/>
      <c r="W614" s="633"/>
      <c r="X614" s="633"/>
      <c r="Y614" s="633"/>
    </row>
    <row r="615" spans="1:25">
      <c r="A615" s="633"/>
      <c r="B615" s="633"/>
      <c r="C615" s="647"/>
      <c r="D615" s="633"/>
      <c r="E615" s="633"/>
      <c r="F615" s="633"/>
      <c r="G615" s="633"/>
      <c r="H615" s="633"/>
      <c r="I615" s="633"/>
      <c r="J615" s="633"/>
      <c r="K615" s="633"/>
      <c r="L615" s="633"/>
      <c r="M615" s="633"/>
      <c r="N615" s="633"/>
      <c r="O615" s="633"/>
      <c r="P615" s="633"/>
      <c r="Q615" s="633"/>
      <c r="R615" s="633"/>
      <c r="S615" s="633"/>
      <c r="T615" s="633"/>
      <c r="U615" s="633"/>
      <c r="V615" s="633"/>
      <c r="W615" s="633"/>
      <c r="X615" s="633"/>
      <c r="Y615" s="633"/>
    </row>
    <row r="616" spans="1:25">
      <c r="A616" s="633"/>
      <c r="B616" s="633"/>
      <c r="C616" s="647"/>
      <c r="D616" s="633"/>
      <c r="E616" s="633"/>
      <c r="F616" s="633"/>
      <c r="G616" s="633"/>
      <c r="H616" s="633"/>
      <c r="I616" s="633"/>
      <c r="J616" s="633"/>
      <c r="K616" s="633"/>
      <c r="L616" s="633"/>
      <c r="M616" s="633"/>
      <c r="N616" s="633"/>
      <c r="O616" s="633"/>
      <c r="P616" s="633"/>
      <c r="Q616" s="633"/>
      <c r="R616" s="633"/>
      <c r="S616" s="633"/>
      <c r="T616" s="633"/>
      <c r="U616" s="633"/>
      <c r="V616" s="633"/>
      <c r="W616" s="633"/>
      <c r="X616" s="633"/>
      <c r="Y616" s="633"/>
    </row>
    <row r="617" spans="1:25">
      <c r="A617" s="633"/>
      <c r="B617" s="633"/>
      <c r="C617" s="647"/>
      <c r="D617" s="633"/>
      <c r="E617" s="633"/>
      <c r="F617" s="633"/>
      <c r="G617" s="633"/>
      <c r="H617" s="633"/>
      <c r="I617" s="633"/>
      <c r="J617" s="633"/>
      <c r="K617" s="633"/>
      <c r="L617" s="633"/>
      <c r="M617" s="633"/>
      <c r="N617" s="633"/>
      <c r="O617" s="633"/>
      <c r="P617" s="633"/>
      <c r="Q617" s="633"/>
      <c r="R617" s="633"/>
      <c r="S617" s="633"/>
      <c r="T617" s="633"/>
      <c r="U617" s="633"/>
      <c r="V617" s="633"/>
      <c r="W617" s="633"/>
      <c r="X617" s="633"/>
      <c r="Y617" s="633"/>
    </row>
    <row r="618" spans="1:25">
      <c r="A618" s="633"/>
      <c r="B618" s="633"/>
      <c r="C618" s="647"/>
      <c r="D618" s="633"/>
      <c r="E618" s="633"/>
      <c r="F618" s="633"/>
      <c r="G618" s="633"/>
      <c r="H618" s="633"/>
      <c r="I618" s="633"/>
      <c r="J618" s="633"/>
      <c r="K618" s="633"/>
      <c r="L618" s="633"/>
      <c r="M618" s="633"/>
      <c r="N618" s="633"/>
      <c r="O618" s="633"/>
      <c r="P618" s="633"/>
      <c r="Q618" s="633"/>
      <c r="R618" s="633"/>
      <c r="S618" s="633"/>
      <c r="T618" s="633"/>
      <c r="U618" s="633"/>
      <c r="V618" s="633"/>
      <c r="W618" s="633"/>
      <c r="X618" s="633"/>
      <c r="Y618" s="633"/>
    </row>
    <row r="619" spans="1:25">
      <c r="A619" s="633"/>
      <c r="B619" s="633"/>
      <c r="C619" s="647"/>
      <c r="D619" s="633"/>
      <c r="E619" s="633"/>
      <c r="F619" s="633"/>
      <c r="G619" s="633"/>
      <c r="H619" s="633"/>
      <c r="I619" s="633"/>
      <c r="J619" s="633"/>
      <c r="K619" s="633"/>
      <c r="L619" s="633"/>
      <c r="M619" s="633"/>
      <c r="N619" s="633"/>
      <c r="O619" s="633"/>
      <c r="P619" s="633"/>
      <c r="Q619" s="633"/>
      <c r="R619" s="633"/>
      <c r="S619" s="633"/>
      <c r="T619" s="633"/>
      <c r="U619" s="633"/>
      <c r="V619" s="633"/>
      <c r="W619" s="633"/>
      <c r="X619" s="633"/>
      <c r="Y619" s="633"/>
    </row>
    <row r="620" spans="1:25">
      <c r="A620" s="633"/>
      <c r="B620" s="633"/>
      <c r="C620" s="647"/>
      <c r="D620" s="633"/>
      <c r="E620" s="633"/>
      <c r="F620" s="633"/>
      <c r="G620" s="633"/>
      <c r="H620" s="633"/>
      <c r="I620" s="633"/>
      <c r="J620" s="633"/>
      <c r="K620" s="633"/>
      <c r="L620" s="633"/>
      <c r="M620" s="633"/>
      <c r="N620" s="633"/>
      <c r="O620" s="633"/>
      <c r="P620" s="633"/>
      <c r="Q620" s="633"/>
      <c r="R620" s="633"/>
      <c r="S620" s="633"/>
      <c r="T620" s="633"/>
      <c r="U620" s="633"/>
      <c r="V620" s="633"/>
      <c r="W620" s="633"/>
      <c r="X620" s="633"/>
      <c r="Y620" s="633"/>
    </row>
    <row r="621" spans="1:25">
      <c r="A621" s="633"/>
      <c r="B621" s="633"/>
      <c r="C621" s="647"/>
      <c r="D621" s="633"/>
      <c r="E621" s="633"/>
      <c r="F621" s="633"/>
      <c r="G621" s="633"/>
      <c r="H621" s="633"/>
      <c r="I621" s="633"/>
      <c r="J621" s="633"/>
      <c r="K621" s="633"/>
      <c r="L621" s="633"/>
      <c r="M621" s="633"/>
      <c r="N621" s="633"/>
      <c r="O621" s="633"/>
      <c r="P621" s="633"/>
      <c r="Q621" s="633"/>
      <c r="R621" s="633"/>
      <c r="S621" s="633"/>
      <c r="T621" s="633"/>
      <c r="U621" s="633"/>
      <c r="V621" s="633"/>
      <c r="W621" s="633"/>
      <c r="X621" s="633"/>
      <c r="Y621" s="633"/>
    </row>
    <row r="622" spans="1:25">
      <c r="A622" s="633"/>
      <c r="B622" s="633"/>
      <c r="C622" s="647"/>
      <c r="D622" s="633"/>
      <c r="E622" s="633"/>
      <c r="F622" s="633"/>
      <c r="G622" s="633"/>
      <c r="H622" s="633"/>
      <c r="I622" s="633"/>
      <c r="J622" s="633"/>
      <c r="K622" s="633"/>
      <c r="L622" s="633"/>
      <c r="M622" s="633"/>
      <c r="N622" s="633"/>
      <c r="O622" s="633"/>
      <c r="P622" s="633"/>
      <c r="Q622" s="633"/>
      <c r="R622" s="633"/>
      <c r="S622" s="633"/>
      <c r="T622" s="633"/>
      <c r="U622" s="633"/>
      <c r="V622" s="633"/>
      <c r="W622" s="633"/>
      <c r="X622" s="633"/>
      <c r="Y622" s="633"/>
    </row>
    <row r="623" spans="1:25">
      <c r="A623" s="633"/>
      <c r="B623" s="633"/>
      <c r="C623" s="647"/>
      <c r="D623" s="633"/>
      <c r="E623" s="633"/>
      <c r="F623" s="633"/>
      <c r="G623" s="633"/>
      <c r="H623" s="633"/>
      <c r="I623" s="633"/>
      <c r="J623" s="633"/>
      <c r="K623" s="633"/>
      <c r="L623" s="633"/>
      <c r="M623" s="633"/>
      <c r="N623" s="633"/>
      <c r="O623" s="633"/>
      <c r="P623" s="633"/>
      <c r="Q623" s="633"/>
      <c r="R623" s="633"/>
      <c r="S623" s="633"/>
      <c r="T623" s="633"/>
      <c r="U623" s="633"/>
      <c r="V623" s="633"/>
      <c r="W623" s="633"/>
      <c r="X623" s="633"/>
      <c r="Y623" s="633"/>
    </row>
    <row r="624" spans="1:25">
      <c r="A624" s="633"/>
      <c r="B624" s="633"/>
      <c r="C624" s="647"/>
      <c r="D624" s="633"/>
      <c r="E624" s="633"/>
      <c r="F624" s="633"/>
      <c r="G624" s="633"/>
      <c r="H624" s="633"/>
      <c r="I624" s="633"/>
      <c r="J624" s="633"/>
      <c r="K624" s="633"/>
      <c r="L624" s="633"/>
      <c r="M624" s="633"/>
      <c r="N624" s="633"/>
      <c r="O624" s="633"/>
      <c r="P624" s="633"/>
      <c r="Q624" s="633"/>
      <c r="R624" s="633"/>
      <c r="S624" s="633"/>
      <c r="T624" s="633"/>
      <c r="U624" s="633"/>
      <c r="V624" s="633"/>
      <c r="W624" s="633"/>
      <c r="X624" s="633"/>
      <c r="Y624" s="633"/>
    </row>
    <row r="625" spans="1:25">
      <c r="A625" s="633"/>
      <c r="B625" s="633"/>
      <c r="C625" s="647"/>
      <c r="D625" s="633"/>
      <c r="E625" s="633"/>
      <c r="F625" s="633"/>
      <c r="G625" s="633"/>
      <c r="H625" s="633"/>
      <c r="I625" s="633"/>
      <c r="J625" s="633"/>
      <c r="K625" s="633"/>
      <c r="L625" s="633"/>
      <c r="M625" s="633"/>
      <c r="N625" s="633"/>
      <c r="O625" s="633"/>
      <c r="P625" s="633"/>
      <c r="Q625" s="633"/>
      <c r="R625" s="633"/>
      <c r="S625" s="633"/>
      <c r="T625" s="633"/>
      <c r="U625" s="633"/>
      <c r="V625" s="633"/>
      <c r="W625" s="633"/>
      <c r="X625" s="633"/>
      <c r="Y625" s="633"/>
    </row>
    <row r="626" spans="1:25">
      <c r="A626" s="633"/>
      <c r="B626" s="633"/>
      <c r="C626" s="647"/>
      <c r="D626" s="633"/>
      <c r="E626" s="633"/>
      <c r="F626" s="633"/>
      <c r="G626" s="633"/>
      <c r="H626" s="633"/>
      <c r="I626" s="633"/>
      <c r="J626" s="633"/>
      <c r="K626" s="633"/>
      <c r="L626" s="633"/>
      <c r="M626" s="633"/>
      <c r="N626" s="633"/>
      <c r="O626" s="633"/>
      <c r="P626" s="633"/>
      <c r="Q626" s="633"/>
      <c r="R626" s="633"/>
      <c r="S626" s="633"/>
      <c r="T626" s="633"/>
      <c r="U626" s="633"/>
      <c r="V626" s="633"/>
      <c r="W626" s="633"/>
      <c r="X626" s="633"/>
      <c r="Y626" s="633"/>
    </row>
    <row r="627" spans="1:25">
      <c r="A627" s="633"/>
      <c r="B627" s="633"/>
      <c r="C627" s="647"/>
      <c r="D627" s="633"/>
      <c r="E627" s="633"/>
      <c r="F627" s="633"/>
      <c r="G627" s="633"/>
      <c r="H627" s="633"/>
      <c r="I627" s="633"/>
      <c r="J627" s="633"/>
      <c r="K627" s="633"/>
      <c r="L627" s="633"/>
      <c r="M627" s="633"/>
      <c r="N627" s="633"/>
      <c r="O627" s="633"/>
      <c r="P627" s="633"/>
      <c r="Q627" s="633"/>
      <c r="R627" s="633"/>
      <c r="S627" s="633"/>
      <c r="T627" s="633"/>
      <c r="U627" s="633"/>
      <c r="V627" s="633"/>
      <c r="W627" s="633"/>
      <c r="X627" s="633"/>
      <c r="Y627" s="633"/>
    </row>
    <row r="628" spans="1:25">
      <c r="A628" s="633"/>
      <c r="B628" s="633"/>
      <c r="C628" s="647"/>
      <c r="D628" s="633"/>
      <c r="E628" s="633"/>
      <c r="F628" s="633"/>
      <c r="G628" s="633"/>
      <c r="H628" s="633"/>
      <c r="I628" s="633"/>
      <c r="J628" s="633"/>
      <c r="K628" s="633"/>
      <c r="L628" s="633"/>
      <c r="M628" s="633"/>
      <c r="N628" s="633"/>
      <c r="O628" s="633"/>
      <c r="P628" s="633"/>
      <c r="Q628" s="633"/>
      <c r="R628" s="633"/>
      <c r="S628" s="633"/>
      <c r="T628" s="633"/>
      <c r="U628" s="633"/>
      <c r="V628" s="633"/>
      <c r="W628" s="633"/>
      <c r="X628" s="633"/>
      <c r="Y628" s="633"/>
    </row>
    <row r="629" spans="1:25">
      <c r="A629" s="633"/>
      <c r="B629" s="633"/>
      <c r="C629" s="647"/>
      <c r="D629" s="633"/>
      <c r="E629" s="633"/>
      <c r="F629" s="633"/>
      <c r="G629" s="633"/>
      <c r="H629" s="633"/>
      <c r="I629" s="633"/>
      <c r="J629" s="633"/>
      <c r="K629" s="633"/>
      <c r="L629" s="633"/>
      <c r="M629" s="633"/>
      <c r="N629" s="633"/>
      <c r="O629" s="633"/>
      <c r="P629" s="633"/>
      <c r="Q629" s="633"/>
      <c r="R629" s="633"/>
      <c r="S629" s="633"/>
      <c r="T629" s="633"/>
      <c r="U629" s="633"/>
      <c r="V629" s="633"/>
      <c r="W629" s="633"/>
      <c r="X629" s="633"/>
      <c r="Y629" s="633"/>
    </row>
    <row r="630" spans="1:25">
      <c r="A630" s="633"/>
      <c r="B630" s="633"/>
      <c r="C630" s="647"/>
      <c r="D630" s="633"/>
      <c r="E630" s="633"/>
      <c r="F630" s="633"/>
      <c r="G630" s="633"/>
      <c r="H630" s="633"/>
      <c r="I630" s="633"/>
      <c r="J630" s="633"/>
      <c r="K630" s="633"/>
      <c r="L630" s="633"/>
      <c r="M630" s="633"/>
      <c r="N630" s="633"/>
      <c r="O630" s="633"/>
      <c r="P630" s="633"/>
      <c r="Q630" s="633"/>
      <c r="R630" s="633"/>
      <c r="S630" s="633"/>
      <c r="T630" s="633"/>
      <c r="U630" s="633"/>
      <c r="V630" s="633"/>
      <c r="W630" s="633"/>
      <c r="X630" s="633"/>
      <c r="Y630" s="633"/>
    </row>
    <row r="631" spans="1:25">
      <c r="A631" s="633"/>
      <c r="B631" s="633"/>
      <c r="C631" s="647"/>
      <c r="D631" s="633"/>
      <c r="E631" s="633"/>
      <c r="F631" s="633"/>
      <c r="G631" s="633"/>
      <c r="H631" s="633"/>
      <c r="I631" s="633"/>
      <c r="J631" s="633"/>
      <c r="K631" s="633"/>
      <c r="L631" s="633"/>
      <c r="M631" s="633"/>
      <c r="N631" s="633"/>
      <c r="O631" s="633"/>
      <c r="P631" s="633"/>
      <c r="Q631" s="633"/>
      <c r="R631" s="633"/>
      <c r="S631" s="633"/>
      <c r="T631" s="633"/>
      <c r="U631" s="633"/>
      <c r="V631" s="633"/>
      <c r="W631" s="633"/>
      <c r="X631" s="633"/>
      <c r="Y631" s="633"/>
    </row>
    <row r="632" spans="1:25">
      <c r="A632" s="633"/>
      <c r="B632" s="633"/>
      <c r="C632" s="647"/>
      <c r="D632" s="633"/>
      <c r="E632" s="633"/>
      <c r="F632" s="633"/>
      <c r="G632" s="633"/>
      <c r="H632" s="633"/>
      <c r="I632" s="633"/>
      <c r="J632" s="633"/>
      <c r="K632" s="633"/>
      <c r="L632" s="633"/>
      <c r="M632" s="633"/>
      <c r="N632" s="633"/>
      <c r="O632" s="633"/>
      <c r="P632" s="633"/>
      <c r="Q632" s="633"/>
      <c r="R632" s="633"/>
      <c r="S632" s="633"/>
      <c r="T632" s="633"/>
      <c r="U632" s="633"/>
      <c r="V632" s="633"/>
      <c r="W632" s="633"/>
      <c r="X632" s="633"/>
      <c r="Y632" s="633"/>
    </row>
    <row r="633" spans="1:25">
      <c r="A633" s="633"/>
      <c r="B633" s="633"/>
      <c r="C633" s="647"/>
      <c r="D633" s="633"/>
      <c r="E633" s="633"/>
      <c r="F633" s="633"/>
      <c r="G633" s="633"/>
      <c r="H633" s="633"/>
      <c r="I633" s="633"/>
      <c r="J633" s="633"/>
      <c r="K633" s="633"/>
      <c r="L633" s="633"/>
      <c r="M633" s="633"/>
      <c r="N633" s="633"/>
      <c r="O633" s="633"/>
      <c r="P633" s="633"/>
      <c r="Q633" s="633"/>
      <c r="R633" s="633"/>
      <c r="S633" s="633"/>
      <c r="T633" s="633"/>
      <c r="U633" s="633"/>
      <c r="V633" s="633"/>
      <c r="W633" s="633"/>
      <c r="X633" s="633"/>
      <c r="Y633" s="633"/>
    </row>
    <row r="634" spans="1:25">
      <c r="A634" s="633"/>
      <c r="B634" s="633"/>
      <c r="C634" s="647"/>
      <c r="D634" s="633"/>
      <c r="E634" s="633"/>
      <c r="F634" s="633"/>
      <c r="G634" s="633"/>
      <c r="H634" s="633"/>
      <c r="I634" s="633"/>
      <c r="J634" s="633"/>
      <c r="K634" s="633"/>
      <c r="L634" s="633"/>
      <c r="M634" s="633"/>
      <c r="N634" s="633"/>
      <c r="O634" s="633"/>
      <c r="P634" s="633"/>
      <c r="Q634" s="633"/>
      <c r="R634" s="633"/>
      <c r="S634" s="633"/>
      <c r="T634" s="633"/>
      <c r="U634" s="633"/>
      <c r="V634" s="633"/>
      <c r="W634" s="633"/>
      <c r="X634" s="633"/>
      <c r="Y634" s="633"/>
    </row>
    <row r="635" spans="1:25">
      <c r="A635" s="633"/>
      <c r="B635" s="633"/>
      <c r="C635" s="647"/>
      <c r="D635" s="633"/>
      <c r="E635" s="633"/>
      <c r="F635" s="633"/>
      <c r="G635" s="633"/>
      <c r="H635" s="633"/>
      <c r="I635" s="633"/>
      <c r="J635" s="633"/>
      <c r="K635" s="633"/>
      <c r="L635" s="633"/>
      <c r="M635" s="633"/>
      <c r="N635" s="633"/>
      <c r="O635" s="633"/>
      <c r="P635" s="633"/>
      <c r="Q635" s="633"/>
      <c r="R635" s="633"/>
      <c r="S635" s="633"/>
      <c r="T635" s="633"/>
      <c r="U635" s="633"/>
      <c r="V635" s="633"/>
      <c r="W635" s="633"/>
      <c r="X635" s="633"/>
      <c r="Y635" s="633"/>
    </row>
    <row r="636" spans="1:25">
      <c r="A636" s="633"/>
      <c r="B636" s="633"/>
      <c r="C636" s="647"/>
      <c r="D636" s="633"/>
      <c r="E636" s="633"/>
      <c r="F636" s="633"/>
      <c r="G636" s="633"/>
      <c r="H636" s="633"/>
      <c r="I636" s="633"/>
      <c r="J636" s="633"/>
      <c r="K636" s="633"/>
      <c r="L636" s="633"/>
      <c r="M636" s="633"/>
      <c r="N636" s="633"/>
      <c r="O636" s="633"/>
      <c r="P636" s="633"/>
      <c r="Q636" s="633"/>
      <c r="R636" s="633"/>
      <c r="S636" s="633"/>
      <c r="T636" s="633"/>
      <c r="U636" s="633"/>
      <c r="V636" s="633"/>
      <c r="W636" s="633"/>
      <c r="X636" s="633"/>
      <c r="Y636" s="633"/>
    </row>
    <row r="637" spans="1:25">
      <c r="A637" s="633"/>
      <c r="B637" s="633"/>
      <c r="C637" s="647"/>
      <c r="D637" s="633"/>
      <c r="E637" s="633"/>
      <c r="F637" s="633"/>
      <c r="G637" s="633"/>
      <c r="H637" s="633"/>
      <c r="I637" s="633"/>
      <c r="J637" s="633"/>
      <c r="K637" s="633"/>
      <c r="L637" s="633"/>
      <c r="M637" s="633"/>
      <c r="N637" s="633"/>
      <c r="O637" s="633"/>
      <c r="P637" s="633"/>
      <c r="Q637" s="633"/>
      <c r="R637" s="633"/>
      <c r="S637" s="633"/>
      <c r="T637" s="633"/>
      <c r="U637" s="633"/>
      <c r="V637" s="633"/>
      <c r="W637" s="633"/>
      <c r="X637" s="633"/>
      <c r="Y637" s="633"/>
    </row>
    <row r="638" spans="1:25">
      <c r="A638" s="633"/>
      <c r="B638" s="633"/>
      <c r="C638" s="647"/>
      <c r="D638" s="633"/>
      <c r="E638" s="633"/>
      <c r="F638" s="633"/>
      <c r="G638" s="633"/>
      <c r="H638" s="633"/>
      <c r="I638" s="633"/>
      <c r="J638" s="633"/>
      <c r="K638" s="633"/>
      <c r="L638" s="633"/>
      <c r="M638" s="633"/>
      <c r="N638" s="633"/>
      <c r="O638" s="633"/>
      <c r="P638" s="633"/>
      <c r="Q638" s="633"/>
      <c r="R638" s="633"/>
      <c r="S638" s="633"/>
      <c r="T638" s="633"/>
      <c r="U638" s="633"/>
      <c r="V638" s="633"/>
      <c r="W638" s="633"/>
      <c r="X638" s="633"/>
      <c r="Y638" s="633"/>
    </row>
    <row r="639" spans="1:25">
      <c r="A639" s="633"/>
      <c r="B639" s="633"/>
      <c r="C639" s="647"/>
      <c r="D639" s="633"/>
      <c r="E639" s="633"/>
      <c r="F639" s="633"/>
      <c r="G639" s="633"/>
      <c r="H639" s="633"/>
      <c r="I639" s="633"/>
      <c r="J639" s="633"/>
      <c r="K639" s="633"/>
      <c r="L639" s="633"/>
      <c r="M639" s="633"/>
      <c r="N639" s="633"/>
      <c r="O639" s="633"/>
      <c r="P639" s="633"/>
      <c r="Q639" s="633"/>
      <c r="R639" s="633"/>
      <c r="S639" s="633"/>
      <c r="T639" s="633"/>
      <c r="U639" s="633"/>
      <c r="V639" s="633"/>
      <c r="W639" s="633"/>
      <c r="X639" s="633"/>
      <c r="Y639" s="633"/>
    </row>
    <row r="640" spans="1:25">
      <c r="A640" s="633"/>
      <c r="B640" s="633"/>
      <c r="C640" s="647"/>
      <c r="D640" s="633"/>
      <c r="E640" s="633"/>
      <c r="F640" s="633"/>
      <c r="G640" s="633"/>
      <c r="H640" s="633"/>
      <c r="I640" s="633"/>
      <c r="J640" s="633"/>
      <c r="K640" s="633"/>
      <c r="L640" s="633"/>
      <c r="M640" s="633"/>
      <c r="N640" s="633"/>
      <c r="O640" s="633"/>
      <c r="P640" s="633"/>
      <c r="Q640" s="633"/>
      <c r="R640" s="633"/>
      <c r="S640" s="633"/>
      <c r="T640" s="633"/>
      <c r="U640" s="633"/>
      <c r="V640" s="633"/>
      <c r="W640" s="633"/>
      <c r="X640" s="633"/>
      <c r="Y640" s="633"/>
    </row>
    <row r="641" spans="1:25">
      <c r="A641" s="633"/>
      <c r="B641" s="633"/>
      <c r="C641" s="647"/>
      <c r="D641" s="633"/>
      <c r="E641" s="633"/>
      <c r="F641" s="633"/>
      <c r="G641" s="633"/>
      <c r="H641" s="633"/>
      <c r="I641" s="633"/>
      <c r="J641" s="633"/>
      <c r="K641" s="633"/>
      <c r="L641" s="633"/>
      <c r="M641" s="633"/>
      <c r="N641" s="633"/>
      <c r="O641" s="633"/>
      <c r="P641" s="633"/>
      <c r="Q641" s="633"/>
      <c r="R641" s="633"/>
      <c r="S641" s="633"/>
      <c r="T641" s="633"/>
      <c r="U641" s="633"/>
      <c r="V641" s="633"/>
      <c r="W641" s="633"/>
      <c r="X641" s="633"/>
      <c r="Y641" s="633"/>
    </row>
    <row r="642" spans="1:25">
      <c r="A642" s="633"/>
      <c r="B642" s="633"/>
      <c r="C642" s="647"/>
      <c r="D642" s="633"/>
      <c r="E642" s="633"/>
      <c r="F642" s="633"/>
      <c r="G642" s="633"/>
      <c r="H642" s="633"/>
      <c r="I642" s="633"/>
      <c r="J642" s="633"/>
      <c r="K642" s="633"/>
      <c r="L642" s="633"/>
      <c r="M642" s="633"/>
      <c r="N642" s="633"/>
      <c r="O642" s="633"/>
      <c r="P642" s="633"/>
      <c r="Q642" s="633"/>
      <c r="R642" s="633"/>
      <c r="S642" s="633"/>
      <c r="T642" s="633"/>
      <c r="U642" s="633"/>
      <c r="V642" s="633"/>
      <c r="W642" s="633"/>
      <c r="X642" s="633"/>
      <c r="Y642" s="633"/>
    </row>
    <row r="643" spans="1:25">
      <c r="A643" s="633"/>
      <c r="B643" s="633"/>
      <c r="C643" s="647"/>
      <c r="D643" s="633"/>
      <c r="E643" s="633"/>
      <c r="F643" s="633"/>
      <c r="G643" s="633"/>
      <c r="H643" s="633"/>
      <c r="I643" s="633"/>
      <c r="J643" s="633"/>
      <c r="K643" s="633"/>
      <c r="L643" s="633"/>
      <c r="M643" s="633"/>
      <c r="N643" s="633"/>
      <c r="O643" s="633"/>
      <c r="P643" s="633"/>
      <c r="Q643" s="633"/>
      <c r="R643" s="633"/>
      <c r="S643" s="633"/>
      <c r="T643" s="633"/>
      <c r="U643" s="633"/>
      <c r="V643" s="633"/>
      <c r="W643" s="633"/>
      <c r="X643" s="633"/>
      <c r="Y643" s="633"/>
    </row>
    <row r="644" spans="1:25">
      <c r="A644" s="633"/>
      <c r="B644" s="633"/>
      <c r="C644" s="647"/>
      <c r="D644" s="633"/>
      <c r="E644" s="633"/>
      <c r="F644" s="633"/>
      <c r="G644" s="633"/>
      <c r="H644" s="633"/>
      <c r="I644" s="633"/>
      <c r="J644" s="633"/>
      <c r="K644" s="633"/>
      <c r="L644" s="633"/>
      <c r="M644" s="633"/>
      <c r="N644" s="633"/>
      <c r="O644" s="633"/>
      <c r="P644" s="633"/>
      <c r="Q644" s="633"/>
      <c r="R644" s="633"/>
      <c r="S644" s="633"/>
      <c r="T644" s="633"/>
      <c r="U644" s="633"/>
      <c r="V644" s="633"/>
      <c r="W644" s="633"/>
      <c r="X644" s="633"/>
      <c r="Y644" s="633"/>
    </row>
    <row r="645" spans="1:25">
      <c r="A645" s="633"/>
      <c r="B645" s="633"/>
      <c r="C645" s="647"/>
      <c r="D645" s="633"/>
      <c r="E645" s="633"/>
      <c r="F645" s="633"/>
      <c r="G645" s="633"/>
      <c r="H645" s="633"/>
      <c r="I645" s="633"/>
      <c r="J645" s="633"/>
      <c r="K645" s="633"/>
      <c r="L645" s="633"/>
      <c r="M645" s="633"/>
      <c r="N645" s="633"/>
      <c r="O645" s="633"/>
      <c r="P645" s="633"/>
      <c r="Q645" s="633"/>
      <c r="R645" s="633"/>
      <c r="S645" s="633"/>
      <c r="T645" s="633"/>
      <c r="U645" s="633"/>
      <c r="V645" s="633"/>
      <c r="W645" s="633"/>
      <c r="X645" s="633"/>
      <c r="Y645" s="633"/>
    </row>
    <row r="646" spans="1:25">
      <c r="A646" s="633"/>
      <c r="B646" s="633"/>
      <c r="C646" s="647"/>
      <c r="D646" s="633"/>
      <c r="E646" s="633"/>
      <c r="F646" s="633"/>
      <c r="G646" s="633"/>
      <c r="H646" s="633"/>
      <c r="I646" s="633"/>
      <c r="J646" s="633"/>
      <c r="K646" s="633"/>
      <c r="L646" s="633"/>
      <c r="M646" s="633"/>
      <c r="N646" s="633"/>
      <c r="O646" s="633"/>
      <c r="P646" s="633"/>
      <c r="Q646" s="633"/>
      <c r="R646" s="633"/>
      <c r="S646" s="633"/>
      <c r="T646" s="633"/>
      <c r="U646" s="633"/>
      <c r="V646" s="633"/>
      <c r="W646" s="633"/>
      <c r="X646" s="633"/>
      <c r="Y646" s="633"/>
    </row>
    <row r="647" spans="1:25">
      <c r="A647" s="633"/>
      <c r="B647" s="633"/>
      <c r="C647" s="647"/>
      <c r="D647" s="633"/>
      <c r="E647" s="633"/>
      <c r="F647" s="633"/>
      <c r="G647" s="633"/>
      <c r="H647" s="633"/>
      <c r="I647" s="633"/>
      <c r="J647" s="633"/>
      <c r="K647" s="633"/>
      <c r="L647" s="633"/>
      <c r="M647" s="633"/>
      <c r="N647" s="633"/>
      <c r="O647" s="633"/>
      <c r="P647" s="633"/>
      <c r="Q647" s="633"/>
      <c r="R647" s="633"/>
      <c r="S647" s="633"/>
      <c r="T647" s="633"/>
      <c r="U647" s="633"/>
      <c r="V647" s="633"/>
      <c r="W647" s="633"/>
      <c r="X647" s="633"/>
      <c r="Y647" s="633"/>
    </row>
    <row r="648" spans="1:25">
      <c r="A648" s="633"/>
      <c r="B648" s="633"/>
      <c r="C648" s="647"/>
      <c r="D648" s="633"/>
      <c r="E648" s="633"/>
      <c r="F648" s="633"/>
      <c r="G648" s="633"/>
      <c r="H648" s="633"/>
      <c r="I648" s="633"/>
      <c r="J648" s="633"/>
      <c r="K648" s="633"/>
      <c r="L648" s="633"/>
      <c r="M648" s="633"/>
      <c r="N648" s="633"/>
      <c r="O648" s="633"/>
      <c r="P648" s="633"/>
      <c r="Q648" s="633"/>
      <c r="R648" s="633"/>
      <c r="S648" s="633"/>
      <c r="T648" s="633"/>
      <c r="U648" s="633"/>
      <c r="V648" s="633"/>
      <c r="W648" s="633"/>
      <c r="X648" s="633"/>
      <c r="Y648" s="633"/>
    </row>
    <row r="649" spans="1:25">
      <c r="A649" s="633"/>
      <c r="B649" s="633"/>
      <c r="C649" s="647"/>
      <c r="D649" s="633"/>
      <c r="E649" s="633"/>
      <c r="F649" s="633"/>
      <c r="G649" s="633"/>
      <c r="H649" s="633"/>
      <c r="I649" s="633"/>
      <c r="J649" s="633"/>
      <c r="K649" s="633"/>
      <c r="L649" s="633"/>
      <c r="M649" s="633"/>
      <c r="N649" s="633"/>
      <c r="O649" s="633"/>
      <c r="P649" s="633"/>
      <c r="Q649" s="633"/>
      <c r="R649" s="633"/>
      <c r="S649" s="633"/>
      <c r="T649" s="633"/>
      <c r="U649" s="633"/>
      <c r="V649" s="633"/>
      <c r="W649" s="633"/>
      <c r="X649" s="633"/>
      <c r="Y649" s="633"/>
    </row>
    <row r="650" spans="1:25">
      <c r="A650" s="633"/>
      <c r="B650" s="633"/>
      <c r="C650" s="647"/>
      <c r="D650" s="633"/>
      <c r="E650" s="633"/>
      <c r="F650" s="633"/>
      <c r="G650" s="633"/>
      <c r="H650" s="633"/>
      <c r="I650" s="633"/>
      <c r="J650" s="633"/>
      <c r="K650" s="633"/>
      <c r="L650" s="633"/>
      <c r="M650" s="633"/>
      <c r="N650" s="633"/>
      <c r="O650" s="633"/>
      <c r="P650" s="633"/>
      <c r="Q650" s="633"/>
      <c r="R650" s="633"/>
      <c r="S650" s="633"/>
      <c r="T650" s="633"/>
      <c r="U650" s="633"/>
      <c r="V650" s="633"/>
      <c r="W650" s="633"/>
      <c r="X650" s="633"/>
      <c r="Y650" s="633"/>
    </row>
    <row r="651" spans="1:25">
      <c r="A651" s="633"/>
      <c r="B651" s="633"/>
      <c r="C651" s="647"/>
      <c r="D651" s="633"/>
      <c r="E651" s="633"/>
      <c r="F651" s="633"/>
      <c r="G651" s="633"/>
      <c r="H651" s="633"/>
      <c r="I651" s="633"/>
      <c r="J651" s="633"/>
      <c r="K651" s="633"/>
      <c r="L651" s="633"/>
      <c r="M651" s="633"/>
      <c r="N651" s="633"/>
      <c r="O651" s="633"/>
      <c r="P651" s="633"/>
      <c r="Q651" s="633"/>
      <c r="R651" s="633"/>
      <c r="S651" s="633"/>
      <c r="T651" s="633"/>
      <c r="U651" s="633"/>
      <c r="V651" s="633"/>
      <c r="W651" s="633"/>
      <c r="X651" s="633"/>
      <c r="Y651" s="633"/>
    </row>
    <row r="652" spans="1:25">
      <c r="A652" s="633"/>
      <c r="B652" s="633"/>
      <c r="C652" s="647"/>
      <c r="D652" s="633"/>
      <c r="E652" s="633"/>
      <c r="F652" s="633"/>
      <c r="G652" s="633"/>
      <c r="H652" s="633"/>
      <c r="I652" s="633"/>
      <c r="J652" s="633"/>
      <c r="K652" s="633"/>
      <c r="L652" s="633"/>
      <c r="M652" s="633"/>
      <c r="N652" s="633"/>
      <c r="O652" s="633"/>
      <c r="P652" s="633"/>
      <c r="Q652" s="633"/>
      <c r="R652" s="633"/>
      <c r="S652" s="633"/>
      <c r="T652" s="633"/>
      <c r="U652" s="633"/>
      <c r="V652" s="633"/>
      <c r="W652" s="633"/>
      <c r="X652" s="633"/>
      <c r="Y652" s="633"/>
    </row>
    <row r="653" spans="1:25">
      <c r="A653" s="633"/>
      <c r="B653" s="633"/>
      <c r="C653" s="647"/>
      <c r="D653" s="633"/>
      <c r="E653" s="633"/>
      <c r="F653" s="633"/>
      <c r="G653" s="633"/>
      <c r="H653" s="633"/>
      <c r="I653" s="633"/>
      <c r="J653" s="633"/>
      <c r="K653" s="633"/>
      <c r="L653" s="633"/>
      <c r="M653" s="633"/>
      <c r="N653" s="633"/>
      <c r="O653" s="633"/>
      <c r="P653" s="633"/>
      <c r="Q653" s="633"/>
      <c r="R653" s="633"/>
      <c r="S653" s="633"/>
      <c r="T653" s="633"/>
      <c r="U653" s="633"/>
      <c r="V653" s="633"/>
      <c r="W653" s="633"/>
      <c r="X653" s="633"/>
      <c r="Y653" s="633"/>
    </row>
    <row r="654" spans="1:25">
      <c r="A654" s="633"/>
      <c r="B654" s="633"/>
      <c r="C654" s="647"/>
      <c r="D654" s="633"/>
      <c r="E654" s="633"/>
      <c r="F654" s="633"/>
      <c r="G654" s="633"/>
      <c r="H654" s="633"/>
      <c r="I654" s="633"/>
      <c r="J654" s="633"/>
      <c r="K654" s="633"/>
      <c r="L654" s="633"/>
      <c r="M654" s="633"/>
      <c r="N654" s="633"/>
      <c r="O654" s="633"/>
      <c r="P654" s="633"/>
      <c r="Q654" s="633"/>
      <c r="R654" s="633"/>
      <c r="S654" s="633"/>
      <c r="T654" s="633"/>
      <c r="U654" s="633"/>
      <c r="V654" s="633"/>
      <c r="W654" s="633"/>
      <c r="X654" s="633"/>
      <c r="Y654" s="633"/>
    </row>
    <row r="655" spans="1:25">
      <c r="A655" s="633"/>
      <c r="B655" s="633"/>
      <c r="C655" s="647"/>
      <c r="D655" s="633"/>
      <c r="E655" s="633"/>
      <c r="F655" s="633"/>
      <c r="G655" s="633"/>
      <c r="H655" s="633"/>
      <c r="I655" s="633"/>
      <c r="J655" s="633"/>
      <c r="K655" s="633"/>
      <c r="L655" s="633"/>
      <c r="M655" s="633"/>
      <c r="N655" s="633"/>
      <c r="O655" s="633"/>
      <c r="P655" s="633"/>
      <c r="Q655" s="633"/>
      <c r="R655" s="633"/>
      <c r="S655" s="633"/>
      <c r="T655" s="633"/>
      <c r="U655" s="633"/>
      <c r="V655" s="633"/>
      <c r="W655" s="633"/>
      <c r="X655" s="633"/>
      <c r="Y655" s="633"/>
    </row>
    <row r="656" spans="1:25">
      <c r="A656" s="633"/>
      <c r="B656" s="633"/>
      <c r="C656" s="647"/>
      <c r="D656" s="633"/>
      <c r="E656" s="633"/>
      <c r="F656" s="633"/>
      <c r="G656" s="633"/>
      <c r="H656" s="633"/>
      <c r="I656" s="633"/>
      <c r="J656" s="633"/>
      <c r="K656" s="633"/>
      <c r="L656" s="633"/>
      <c r="M656" s="633"/>
      <c r="N656" s="633"/>
      <c r="O656" s="633"/>
      <c r="P656" s="633"/>
      <c r="Q656" s="633"/>
      <c r="R656" s="633"/>
      <c r="S656" s="633"/>
      <c r="T656" s="633"/>
      <c r="U656" s="633"/>
      <c r="V656" s="633"/>
      <c r="W656" s="633"/>
      <c r="X656" s="633"/>
      <c r="Y656" s="633"/>
    </row>
    <row r="657" spans="1:25">
      <c r="A657" s="633"/>
      <c r="B657" s="633"/>
      <c r="C657" s="647"/>
      <c r="D657" s="633"/>
      <c r="E657" s="633"/>
      <c r="F657" s="633"/>
      <c r="G657" s="633"/>
      <c r="H657" s="633"/>
      <c r="I657" s="633"/>
      <c r="J657" s="633"/>
      <c r="K657" s="633"/>
      <c r="L657" s="633"/>
      <c r="M657" s="633"/>
      <c r="N657" s="633"/>
      <c r="O657" s="633"/>
      <c r="P657" s="633"/>
      <c r="Q657" s="633"/>
      <c r="R657" s="633"/>
      <c r="S657" s="633"/>
      <c r="T657" s="633"/>
      <c r="U657" s="633"/>
      <c r="V657" s="633"/>
      <c r="W657" s="633"/>
      <c r="X657" s="633"/>
      <c r="Y657" s="633"/>
    </row>
    <row r="658" spans="1:25">
      <c r="A658" s="633"/>
      <c r="B658" s="633"/>
      <c r="C658" s="647"/>
      <c r="D658" s="633"/>
      <c r="E658" s="633"/>
      <c r="F658" s="633"/>
      <c r="G658" s="633"/>
      <c r="H658" s="633"/>
      <c r="I658" s="633"/>
      <c r="J658" s="633"/>
      <c r="K658" s="633"/>
      <c r="L658" s="633"/>
      <c r="M658" s="633"/>
      <c r="N658" s="633"/>
      <c r="O658" s="633"/>
      <c r="P658" s="633"/>
      <c r="Q658" s="633"/>
      <c r="R658" s="633"/>
      <c r="S658" s="633"/>
      <c r="T658" s="633"/>
      <c r="U658" s="633"/>
      <c r="V658" s="633"/>
      <c r="W658" s="633"/>
      <c r="X658" s="633"/>
      <c r="Y658" s="633"/>
    </row>
    <row r="659" spans="1:25">
      <c r="A659" s="633"/>
      <c r="B659" s="633"/>
      <c r="C659" s="647"/>
      <c r="D659" s="633"/>
      <c r="E659" s="633"/>
      <c r="F659" s="633"/>
      <c r="G659" s="633"/>
      <c r="H659" s="633"/>
      <c r="I659" s="633"/>
      <c r="J659" s="633"/>
      <c r="K659" s="633"/>
      <c r="L659" s="633"/>
      <c r="M659" s="633"/>
      <c r="N659" s="633"/>
      <c r="O659" s="633"/>
      <c r="P659" s="633"/>
      <c r="Q659" s="633"/>
      <c r="R659" s="633"/>
      <c r="S659" s="633"/>
      <c r="T659" s="633"/>
      <c r="U659" s="633"/>
      <c r="V659" s="633"/>
      <c r="W659" s="633"/>
      <c r="X659" s="633"/>
      <c r="Y659" s="633"/>
    </row>
    <row r="660" spans="1:25">
      <c r="A660" s="633"/>
      <c r="B660" s="633"/>
      <c r="C660" s="647"/>
      <c r="D660" s="633"/>
      <c r="E660" s="633"/>
      <c r="F660" s="633"/>
      <c r="G660" s="633"/>
      <c r="H660" s="633"/>
      <c r="I660" s="633"/>
      <c r="J660" s="633"/>
      <c r="K660" s="633"/>
      <c r="L660" s="633"/>
      <c r="M660" s="633"/>
      <c r="N660" s="633"/>
      <c r="O660" s="633"/>
      <c r="P660" s="633"/>
      <c r="Q660" s="633"/>
      <c r="R660" s="633"/>
      <c r="S660" s="633"/>
      <c r="T660" s="633"/>
      <c r="U660" s="633"/>
      <c r="V660" s="633"/>
      <c r="W660" s="633"/>
      <c r="X660" s="633"/>
      <c r="Y660" s="633"/>
    </row>
    <row r="661" spans="1:25">
      <c r="A661" s="633"/>
      <c r="B661" s="633"/>
      <c r="C661" s="647"/>
      <c r="D661" s="633"/>
      <c r="E661" s="633"/>
      <c r="F661" s="633"/>
      <c r="G661" s="633"/>
      <c r="H661" s="633"/>
      <c r="I661" s="633"/>
      <c r="J661" s="633"/>
      <c r="K661" s="633"/>
      <c r="L661" s="633"/>
      <c r="M661" s="633"/>
      <c r="N661" s="633"/>
      <c r="O661" s="633"/>
      <c r="P661" s="633"/>
      <c r="Q661" s="633"/>
      <c r="R661" s="633"/>
      <c r="S661" s="633"/>
      <c r="T661" s="633"/>
      <c r="U661" s="633"/>
      <c r="V661" s="633"/>
      <c r="W661" s="633"/>
      <c r="X661" s="633"/>
      <c r="Y661" s="633"/>
    </row>
    <row r="662" spans="1:25">
      <c r="A662" s="633"/>
      <c r="B662" s="633"/>
      <c r="C662" s="647"/>
      <c r="D662" s="633"/>
      <c r="E662" s="633"/>
      <c r="F662" s="633"/>
      <c r="G662" s="633"/>
      <c r="H662" s="633"/>
      <c r="I662" s="633"/>
      <c r="J662" s="633"/>
      <c r="K662" s="633"/>
      <c r="L662" s="633"/>
      <c r="M662" s="633"/>
      <c r="N662" s="633"/>
      <c r="O662" s="633"/>
      <c r="P662" s="633"/>
      <c r="Q662" s="633"/>
      <c r="R662" s="633"/>
      <c r="S662" s="633"/>
      <c r="T662" s="633"/>
      <c r="U662" s="633"/>
      <c r="V662" s="633"/>
      <c r="W662" s="633"/>
      <c r="X662" s="633"/>
      <c r="Y662" s="633"/>
    </row>
    <row r="663" spans="1:25">
      <c r="A663" s="633"/>
      <c r="B663" s="633"/>
      <c r="C663" s="647"/>
      <c r="D663" s="633"/>
      <c r="E663" s="633"/>
      <c r="F663" s="633"/>
      <c r="G663" s="633"/>
      <c r="H663" s="633"/>
      <c r="I663" s="633"/>
      <c r="J663" s="633"/>
      <c r="K663" s="633"/>
      <c r="L663" s="633"/>
      <c r="M663" s="633"/>
      <c r="N663" s="633"/>
      <c r="O663" s="633"/>
      <c r="P663" s="633"/>
      <c r="Q663" s="633"/>
      <c r="R663" s="633"/>
      <c r="S663" s="633"/>
      <c r="T663" s="633"/>
      <c r="U663" s="633"/>
      <c r="V663" s="633"/>
      <c r="W663" s="633"/>
      <c r="X663" s="633"/>
      <c r="Y663" s="633"/>
    </row>
    <row r="664" spans="1:25">
      <c r="A664" s="633"/>
      <c r="B664" s="633"/>
      <c r="C664" s="647"/>
      <c r="D664" s="633"/>
      <c r="E664" s="633"/>
      <c r="F664" s="633"/>
      <c r="G664" s="633"/>
      <c r="H664" s="633"/>
      <c r="I664" s="633"/>
      <c r="J664" s="633"/>
      <c r="K664" s="633"/>
      <c r="L664" s="633"/>
      <c r="M664" s="633"/>
      <c r="N664" s="633"/>
      <c r="O664" s="633"/>
      <c r="P664" s="633"/>
      <c r="Q664" s="633"/>
      <c r="R664" s="633"/>
      <c r="S664" s="633"/>
      <c r="T664" s="633"/>
      <c r="U664" s="633"/>
      <c r="V664" s="633"/>
      <c r="W664" s="633"/>
      <c r="X664" s="633"/>
      <c r="Y664" s="633"/>
    </row>
    <row r="665" spans="1:25">
      <c r="A665" s="633"/>
      <c r="B665" s="633"/>
      <c r="C665" s="647"/>
      <c r="D665" s="633"/>
      <c r="E665" s="633"/>
      <c r="F665" s="633"/>
      <c r="G665" s="633"/>
      <c r="H665" s="633"/>
      <c r="I665" s="633"/>
      <c r="J665" s="633"/>
      <c r="K665" s="633"/>
      <c r="L665" s="633"/>
      <c r="M665" s="633"/>
      <c r="N665" s="633"/>
      <c r="O665" s="633"/>
      <c r="P665" s="633"/>
      <c r="Q665" s="633"/>
      <c r="R665" s="633"/>
      <c r="S665" s="633"/>
      <c r="T665" s="633"/>
      <c r="U665" s="633"/>
      <c r="V665" s="633"/>
      <c r="W665" s="633"/>
      <c r="X665" s="633"/>
      <c r="Y665" s="633"/>
    </row>
    <row r="666" spans="1:25">
      <c r="A666" s="633"/>
      <c r="B666" s="633"/>
      <c r="C666" s="647"/>
      <c r="D666" s="633"/>
      <c r="E666" s="633"/>
      <c r="F666" s="633"/>
      <c r="G666" s="633"/>
      <c r="H666" s="633"/>
      <c r="I666" s="633"/>
      <c r="J666" s="633"/>
      <c r="K666" s="633"/>
      <c r="L666" s="633"/>
      <c r="M666" s="633"/>
      <c r="N666" s="633"/>
      <c r="O666" s="633"/>
      <c r="P666" s="633"/>
      <c r="Q666" s="633"/>
      <c r="R666" s="633"/>
      <c r="S666" s="633"/>
      <c r="T666" s="633"/>
      <c r="U666" s="633"/>
      <c r="V666" s="633"/>
      <c r="W666" s="633"/>
      <c r="X666" s="633"/>
      <c r="Y666" s="633"/>
    </row>
    <row r="667" spans="1:25">
      <c r="A667" s="633"/>
      <c r="B667" s="633"/>
      <c r="C667" s="647"/>
      <c r="D667" s="633"/>
      <c r="E667" s="633"/>
      <c r="F667" s="633"/>
      <c r="G667" s="633"/>
      <c r="H667" s="633"/>
      <c r="I667" s="633"/>
      <c r="J667" s="633"/>
      <c r="K667" s="633"/>
      <c r="L667" s="633"/>
      <c r="M667" s="633"/>
      <c r="N667" s="633"/>
      <c r="O667" s="633"/>
      <c r="P667" s="633"/>
      <c r="Q667" s="633"/>
      <c r="R667" s="633"/>
      <c r="S667" s="633"/>
      <c r="T667" s="633"/>
      <c r="U667" s="633"/>
      <c r="V667" s="633"/>
      <c r="W667" s="633"/>
      <c r="X667" s="633"/>
      <c r="Y667" s="633"/>
    </row>
    <row r="668" spans="1:25">
      <c r="A668" s="633"/>
      <c r="B668" s="633"/>
      <c r="C668" s="647"/>
      <c r="D668" s="633"/>
      <c r="E668" s="633"/>
      <c r="F668" s="633"/>
      <c r="G668" s="633"/>
      <c r="H668" s="633"/>
      <c r="I668" s="633"/>
      <c r="J668" s="633"/>
      <c r="K668" s="633"/>
      <c r="L668" s="633"/>
      <c r="M668" s="633"/>
      <c r="N668" s="633"/>
      <c r="O668" s="633"/>
      <c r="P668" s="633"/>
      <c r="Q668" s="633"/>
      <c r="R668" s="633"/>
      <c r="S668" s="633"/>
      <c r="T668" s="633"/>
      <c r="U668" s="633"/>
      <c r="V668" s="633"/>
      <c r="W668" s="633"/>
      <c r="X668" s="633"/>
      <c r="Y668" s="633"/>
    </row>
    <row r="669" spans="1:25">
      <c r="A669" s="633"/>
      <c r="B669" s="633"/>
      <c r="C669" s="647"/>
      <c r="D669" s="633"/>
      <c r="E669" s="633"/>
      <c r="F669" s="633"/>
      <c r="G669" s="633"/>
      <c r="H669" s="633"/>
      <c r="I669" s="633"/>
      <c r="J669" s="633"/>
      <c r="K669" s="633"/>
      <c r="L669" s="633"/>
      <c r="M669" s="633"/>
      <c r="N669" s="633"/>
      <c r="O669" s="633"/>
      <c r="P669" s="633"/>
      <c r="Q669" s="633"/>
      <c r="R669" s="633"/>
      <c r="S669" s="633"/>
      <c r="T669" s="633"/>
      <c r="U669" s="633"/>
      <c r="V669" s="633"/>
      <c r="W669" s="633"/>
      <c r="X669" s="633"/>
      <c r="Y669" s="633"/>
    </row>
    <row r="670" spans="1:25">
      <c r="A670" s="633"/>
      <c r="B670" s="633"/>
      <c r="C670" s="647"/>
      <c r="D670" s="633"/>
      <c r="E670" s="633"/>
      <c r="F670" s="633"/>
      <c r="G670" s="633"/>
      <c r="H670" s="633"/>
      <c r="I670" s="633"/>
      <c r="J670" s="633"/>
      <c r="K670" s="633"/>
      <c r="L670" s="633"/>
      <c r="M670" s="633"/>
      <c r="N670" s="633"/>
      <c r="O670" s="633"/>
      <c r="P670" s="633"/>
      <c r="Q670" s="633"/>
      <c r="R670" s="633"/>
      <c r="S670" s="633"/>
      <c r="T670" s="633"/>
      <c r="U670" s="633"/>
      <c r="V670" s="633"/>
      <c r="W670" s="633"/>
      <c r="X670" s="633"/>
      <c r="Y670" s="633"/>
    </row>
    <row r="671" spans="1:25">
      <c r="A671" s="633"/>
      <c r="B671" s="633"/>
      <c r="C671" s="647"/>
      <c r="D671" s="633"/>
      <c r="E671" s="633"/>
      <c r="F671" s="633"/>
      <c r="G671" s="633"/>
      <c r="H671" s="633"/>
      <c r="I671" s="633"/>
      <c r="J671" s="633"/>
      <c r="K671" s="633"/>
      <c r="L671" s="633"/>
      <c r="M671" s="633"/>
      <c r="N671" s="633"/>
      <c r="O671" s="633"/>
      <c r="P671" s="633"/>
      <c r="Q671" s="633"/>
      <c r="R671" s="633"/>
      <c r="S671" s="633"/>
      <c r="T671" s="633"/>
      <c r="U671" s="633"/>
      <c r="V671" s="633"/>
      <c r="W671" s="633"/>
      <c r="X671" s="633"/>
      <c r="Y671" s="633"/>
    </row>
    <row r="672" spans="1:25">
      <c r="A672" s="633"/>
      <c r="B672" s="633"/>
      <c r="C672" s="647"/>
      <c r="D672" s="633"/>
      <c r="E672" s="633"/>
      <c r="F672" s="633"/>
      <c r="G672" s="633"/>
      <c r="H672" s="633"/>
      <c r="I672" s="633"/>
      <c r="J672" s="633"/>
      <c r="K672" s="633"/>
      <c r="L672" s="633"/>
      <c r="M672" s="633"/>
      <c r="N672" s="633"/>
      <c r="O672" s="633"/>
      <c r="P672" s="633"/>
      <c r="Q672" s="633"/>
      <c r="R672" s="633"/>
      <c r="S672" s="633"/>
      <c r="T672" s="633"/>
      <c r="U672" s="633"/>
      <c r="V672" s="633"/>
      <c r="W672" s="633"/>
      <c r="X672" s="633"/>
      <c r="Y672" s="633"/>
    </row>
    <row r="673" spans="1:25">
      <c r="A673" s="633"/>
      <c r="B673" s="633"/>
      <c r="C673" s="647"/>
      <c r="D673" s="633"/>
      <c r="E673" s="633"/>
      <c r="F673" s="633"/>
      <c r="G673" s="633"/>
      <c r="H673" s="633"/>
      <c r="I673" s="633"/>
      <c r="J673" s="633"/>
      <c r="K673" s="633"/>
      <c r="L673" s="633"/>
      <c r="M673" s="633"/>
      <c r="N673" s="633"/>
      <c r="O673" s="633"/>
      <c r="P673" s="633"/>
      <c r="Q673" s="633"/>
      <c r="R673" s="633"/>
      <c r="S673" s="633"/>
      <c r="T673" s="633"/>
      <c r="U673" s="633"/>
      <c r="V673" s="633"/>
      <c r="W673" s="633"/>
      <c r="X673" s="633"/>
      <c r="Y673" s="633"/>
    </row>
    <row r="674" spans="1:25">
      <c r="A674" s="633"/>
      <c r="B674" s="633"/>
      <c r="C674" s="647"/>
      <c r="D674" s="633"/>
      <c r="E674" s="633"/>
      <c r="F674" s="633"/>
      <c r="G674" s="633"/>
      <c r="H674" s="633"/>
      <c r="I674" s="633"/>
      <c r="J674" s="633"/>
      <c r="K674" s="633"/>
      <c r="L674" s="633"/>
      <c r="M674" s="633"/>
      <c r="N674" s="633"/>
      <c r="O674" s="633"/>
      <c r="P674" s="633"/>
      <c r="Q674" s="633"/>
      <c r="R674" s="633"/>
      <c r="S674" s="633"/>
      <c r="T674" s="633"/>
      <c r="U674" s="633"/>
      <c r="V674" s="633"/>
      <c r="W674" s="633"/>
      <c r="X674" s="633"/>
      <c r="Y674" s="633"/>
    </row>
    <row r="675" spans="1:25">
      <c r="A675" s="633"/>
      <c r="B675" s="633"/>
      <c r="C675" s="647"/>
      <c r="D675" s="633"/>
      <c r="E675" s="633"/>
      <c r="F675" s="633"/>
      <c r="G675" s="633"/>
      <c r="H675" s="633"/>
      <c r="I675" s="633"/>
      <c r="J675" s="633"/>
      <c r="K675" s="633"/>
      <c r="L675" s="633"/>
      <c r="M675" s="633"/>
      <c r="N675" s="633"/>
      <c r="O675" s="633"/>
      <c r="P675" s="633"/>
      <c r="Q675" s="633"/>
      <c r="R675" s="633"/>
      <c r="S675" s="633"/>
      <c r="T675" s="633"/>
      <c r="U675" s="633"/>
      <c r="V675" s="633"/>
      <c r="W675" s="633"/>
      <c r="X675" s="633"/>
      <c r="Y675" s="633"/>
    </row>
    <row r="676" spans="1:25">
      <c r="A676" s="633"/>
      <c r="B676" s="633"/>
      <c r="C676" s="647"/>
      <c r="D676" s="633"/>
      <c r="E676" s="633"/>
      <c r="F676" s="633"/>
      <c r="G676" s="633"/>
      <c r="H676" s="633"/>
      <c r="I676" s="633"/>
      <c r="J676" s="633"/>
      <c r="K676" s="633"/>
      <c r="L676" s="633"/>
      <c r="M676" s="633"/>
      <c r="N676" s="633"/>
      <c r="O676" s="633"/>
      <c r="P676" s="633"/>
      <c r="Q676" s="633"/>
      <c r="R676" s="633"/>
      <c r="S676" s="633"/>
      <c r="T676" s="633"/>
      <c r="U676" s="633"/>
      <c r="V676" s="633"/>
      <c r="W676" s="633"/>
      <c r="X676" s="633"/>
      <c r="Y676" s="633"/>
    </row>
    <row r="677" spans="1:25">
      <c r="A677" s="633"/>
      <c r="B677" s="633"/>
      <c r="C677" s="647"/>
      <c r="D677" s="633"/>
      <c r="E677" s="633"/>
      <c r="F677" s="633"/>
      <c r="G677" s="633"/>
      <c r="H677" s="633"/>
      <c r="I677" s="633"/>
      <c r="J677" s="633"/>
      <c r="K677" s="633"/>
      <c r="L677" s="633"/>
      <c r="M677" s="633"/>
      <c r="N677" s="633"/>
      <c r="O677" s="633"/>
      <c r="P677" s="633"/>
      <c r="Q677" s="633"/>
      <c r="R677" s="633"/>
      <c r="S677" s="633"/>
      <c r="T677" s="633"/>
      <c r="U677" s="633"/>
      <c r="V677" s="633"/>
      <c r="W677" s="633"/>
      <c r="X677" s="633"/>
      <c r="Y677" s="633"/>
    </row>
    <row r="678" spans="1:25">
      <c r="A678" s="633"/>
      <c r="B678" s="633"/>
      <c r="C678" s="647"/>
      <c r="D678" s="633"/>
      <c r="E678" s="633"/>
      <c r="F678" s="633"/>
      <c r="G678" s="633"/>
      <c r="H678" s="633"/>
      <c r="I678" s="633"/>
      <c r="J678" s="633"/>
      <c r="K678" s="633"/>
      <c r="L678" s="633"/>
      <c r="M678" s="633"/>
      <c r="N678" s="633"/>
      <c r="O678" s="633"/>
      <c r="P678" s="633"/>
      <c r="Q678" s="633"/>
      <c r="R678" s="633"/>
      <c r="S678" s="633"/>
      <c r="T678" s="633"/>
      <c r="U678" s="633"/>
      <c r="V678" s="633"/>
      <c r="W678" s="633"/>
      <c r="X678" s="633"/>
      <c r="Y678" s="633"/>
    </row>
    <row r="679" spans="1:25">
      <c r="A679" s="633"/>
      <c r="B679" s="633"/>
      <c r="C679" s="647"/>
      <c r="D679" s="633"/>
      <c r="E679" s="633"/>
      <c r="F679" s="633"/>
      <c r="G679" s="633"/>
      <c r="H679" s="633"/>
      <c r="I679" s="633"/>
      <c r="J679" s="633"/>
      <c r="K679" s="633"/>
      <c r="L679" s="633"/>
      <c r="M679" s="633"/>
      <c r="N679" s="633"/>
      <c r="O679" s="633"/>
      <c r="P679" s="633"/>
      <c r="Q679" s="633"/>
      <c r="R679" s="633"/>
      <c r="S679" s="633"/>
      <c r="T679" s="633"/>
      <c r="U679" s="633"/>
      <c r="V679" s="633"/>
      <c r="W679" s="633"/>
      <c r="X679" s="633"/>
      <c r="Y679" s="633"/>
    </row>
    <row r="680" spans="1:25">
      <c r="A680" s="633"/>
      <c r="B680" s="633"/>
      <c r="C680" s="647"/>
      <c r="D680" s="633"/>
      <c r="E680" s="633"/>
      <c r="F680" s="633"/>
      <c r="G680" s="633"/>
      <c r="H680" s="633"/>
      <c r="I680" s="633"/>
      <c r="J680" s="633"/>
      <c r="K680" s="633"/>
      <c r="L680" s="633"/>
      <c r="M680" s="633"/>
      <c r="N680" s="633"/>
      <c r="O680" s="633"/>
      <c r="P680" s="633"/>
      <c r="Q680" s="633"/>
      <c r="R680" s="633"/>
      <c r="S680" s="633"/>
      <c r="T680" s="633"/>
      <c r="U680" s="633"/>
      <c r="V680" s="633"/>
      <c r="W680" s="633"/>
      <c r="X680" s="633"/>
      <c r="Y680" s="633"/>
    </row>
    <row r="681" spans="1:25">
      <c r="A681" s="633"/>
      <c r="B681" s="633"/>
      <c r="C681" s="647"/>
      <c r="D681" s="633"/>
      <c r="E681" s="633"/>
      <c r="F681" s="633"/>
      <c r="G681" s="633"/>
      <c r="H681" s="633"/>
      <c r="I681" s="633"/>
      <c r="J681" s="633"/>
      <c r="K681" s="633"/>
      <c r="L681" s="633"/>
      <c r="M681" s="633"/>
      <c r="N681" s="633"/>
      <c r="O681" s="633"/>
      <c r="P681" s="633"/>
      <c r="Q681" s="633"/>
      <c r="R681" s="633"/>
      <c r="S681" s="633"/>
      <c r="T681" s="633"/>
      <c r="U681" s="633"/>
      <c r="V681" s="633"/>
      <c r="W681" s="633"/>
      <c r="X681" s="633"/>
      <c r="Y681" s="633"/>
    </row>
    <row r="682" spans="1:25">
      <c r="A682" s="633"/>
      <c r="B682" s="633"/>
      <c r="C682" s="647"/>
      <c r="D682" s="633"/>
      <c r="E682" s="633"/>
      <c r="F682" s="633"/>
      <c r="G682" s="633"/>
      <c r="H682" s="633"/>
      <c r="I682" s="633"/>
      <c r="J682" s="633"/>
      <c r="K682" s="633"/>
      <c r="L682" s="633"/>
      <c r="M682" s="633"/>
      <c r="N682" s="633"/>
      <c r="O682" s="633"/>
      <c r="P682" s="633"/>
      <c r="Q682" s="633"/>
      <c r="R682" s="633"/>
      <c r="S682" s="633"/>
      <c r="T682" s="633"/>
      <c r="U682" s="633"/>
      <c r="V682" s="633"/>
      <c r="W682" s="633"/>
      <c r="X682" s="633"/>
      <c r="Y682" s="633"/>
    </row>
    <row r="683" spans="1:25">
      <c r="A683" s="633"/>
      <c r="B683" s="633"/>
      <c r="C683" s="647"/>
      <c r="D683" s="633"/>
      <c r="E683" s="633"/>
      <c r="F683" s="633"/>
      <c r="G683" s="633"/>
      <c r="H683" s="633"/>
      <c r="I683" s="633"/>
      <c r="J683" s="633"/>
      <c r="K683" s="633"/>
      <c r="L683" s="633"/>
      <c r="M683" s="633"/>
      <c r="N683" s="633"/>
      <c r="O683" s="633"/>
      <c r="P683" s="633"/>
      <c r="Q683" s="633"/>
      <c r="R683" s="633"/>
      <c r="S683" s="633"/>
      <c r="T683" s="633"/>
      <c r="U683" s="633"/>
      <c r="V683" s="633"/>
      <c r="W683" s="633"/>
      <c r="X683" s="633"/>
      <c r="Y683" s="633"/>
    </row>
    <row r="684" spans="1:25">
      <c r="A684" s="633"/>
      <c r="B684" s="633"/>
      <c r="C684" s="647"/>
      <c r="D684" s="633"/>
      <c r="E684" s="633"/>
      <c r="F684" s="633"/>
      <c r="G684" s="633"/>
      <c r="H684" s="633"/>
      <c r="I684" s="633"/>
      <c r="J684" s="633"/>
      <c r="K684" s="633"/>
      <c r="L684" s="633"/>
      <c r="M684" s="633"/>
      <c r="N684" s="633"/>
      <c r="O684" s="633"/>
      <c r="P684" s="633"/>
      <c r="Q684" s="633"/>
      <c r="R684" s="633"/>
      <c r="S684" s="633"/>
      <c r="T684" s="633"/>
      <c r="U684" s="633"/>
      <c r="V684" s="633"/>
      <c r="W684" s="633"/>
      <c r="X684" s="633"/>
      <c r="Y684" s="633"/>
    </row>
    <row r="685" spans="1:25">
      <c r="A685" s="633"/>
      <c r="B685" s="633"/>
      <c r="C685" s="647"/>
      <c r="D685" s="633"/>
      <c r="E685" s="633"/>
      <c r="F685" s="633"/>
      <c r="G685" s="633"/>
      <c r="H685" s="633"/>
      <c r="I685" s="633"/>
      <c r="J685" s="633"/>
      <c r="K685" s="633"/>
      <c r="L685" s="633"/>
      <c r="M685" s="633"/>
      <c r="N685" s="633"/>
      <c r="O685" s="633"/>
      <c r="P685" s="633"/>
      <c r="Q685" s="633"/>
      <c r="R685" s="633"/>
      <c r="S685" s="633"/>
      <c r="T685" s="633"/>
      <c r="U685" s="633"/>
      <c r="V685" s="633"/>
      <c r="W685" s="633"/>
      <c r="X685" s="633"/>
      <c r="Y685" s="633"/>
    </row>
    <row r="686" spans="1:25">
      <c r="A686" s="633"/>
      <c r="B686" s="633"/>
      <c r="C686" s="647"/>
      <c r="D686" s="633"/>
      <c r="E686" s="633"/>
      <c r="F686" s="633"/>
      <c r="G686" s="633"/>
      <c r="H686" s="633"/>
      <c r="I686" s="633"/>
      <c r="J686" s="633"/>
      <c r="K686" s="633"/>
      <c r="L686" s="633"/>
      <c r="M686" s="633"/>
      <c r="N686" s="633"/>
      <c r="O686" s="633"/>
      <c r="P686" s="633"/>
      <c r="Q686" s="633"/>
      <c r="R686" s="633"/>
      <c r="S686" s="633"/>
      <c r="T686" s="633"/>
      <c r="U686" s="633"/>
      <c r="V686" s="633"/>
      <c r="W686" s="633"/>
      <c r="X686" s="633"/>
      <c r="Y686" s="633"/>
    </row>
    <row r="687" spans="1:25">
      <c r="A687" s="633"/>
      <c r="B687" s="633"/>
      <c r="C687" s="647"/>
      <c r="D687" s="633"/>
      <c r="E687" s="633"/>
      <c r="F687" s="633"/>
      <c r="G687" s="633"/>
      <c r="H687" s="633"/>
      <c r="I687" s="633"/>
      <c r="J687" s="633"/>
      <c r="K687" s="633"/>
      <c r="L687" s="633"/>
      <c r="M687" s="633"/>
      <c r="N687" s="633"/>
      <c r="O687" s="633"/>
      <c r="P687" s="633"/>
      <c r="Q687" s="633"/>
      <c r="R687" s="633"/>
      <c r="S687" s="633"/>
      <c r="T687" s="633"/>
      <c r="U687" s="633"/>
      <c r="V687" s="633"/>
      <c r="W687" s="633"/>
      <c r="X687" s="633"/>
      <c r="Y687" s="633"/>
    </row>
    <row r="688" spans="1:25">
      <c r="A688" s="633"/>
      <c r="B688" s="633"/>
      <c r="C688" s="647"/>
      <c r="D688" s="633"/>
      <c r="E688" s="633"/>
      <c r="F688" s="633"/>
      <c r="G688" s="633"/>
      <c r="H688" s="633"/>
      <c r="I688" s="633"/>
      <c r="J688" s="633"/>
      <c r="K688" s="633"/>
      <c r="L688" s="633"/>
      <c r="M688" s="633"/>
      <c r="N688" s="633"/>
      <c r="O688" s="633"/>
      <c r="P688" s="633"/>
      <c r="Q688" s="633"/>
      <c r="R688" s="633"/>
      <c r="S688" s="633"/>
      <c r="T688" s="633"/>
      <c r="U688" s="633"/>
      <c r="V688" s="633"/>
      <c r="W688" s="633"/>
      <c r="X688" s="633"/>
      <c r="Y688" s="633"/>
    </row>
    <row r="689" spans="1:25">
      <c r="A689" s="633"/>
      <c r="B689" s="633"/>
      <c r="C689" s="647"/>
      <c r="D689" s="633"/>
      <c r="E689" s="633"/>
      <c r="F689" s="633"/>
      <c r="G689" s="633"/>
      <c r="H689" s="633"/>
      <c r="I689" s="633"/>
      <c r="J689" s="633"/>
      <c r="K689" s="633"/>
      <c r="L689" s="633"/>
      <c r="M689" s="633"/>
      <c r="N689" s="633"/>
      <c r="O689" s="633"/>
      <c r="P689" s="633"/>
      <c r="Q689" s="633"/>
      <c r="R689" s="633"/>
      <c r="S689" s="633"/>
      <c r="T689" s="633"/>
      <c r="U689" s="633"/>
      <c r="V689" s="633"/>
      <c r="W689" s="633"/>
      <c r="X689" s="633"/>
      <c r="Y689" s="633"/>
    </row>
    <row r="690" spans="1:25">
      <c r="A690" s="633"/>
      <c r="B690" s="633"/>
      <c r="C690" s="647"/>
      <c r="D690" s="633"/>
      <c r="E690" s="633"/>
      <c r="F690" s="633"/>
      <c r="G690" s="633"/>
      <c r="H690" s="633"/>
      <c r="I690" s="633"/>
      <c r="J690" s="633"/>
      <c r="K690" s="633"/>
      <c r="L690" s="633"/>
      <c r="M690" s="633"/>
      <c r="N690" s="633"/>
      <c r="O690" s="633"/>
      <c r="P690" s="633"/>
      <c r="Q690" s="633"/>
      <c r="R690" s="633"/>
      <c r="S690" s="633"/>
      <c r="T690" s="633"/>
      <c r="U690" s="633"/>
      <c r="V690" s="633"/>
      <c r="W690" s="633"/>
      <c r="X690" s="633"/>
      <c r="Y690" s="633"/>
    </row>
    <row r="691" spans="1:25">
      <c r="A691" s="633"/>
      <c r="B691" s="633"/>
      <c r="C691" s="647"/>
      <c r="D691" s="633"/>
      <c r="E691" s="633"/>
      <c r="F691" s="633"/>
      <c r="G691" s="633"/>
      <c r="H691" s="633"/>
      <c r="I691" s="633"/>
      <c r="J691" s="633"/>
      <c r="K691" s="633"/>
      <c r="L691" s="633"/>
      <c r="M691" s="633"/>
      <c r="N691" s="633"/>
      <c r="O691" s="633"/>
      <c r="P691" s="633"/>
      <c r="Q691" s="633"/>
      <c r="R691" s="633"/>
      <c r="S691" s="633"/>
      <c r="T691" s="633"/>
      <c r="U691" s="633"/>
      <c r="V691" s="633"/>
      <c r="W691" s="633"/>
      <c r="X691" s="633"/>
      <c r="Y691" s="633"/>
    </row>
    <row r="692" spans="1:25">
      <c r="A692" s="633"/>
      <c r="B692" s="633"/>
      <c r="C692" s="647"/>
      <c r="D692" s="633"/>
      <c r="E692" s="633"/>
      <c r="F692" s="633"/>
      <c r="G692" s="633"/>
      <c r="H692" s="633"/>
      <c r="I692" s="633"/>
      <c r="J692" s="633"/>
      <c r="K692" s="633"/>
      <c r="L692" s="633"/>
      <c r="M692" s="633"/>
      <c r="N692" s="633"/>
      <c r="O692" s="633"/>
      <c r="P692" s="633"/>
      <c r="Q692" s="633"/>
      <c r="R692" s="633"/>
      <c r="S692" s="633"/>
      <c r="T692" s="633"/>
      <c r="U692" s="633"/>
      <c r="V692" s="633"/>
      <c r="W692" s="633"/>
      <c r="X692" s="633"/>
      <c r="Y692" s="633"/>
    </row>
    <row r="693" spans="1:25">
      <c r="A693" s="633"/>
      <c r="B693" s="633"/>
      <c r="C693" s="647"/>
      <c r="D693" s="633"/>
      <c r="E693" s="633"/>
      <c r="F693" s="633"/>
      <c r="G693" s="633"/>
      <c r="H693" s="633"/>
      <c r="I693" s="633"/>
      <c r="J693" s="633"/>
      <c r="K693" s="633"/>
      <c r="L693" s="633"/>
      <c r="M693" s="633"/>
      <c r="N693" s="633"/>
      <c r="O693" s="633"/>
      <c r="P693" s="633"/>
      <c r="Q693" s="633"/>
      <c r="R693" s="633"/>
      <c r="S693" s="633"/>
      <c r="T693" s="633"/>
      <c r="U693" s="633"/>
      <c r="V693" s="633"/>
      <c r="W693" s="633"/>
      <c r="X693" s="633"/>
      <c r="Y693" s="633"/>
    </row>
    <row r="694" spans="1:25">
      <c r="A694" s="633"/>
      <c r="B694" s="633"/>
      <c r="C694" s="647"/>
      <c r="D694" s="633"/>
      <c r="E694" s="633"/>
      <c r="F694" s="633"/>
      <c r="G694" s="633"/>
      <c r="H694" s="633"/>
      <c r="I694" s="633"/>
      <c r="J694" s="633"/>
      <c r="K694" s="633"/>
      <c r="L694" s="633"/>
      <c r="M694" s="633"/>
      <c r="N694" s="633"/>
      <c r="O694" s="633"/>
      <c r="P694" s="633"/>
      <c r="Q694" s="633"/>
      <c r="R694" s="633"/>
      <c r="S694" s="633"/>
      <c r="T694" s="633"/>
      <c r="U694" s="633"/>
      <c r="V694" s="633"/>
      <c r="W694" s="633"/>
      <c r="X694" s="633"/>
      <c r="Y694" s="633"/>
    </row>
    <row r="695" spans="1:25">
      <c r="A695" s="633"/>
      <c r="B695" s="633"/>
      <c r="C695" s="647"/>
      <c r="D695" s="633"/>
      <c r="E695" s="633"/>
      <c r="F695" s="633"/>
      <c r="G695" s="633"/>
      <c r="H695" s="633"/>
      <c r="I695" s="633"/>
      <c r="J695" s="633"/>
      <c r="K695" s="633"/>
      <c r="L695" s="633"/>
      <c r="M695" s="633"/>
      <c r="N695" s="633"/>
      <c r="O695" s="633"/>
      <c r="P695" s="633"/>
      <c r="Q695" s="633"/>
      <c r="R695" s="633"/>
      <c r="S695" s="633"/>
      <c r="T695" s="633"/>
      <c r="U695" s="633"/>
      <c r="V695" s="633"/>
      <c r="W695" s="633"/>
      <c r="X695" s="633"/>
      <c r="Y695" s="633"/>
    </row>
    <row r="696" spans="1:25">
      <c r="A696" s="633"/>
      <c r="B696" s="633"/>
      <c r="C696" s="647"/>
      <c r="D696" s="633"/>
      <c r="E696" s="633"/>
      <c r="F696" s="633"/>
      <c r="G696" s="633"/>
      <c r="H696" s="633"/>
      <c r="I696" s="633"/>
      <c r="J696" s="633"/>
      <c r="K696" s="633"/>
      <c r="L696" s="633"/>
      <c r="M696" s="633"/>
      <c r="N696" s="633"/>
      <c r="O696" s="633"/>
      <c r="P696" s="633"/>
      <c r="Q696" s="633"/>
      <c r="R696" s="633"/>
      <c r="S696" s="633"/>
      <c r="T696" s="633"/>
      <c r="U696" s="633"/>
      <c r="V696" s="633"/>
      <c r="W696" s="633"/>
      <c r="X696" s="633"/>
      <c r="Y696" s="633"/>
    </row>
    <row r="697" spans="1:25">
      <c r="A697" s="633"/>
      <c r="B697" s="633"/>
      <c r="C697" s="647"/>
      <c r="D697" s="633"/>
      <c r="E697" s="633"/>
      <c r="F697" s="633"/>
      <c r="G697" s="633"/>
      <c r="H697" s="633"/>
      <c r="I697" s="633"/>
      <c r="J697" s="633"/>
      <c r="K697" s="633"/>
      <c r="L697" s="633"/>
      <c r="M697" s="633"/>
      <c r="N697" s="633"/>
      <c r="O697" s="633"/>
      <c r="P697" s="633"/>
      <c r="Q697" s="633"/>
      <c r="R697" s="633"/>
      <c r="S697" s="633"/>
      <c r="T697" s="633"/>
      <c r="U697" s="633"/>
      <c r="V697" s="633"/>
      <c r="W697" s="633"/>
      <c r="X697" s="633"/>
      <c r="Y697" s="633"/>
    </row>
    <row r="698" spans="1:25">
      <c r="A698" s="633"/>
      <c r="B698" s="633"/>
      <c r="C698" s="647"/>
      <c r="D698" s="633"/>
      <c r="E698" s="633"/>
      <c r="F698" s="633"/>
      <c r="G698" s="633"/>
      <c r="H698" s="633"/>
      <c r="I698" s="633"/>
      <c r="J698" s="633"/>
      <c r="K698" s="633"/>
      <c r="L698" s="633"/>
      <c r="M698" s="633"/>
      <c r="N698" s="633"/>
      <c r="O698" s="633"/>
      <c r="P698" s="633"/>
      <c r="Q698" s="633"/>
      <c r="R698" s="633"/>
      <c r="S698" s="633"/>
      <c r="T698" s="633"/>
      <c r="U698" s="633"/>
      <c r="V698" s="633"/>
      <c r="W698" s="633"/>
      <c r="X698" s="633"/>
      <c r="Y698" s="633"/>
    </row>
    <row r="699" spans="1:25">
      <c r="A699" s="633"/>
      <c r="B699" s="633"/>
      <c r="C699" s="647"/>
      <c r="D699" s="633"/>
      <c r="E699" s="633"/>
      <c r="F699" s="633"/>
      <c r="G699" s="633"/>
      <c r="H699" s="633"/>
      <c r="I699" s="633"/>
      <c r="J699" s="633"/>
      <c r="K699" s="633"/>
      <c r="L699" s="633"/>
      <c r="M699" s="633"/>
      <c r="N699" s="633"/>
      <c r="O699" s="633"/>
      <c r="P699" s="633"/>
      <c r="Q699" s="633"/>
      <c r="R699" s="633"/>
      <c r="S699" s="633"/>
      <c r="T699" s="633"/>
      <c r="U699" s="633"/>
      <c r="V699" s="633"/>
      <c r="W699" s="633"/>
      <c r="X699" s="633"/>
      <c r="Y699" s="633"/>
    </row>
    <row r="700" spans="1:25">
      <c r="A700" s="633"/>
      <c r="B700" s="633"/>
      <c r="C700" s="647"/>
      <c r="D700" s="633"/>
      <c r="E700" s="633"/>
      <c r="F700" s="633"/>
      <c r="G700" s="633"/>
      <c r="H700" s="633"/>
      <c r="I700" s="633"/>
      <c r="J700" s="633"/>
      <c r="K700" s="633"/>
      <c r="L700" s="633"/>
      <c r="M700" s="633"/>
      <c r="N700" s="633"/>
      <c r="O700" s="633"/>
      <c r="P700" s="633"/>
      <c r="Q700" s="633"/>
      <c r="R700" s="633"/>
      <c r="S700" s="633"/>
      <c r="T700" s="633"/>
      <c r="U700" s="633"/>
      <c r="V700" s="633"/>
      <c r="W700" s="633"/>
      <c r="X700" s="633"/>
      <c r="Y700" s="633"/>
    </row>
    <row r="701" spans="1:25">
      <c r="A701" s="633"/>
      <c r="B701" s="633"/>
      <c r="C701" s="647"/>
      <c r="D701" s="633"/>
      <c r="E701" s="633"/>
      <c r="F701" s="633"/>
      <c r="G701" s="633"/>
      <c r="H701" s="633"/>
      <c r="I701" s="633"/>
      <c r="J701" s="633"/>
      <c r="K701" s="633"/>
      <c r="L701" s="633"/>
      <c r="M701" s="633"/>
      <c r="N701" s="633"/>
      <c r="O701" s="633"/>
      <c r="P701" s="633"/>
      <c r="Q701" s="633"/>
      <c r="R701" s="633"/>
      <c r="S701" s="633"/>
      <c r="T701" s="633"/>
      <c r="U701" s="633"/>
      <c r="V701" s="633"/>
      <c r="W701" s="633"/>
      <c r="X701" s="633"/>
      <c r="Y701" s="633"/>
    </row>
    <row r="702" spans="1:25">
      <c r="A702" s="633"/>
      <c r="B702" s="633"/>
      <c r="C702" s="647"/>
      <c r="D702" s="633"/>
      <c r="E702" s="633"/>
      <c r="F702" s="633"/>
      <c r="G702" s="633"/>
      <c r="H702" s="633"/>
      <c r="I702" s="633"/>
      <c r="J702" s="633"/>
      <c r="K702" s="633"/>
      <c r="L702" s="633"/>
      <c r="M702" s="633"/>
      <c r="N702" s="633"/>
      <c r="O702" s="633"/>
      <c r="P702" s="633"/>
      <c r="Q702" s="633"/>
      <c r="R702" s="633"/>
      <c r="S702" s="633"/>
      <c r="T702" s="633"/>
      <c r="U702" s="633"/>
      <c r="V702" s="633"/>
      <c r="W702" s="633"/>
      <c r="X702" s="633"/>
      <c r="Y702" s="633"/>
    </row>
    <row r="703" spans="1:25">
      <c r="A703" s="633"/>
      <c r="B703" s="633"/>
      <c r="C703" s="647"/>
      <c r="D703" s="633"/>
      <c r="E703" s="633"/>
      <c r="F703" s="633"/>
      <c r="G703" s="633"/>
      <c r="H703" s="633"/>
      <c r="I703" s="633"/>
      <c r="J703" s="633"/>
      <c r="K703" s="633"/>
      <c r="L703" s="633"/>
      <c r="M703" s="633"/>
      <c r="N703" s="633"/>
      <c r="O703" s="633"/>
      <c r="P703" s="633"/>
      <c r="Q703" s="633"/>
      <c r="R703" s="633"/>
      <c r="S703" s="633"/>
      <c r="T703" s="633"/>
      <c r="U703" s="633"/>
      <c r="V703" s="633"/>
      <c r="W703" s="633"/>
      <c r="X703" s="633"/>
      <c r="Y703" s="633"/>
    </row>
    <row r="704" spans="1:25">
      <c r="A704" s="633"/>
      <c r="B704" s="633"/>
      <c r="C704" s="647"/>
      <c r="D704" s="633"/>
      <c r="E704" s="633"/>
      <c r="F704" s="633"/>
      <c r="G704" s="633"/>
      <c r="H704" s="633"/>
      <c r="I704" s="633"/>
      <c r="J704" s="633"/>
      <c r="K704" s="633"/>
      <c r="L704" s="633"/>
      <c r="M704" s="633"/>
      <c r="N704" s="633"/>
      <c r="O704" s="633"/>
      <c r="P704" s="633"/>
      <c r="Q704" s="633"/>
      <c r="R704" s="633"/>
      <c r="S704" s="633"/>
      <c r="T704" s="633"/>
      <c r="U704" s="633"/>
      <c r="V704" s="633"/>
      <c r="W704" s="633"/>
      <c r="X704" s="633"/>
      <c r="Y704" s="633"/>
    </row>
    <row r="705" spans="1:25">
      <c r="A705" s="633"/>
      <c r="B705" s="633"/>
      <c r="C705" s="647"/>
      <c r="D705" s="633"/>
      <c r="E705" s="633"/>
      <c r="F705" s="633"/>
      <c r="G705" s="633"/>
      <c r="H705" s="633"/>
      <c r="I705" s="633"/>
      <c r="J705" s="633"/>
      <c r="K705" s="633"/>
      <c r="L705" s="633"/>
      <c r="M705" s="633"/>
      <c r="N705" s="633"/>
      <c r="O705" s="633"/>
      <c r="P705" s="633"/>
      <c r="Q705" s="633"/>
      <c r="R705" s="633"/>
      <c r="S705" s="633"/>
      <c r="T705" s="633"/>
      <c r="U705" s="633"/>
      <c r="V705" s="633"/>
      <c r="W705" s="633"/>
      <c r="X705" s="633"/>
      <c r="Y705" s="633"/>
    </row>
    <row r="706" spans="1:25">
      <c r="A706" s="633"/>
      <c r="B706" s="633"/>
      <c r="C706" s="647"/>
      <c r="D706" s="633"/>
      <c r="E706" s="633"/>
      <c r="F706" s="633"/>
      <c r="G706" s="633"/>
      <c r="H706" s="633"/>
      <c r="I706" s="633"/>
      <c r="J706" s="633"/>
      <c r="K706" s="633"/>
      <c r="L706" s="633"/>
      <c r="M706" s="633"/>
      <c r="N706" s="633"/>
      <c r="O706" s="633"/>
      <c r="P706" s="633"/>
      <c r="Q706" s="633"/>
      <c r="R706" s="633"/>
      <c r="S706" s="633"/>
      <c r="T706" s="633"/>
      <c r="U706" s="633"/>
      <c r="V706" s="633"/>
      <c r="W706" s="633"/>
      <c r="X706" s="633"/>
      <c r="Y706" s="633"/>
    </row>
    <row r="707" spans="1:25">
      <c r="A707" s="633"/>
      <c r="B707" s="633"/>
      <c r="C707" s="647"/>
      <c r="D707" s="633"/>
      <c r="E707" s="633"/>
      <c r="F707" s="633"/>
      <c r="G707" s="633"/>
      <c r="H707" s="633"/>
      <c r="I707" s="633"/>
      <c r="J707" s="633"/>
      <c r="K707" s="633"/>
      <c r="L707" s="633"/>
      <c r="M707" s="633"/>
      <c r="N707" s="633"/>
      <c r="O707" s="633"/>
      <c r="P707" s="633"/>
      <c r="Q707" s="633"/>
      <c r="R707" s="633"/>
      <c r="S707" s="633"/>
      <c r="T707" s="633"/>
      <c r="U707" s="633"/>
      <c r="V707" s="633"/>
      <c r="W707" s="633"/>
      <c r="X707" s="633"/>
      <c r="Y707" s="633"/>
    </row>
    <row r="708" spans="1:25">
      <c r="A708" s="633"/>
      <c r="B708" s="633"/>
      <c r="C708" s="647"/>
      <c r="D708" s="633"/>
      <c r="E708" s="633"/>
      <c r="F708" s="633"/>
      <c r="G708" s="633"/>
      <c r="H708" s="633"/>
      <c r="I708" s="633"/>
      <c r="J708" s="633"/>
      <c r="K708" s="633"/>
      <c r="L708" s="633"/>
      <c r="M708" s="633"/>
      <c r="N708" s="633"/>
      <c r="O708" s="633"/>
      <c r="P708" s="633"/>
      <c r="Q708" s="633"/>
      <c r="R708" s="633"/>
      <c r="S708" s="633"/>
      <c r="T708" s="633"/>
      <c r="U708" s="633"/>
      <c r="V708" s="633"/>
      <c r="W708" s="633"/>
      <c r="X708" s="633"/>
      <c r="Y708" s="633"/>
    </row>
    <row r="709" spans="1:25">
      <c r="A709" s="633"/>
      <c r="B709" s="633"/>
      <c r="C709" s="647"/>
      <c r="D709" s="633"/>
      <c r="E709" s="633"/>
      <c r="F709" s="633"/>
      <c r="G709" s="633"/>
      <c r="H709" s="633"/>
      <c r="I709" s="633"/>
      <c r="J709" s="633"/>
      <c r="K709" s="633"/>
      <c r="L709" s="633"/>
      <c r="M709" s="633"/>
      <c r="N709" s="633"/>
      <c r="O709" s="633"/>
      <c r="P709" s="633"/>
      <c r="Q709" s="633"/>
      <c r="R709" s="633"/>
      <c r="S709" s="633"/>
      <c r="T709" s="633"/>
      <c r="U709" s="633"/>
      <c r="V709" s="633"/>
      <c r="W709" s="633"/>
      <c r="X709" s="633"/>
      <c r="Y709" s="633"/>
    </row>
    <row r="710" spans="1:25">
      <c r="A710" s="633"/>
      <c r="B710" s="633"/>
      <c r="C710" s="647"/>
      <c r="D710" s="633"/>
      <c r="E710" s="633"/>
      <c r="F710" s="633"/>
      <c r="G710" s="633"/>
      <c r="H710" s="633"/>
      <c r="I710" s="633"/>
      <c r="J710" s="633"/>
      <c r="K710" s="633"/>
      <c r="L710" s="633"/>
      <c r="M710" s="633"/>
      <c r="N710" s="633"/>
      <c r="O710" s="633"/>
      <c r="P710" s="633"/>
      <c r="Q710" s="633"/>
      <c r="R710" s="633"/>
      <c r="S710" s="633"/>
      <c r="T710" s="633"/>
      <c r="U710" s="633"/>
      <c r="V710" s="633"/>
      <c r="W710" s="633"/>
      <c r="X710" s="633"/>
      <c r="Y710" s="633"/>
    </row>
    <row r="711" spans="1:25">
      <c r="A711" s="633"/>
      <c r="B711" s="633"/>
      <c r="C711" s="647"/>
      <c r="D711" s="633"/>
      <c r="E711" s="633"/>
      <c r="F711" s="633"/>
      <c r="G711" s="633"/>
      <c r="H711" s="633"/>
      <c r="I711" s="633"/>
      <c r="J711" s="633"/>
      <c r="K711" s="633"/>
      <c r="L711" s="633"/>
      <c r="M711" s="633"/>
      <c r="N711" s="633"/>
      <c r="O711" s="633"/>
      <c r="P711" s="633"/>
      <c r="Q711" s="633"/>
      <c r="R711" s="633"/>
      <c r="S711" s="633"/>
      <c r="T711" s="633"/>
      <c r="U711" s="633"/>
      <c r="V711" s="633"/>
      <c r="W711" s="633"/>
      <c r="X711" s="633"/>
      <c r="Y711" s="633"/>
    </row>
    <row r="712" spans="1:25">
      <c r="A712" s="633"/>
      <c r="B712" s="633"/>
      <c r="C712" s="647"/>
      <c r="D712" s="633"/>
      <c r="E712" s="633"/>
      <c r="F712" s="633"/>
      <c r="G712" s="633"/>
      <c r="H712" s="633"/>
      <c r="I712" s="633"/>
      <c r="J712" s="633"/>
      <c r="K712" s="633"/>
      <c r="L712" s="633"/>
      <c r="M712" s="633"/>
      <c r="N712" s="633"/>
      <c r="O712" s="633"/>
      <c r="P712" s="633"/>
      <c r="Q712" s="633"/>
      <c r="R712" s="633"/>
      <c r="S712" s="633"/>
      <c r="T712" s="633"/>
      <c r="U712" s="633"/>
      <c r="V712" s="633"/>
      <c r="W712" s="633"/>
      <c r="X712" s="633"/>
      <c r="Y712" s="633"/>
    </row>
    <row r="713" spans="1:25">
      <c r="A713" s="633"/>
      <c r="B713" s="633"/>
      <c r="C713" s="647"/>
      <c r="D713" s="633"/>
      <c r="E713" s="633"/>
      <c r="F713" s="633"/>
      <c r="G713" s="633"/>
      <c r="H713" s="633"/>
      <c r="I713" s="633"/>
      <c r="J713" s="633"/>
      <c r="K713" s="633"/>
      <c r="L713" s="633"/>
      <c r="M713" s="633"/>
      <c r="N713" s="633"/>
      <c r="O713" s="633"/>
      <c r="P713" s="633"/>
      <c r="Q713" s="633"/>
      <c r="R713" s="633"/>
      <c r="S713" s="633"/>
      <c r="T713" s="633"/>
      <c r="U713" s="633"/>
      <c r="V713" s="633"/>
      <c r="W713" s="633"/>
      <c r="X713" s="633"/>
      <c r="Y713" s="633"/>
    </row>
    <row r="714" spans="1:25">
      <c r="A714" s="633"/>
      <c r="B714" s="633"/>
      <c r="C714" s="647"/>
      <c r="D714" s="633"/>
      <c r="E714" s="633"/>
      <c r="F714" s="633"/>
      <c r="G714" s="633"/>
      <c r="H714" s="633"/>
      <c r="I714" s="633"/>
      <c r="J714" s="633"/>
      <c r="K714" s="633"/>
      <c r="L714" s="633"/>
      <c r="M714" s="633"/>
      <c r="N714" s="633"/>
      <c r="O714" s="633"/>
      <c r="P714" s="633"/>
      <c r="Q714" s="633"/>
      <c r="R714" s="633"/>
      <c r="S714" s="633"/>
      <c r="T714" s="633"/>
      <c r="U714" s="633"/>
      <c r="V714" s="633"/>
      <c r="W714" s="633"/>
      <c r="X714" s="633"/>
      <c r="Y714" s="633"/>
    </row>
    <row r="715" spans="1:25">
      <c r="A715" s="633"/>
      <c r="B715" s="633"/>
      <c r="C715" s="647"/>
      <c r="D715" s="633"/>
      <c r="E715" s="633"/>
      <c r="F715" s="633"/>
      <c r="G715" s="633"/>
      <c r="H715" s="633"/>
      <c r="I715" s="633"/>
      <c r="J715" s="633"/>
      <c r="K715" s="633"/>
      <c r="L715" s="633"/>
      <c r="M715" s="633"/>
      <c r="N715" s="633"/>
      <c r="O715" s="633"/>
      <c r="P715" s="633"/>
      <c r="Q715" s="633"/>
      <c r="R715" s="633"/>
      <c r="S715" s="633"/>
      <c r="T715" s="633"/>
      <c r="U715" s="633"/>
      <c r="V715" s="633"/>
      <c r="W715" s="633"/>
      <c r="X715" s="633"/>
      <c r="Y715" s="633"/>
    </row>
    <row r="716" spans="1:25">
      <c r="A716" s="633"/>
      <c r="B716" s="633"/>
      <c r="C716" s="647"/>
      <c r="D716" s="633"/>
      <c r="E716" s="633"/>
      <c r="F716" s="633"/>
      <c r="G716" s="633"/>
      <c r="H716" s="633"/>
      <c r="I716" s="633"/>
      <c r="J716" s="633"/>
      <c r="K716" s="633"/>
      <c r="L716" s="633"/>
      <c r="M716" s="633"/>
      <c r="N716" s="633"/>
      <c r="O716" s="633"/>
      <c r="P716" s="633"/>
      <c r="Q716" s="633"/>
      <c r="R716" s="633"/>
      <c r="S716" s="633"/>
      <c r="T716" s="633"/>
      <c r="U716" s="633"/>
      <c r="V716" s="633"/>
      <c r="W716" s="633"/>
      <c r="X716" s="633"/>
      <c r="Y716" s="633"/>
    </row>
    <row r="717" spans="1:25">
      <c r="A717" s="633"/>
      <c r="B717" s="633"/>
      <c r="C717" s="647"/>
      <c r="D717" s="633"/>
      <c r="E717" s="633"/>
      <c r="F717" s="633"/>
      <c r="G717" s="633"/>
      <c r="H717" s="633"/>
      <c r="I717" s="633"/>
      <c r="J717" s="633"/>
      <c r="K717" s="633"/>
      <c r="L717" s="633"/>
      <c r="M717" s="633"/>
      <c r="N717" s="633"/>
      <c r="O717" s="633"/>
      <c r="P717" s="633"/>
      <c r="Q717" s="633"/>
      <c r="R717" s="633"/>
      <c r="S717" s="633"/>
      <c r="T717" s="633"/>
      <c r="U717" s="633"/>
      <c r="V717" s="633"/>
      <c r="W717" s="633"/>
      <c r="X717" s="633"/>
      <c r="Y717" s="633"/>
    </row>
    <row r="718" spans="1:25">
      <c r="A718" s="633"/>
      <c r="B718" s="633"/>
      <c r="C718" s="647"/>
      <c r="D718" s="633"/>
      <c r="E718" s="633"/>
      <c r="F718" s="633"/>
      <c r="G718" s="633"/>
      <c r="H718" s="633"/>
      <c r="I718" s="633"/>
      <c r="J718" s="633"/>
      <c r="K718" s="633"/>
      <c r="L718" s="633"/>
      <c r="M718" s="633"/>
      <c r="N718" s="633"/>
      <c r="O718" s="633"/>
      <c r="P718" s="633"/>
      <c r="Q718" s="633"/>
      <c r="R718" s="633"/>
      <c r="S718" s="633"/>
      <c r="T718" s="633"/>
      <c r="U718" s="633"/>
      <c r="V718" s="633"/>
      <c r="W718" s="633"/>
      <c r="X718" s="633"/>
      <c r="Y718" s="633"/>
    </row>
    <row r="719" spans="1:25">
      <c r="A719" s="633"/>
      <c r="B719" s="633"/>
      <c r="C719" s="647"/>
      <c r="D719" s="633"/>
      <c r="E719" s="633"/>
      <c r="F719" s="633"/>
      <c r="G719" s="633"/>
      <c r="H719" s="633"/>
      <c r="I719" s="633"/>
      <c r="J719" s="633"/>
      <c r="K719" s="633"/>
      <c r="L719" s="633"/>
      <c r="M719" s="633"/>
      <c r="N719" s="633"/>
      <c r="O719" s="633"/>
      <c r="P719" s="633"/>
      <c r="Q719" s="633"/>
      <c r="R719" s="633"/>
      <c r="S719" s="633"/>
      <c r="T719" s="633"/>
      <c r="U719" s="633"/>
      <c r="V719" s="633"/>
      <c r="W719" s="633"/>
      <c r="X719" s="633"/>
      <c r="Y719" s="633"/>
    </row>
    <row r="720" spans="1:25">
      <c r="A720" s="633"/>
      <c r="B720" s="633"/>
      <c r="C720" s="647"/>
      <c r="D720" s="633"/>
      <c r="E720" s="633"/>
      <c r="F720" s="633"/>
      <c r="G720" s="633"/>
      <c r="H720" s="633"/>
      <c r="I720" s="633"/>
      <c r="J720" s="633"/>
      <c r="K720" s="633"/>
      <c r="L720" s="633"/>
      <c r="M720" s="633"/>
      <c r="N720" s="633"/>
      <c r="O720" s="633"/>
      <c r="P720" s="633"/>
      <c r="Q720" s="633"/>
      <c r="R720" s="633"/>
      <c r="S720" s="633"/>
      <c r="T720" s="633"/>
      <c r="U720" s="633"/>
      <c r="V720" s="633"/>
      <c r="W720" s="633"/>
      <c r="X720" s="633"/>
      <c r="Y720" s="633"/>
    </row>
    <row r="721" spans="1:25">
      <c r="A721" s="633"/>
      <c r="B721" s="633"/>
      <c r="C721" s="647"/>
      <c r="D721" s="633"/>
      <c r="E721" s="633"/>
      <c r="F721" s="633"/>
      <c r="G721" s="633"/>
      <c r="H721" s="633"/>
      <c r="I721" s="633"/>
      <c r="J721" s="633"/>
      <c r="K721" s="633"/>
      <c r="L721" s="633"/>
      <c r="M721" s="633"/>
      <c r="N721" s="633"/>
      <c r="O721" s="633"/>
      <c r="P721" s="633"/>
      <c r="Q721" s="633"/>
      <c r="R721" s="633"/>
      <c r="S721" s="633"/>
      <c r="T721" s="633"/>
      <c r="U721" s="633"/>
      <c r="V721" s="633"/>
      <c r="W721" s="633"/>
      <c r="X721" s="633"/>
      <c r="Y721" s="633"/>
    </row>
    <row r="722" spans="1:25">
      <c r="A722" s="633"/>
      <c r="B722" s="633"/>
      <c r="C722" s="647"/>
      <c r="D722" s="633"/>
      <c r="E722" s="633"/>
      <c r="F722" s="633"/>
      <c r="G722" s="633"/>
      <c r="H722" s="633"/>
      <c r="I722" s="633"/>
      <c r="J722" s="633"/>
      <c r="K722" s="633"/>
      <c r="L722" s="633"/>
      <c r="M722" s="633"/>
      <c r="N722" s="633"/>
      <c r="O722" s="633"/>
      <c r="P722" s="633"/>
      <c r="Q722" s="633"/>
      <c r="R722" s="633"/>
      <c r="S722" s="633"/>
      <c r="T722" s="633"/>
      <c r="U722" s="633"/>
      <c r="V722" s="633"/>
      <c r="W722" s="633"/>
      <c r="X722" s="633"/>
      <c r="Y722" s="633"/>
    </row>
    <row r="723" spans="1:25">
      <c r="A723" s="633"/>
      <c r="B723" s="633"/>
      <c r="C723" s="647"/>
      <c r="D723" s="633"/>
      <c r="E723" s="633"/>
      <c r="F723" s="633"/>
      <c r="G723" s="633"/>
      <c r="H723" s="633"/>
      <c r="I723" s="633"/>
      <c r="J723" s="633"/>
      <c r="K723" s="633"/>
      <c r="L723" s="633"/>
      <c r="M723" s="633"/>
      <c r="N723" s="633"/>
      <c r="O723" s="633"/>
      <c r="P723" s="633"/>
      <c r="Q723" s="633"/>
      <c r="R723" s="633"/>
      <c r="S723" s="633"/>
      <c r="T723" s="633"/>
      <c r="U723" s="633"/>
      <c r="V723" s="633"/>
      <c r="W723" s="633"/>
      <c r="X723" s="633"/>
      <c r="Y723" s="633"/>
    </row>
    <row r="724" spans="1:25">
      <c r="A724" s="633"/>
      <c r="B724" s="633"/>
      <c r="C724" s="647"/>
      <c r="D724" s="633"/>
      <c r="E724" s="633"/>
      <c r="F724" s="633"/>
      <c r="G724" s="633"/>
      <c r="H724" s="633"/>
      <c r="I724" s="633"/>
      <c r="J724" s="633"/>
      <c r="K724" s="633"/>
      <c r="L724" s="633"/>
      <c r="M724" s="633"/>
      <c r="N724" s="633"/>
      <c r="O724" s="633"/>
      <c r="P724" s="633"/>
      <c r="Q724" s="633"/>
      <c r="R724" s="633"/>
      <c r="S724" s="633"/>
      <c r="T724" s="633"/>
      <c r="U724" s="633"/>
      <c r="V724" s="633"/>
      <c r="W724" s="633"/>
      <c r="X724" s="633"/>
      <c r="Y724" s="633"/>
    </row>
    <row r="725" spans="1:25">
      <c r="A725" s="633"/>
      <c r="B725" s="633"/>
      <c r="C725" s="647"/>
      <c r="D725" s="633"/>
      <c r="E725" s="633"/>
      <c r="F725" s="633"/>
      <c r="G725" s="633"/>
      <c r="H725" s="633"/>
      <c r="I725" s="633"/>
      <c r="J725" s="633"/>
      <c r="K725" s="633"/>
      <c r="L725" s="633"/>
      <c r="M725" s="633"/>
      <c r="N725" s="633"/>
      <c r="O725" s="633"/>
      <c r="P725" s="633"/>
      <c r="Q725" s="633"/>
      <c r="R725" s="633"/>
      <c r="S725" s="633"/>
      <c r="T725" s="633"/>
      <c r="U725" s="633"/>
      <c r="V725" s="633"/>
      <c r="W725" s="633"/>
      <c r="X725" s="633"/>
      <c r="Y725" s="633"/>
    </row>
    <row r="726" spans="1:25">
      <c r="A726" s="633"/>
      <c r="B726" s="633"/>
      <c r="C726" s="647"/>
      <c r="D726" s="633"/>
      <c r="E726" s="633"/>
      <c r="F726" s="633"/>
      <c r="G726" s="633"/>
      <c r="H726" s="633"/>
      <c r="I726" s="633"/>
      <c r="J726" s="633"/>
      <c r="K726" s="633"/>
      <c r="L726" s="633"/>
      <c r="M726" s="633"/>
      <c r="N726" s="633"/>
      <c r="O726" s="633"/>
      <c r="P726" s="633"/>
      <c r="Q726" s="633"/>
      <c r="R726" s="633"/>
      <c r="S726" s="633"/>
      <c r="T726" s="633"/>
      <c r="U726" s="633"/>
      <c r="V726" s="633"/>
      <c r="W726" s="633"/>
      <c r="X726" s="633"/>
      <c r="Y726" s="633"/>
    </row>
    <row r="727" spans="1:25">
      <c r="A727" s="633"/>
      <c r="B727" s="633"/>
      <c r="C727" s="647"/>
      <c r="D727" s="633"/>
      <c r="E727" s="633"/>
      <c r="F727" s="633"/>
      <c r="G727" s="633"/>
      <c r="H727" s="633"/>
      <c r="I727" s="633"/>
      <c r="J727" s="633"/>
      <c r="K727" s="633"/>
      <c r="L727" s="633"/>
      <c r="M727" s="633"/>
      <c r="N727" s="633"/>
      <c r="O727" s="633"/>
      <c r="P727" s="633"/>
      <c r="Q727" s="633"/>
      <c r="R727" s="633"/>
      <c r="S727" s="633"/>
      <c r="T727" s="633"/>
      <c r="U727" s="633"/>
      <c r="V727" s="633"/>
      <c r="W727" s="633"/>
      <c r="X727" s="633"/>
      <c r="Y727" s="633"/>
    </row>
    <row r="728" spans="1:25">
      <c r="A728" s="633"/>
      <c r="B728" s="633"/>
      <c r="C728" s="647"/>
      <c r="D728" s="633"/>
      <c r="E728" s="633"/>
      <c r="F728" s="633"/>
      <c r="G728" s="633"/>
      <c r="H728" s="633"/>
      <c r="I728" s="633"/>
      <c r="J728" s="633"/>
      <c r="K728" s="633"/>
      <c r="L728" s="633"/>
      <c r="M728" s="633"/>
      <c r="N728" s="633"/>
      <c r="O728" s="633"/>
      <c r="P728" s="633"/>
      <c r="Q728" s="633"/>
      <c r="R728" s="633"/>
      <c r="S728" s="633"/>
      <c r="T728" s="633"/>
      <c r="U728" s="633"/>
      <c r="V728" s="633"/>
      <c r="W728" s="633"/>
      <c r="X728" s="633"/>
      <c r="Y728" s="633"/>
    </row>
    <row r="729" spans="1:25">
      <c r="A729" s="633"/>
      <c r="B729" s="633"/>
      <c r="C729" s="647"/>
      <c r="D729" s="633"/>
      <c r="E729" s="633"/>
      <c r="F729" s="633"/>
      <c r="G729" s="633"/>
      <c r="H729" s="633"/>
      <c r="I729" s="633"/>
      <c r="J729" s="633"/>
      <c r="K729" s="633"/>
      <c r="L729" s="633"/>
      <c r="M729" s="633"/>
      <c r="N729" s="633"/>
      <c r="O729" s="633"/>
      <c r="P729" s="633"/>
      <c r="Q729" s="633"/>
      <c r="R729" s="633"/>
      <c r="S729" s="633"/>
      <c r="T729" s="633"/>
      <c r="U729" s="633"/>
      <c r="V729" s="633"/>
      <c r="W729" s="633"/>
      <c r="X729" s="633"/>
      <c r="Y729" s="633"/>
    </row>
    <row r="730" spans="1:25">
      <c r="A730" s="633"/>
      <c r="B730" s="633"/>
      <c r="C730" s="647"/>
      <c r="D730" s="633"/>
      <c r="E730" s="633"/>
      <c r="F730" s="633"/>
      <c r="G730" s="633"/>
      <c r="H730" s="633"/>
      <c r="I730" s="633"/>
      <c r="J730" s="633"/>
      <c r="K730" s="633"/>
      <c r="L730" s="633"/>
      <c r="M730" s="633"/>
      <c r="N730" s="633"/>
      <c r="O730" s="633"/>
      <c r="P730" s="633"/>
      <c r="Q730" s="633"/>
      <c r="R730" s="633"/>
      <c r="S730" s="633"/>
      <c r="T730" s="633"/>
      <c r="U730" s="633"/>
      <c r="V730" s="633"/>
      <c r="W730" s="633"/>
      <c r="X730" s="633"/>
      <c r="Y730" s="633"/>
    </row>
    <row r="731" spans="1:25">
      <c r="A731" s="633"/>
      <c r="B731" s="633"/>
      <c r="C731" s="647"/>
      <c r="D731" s="633"/>
      <c r="E731" s="633"/>
      <c r="F731" s="633"/>
      <c r="G731" s="633"/>
      <c r="H731" s="633"/>
      <c r="I731" s="633"/>
      <c r="J731" s="633"/>
      <c r="K731" s="633"/>
      <c r="L731" s="633"/>
      <c r="M731" s="633"/>
      <c r="N731" s="633"/>
      <c r="O731" s="633"/>
      <c r="P731" s="633"/>
      <c r="Q731" s="633"/>
      <c r="R731" s="633"/>
      <c r="S731" s="633"/>
      <c r="T731" s="633"/>
      <c r="U731" s="633"/>
      <c r="V731" s="633"/>
      <c r="W731" s="633"/>
      <c r="X731" s="633"/>
      <c r="Y731" s="633"/>
    </row>
    <row r="732" spans="1:25">
      <c r="A732" s="633"/>
      <c r="B732" s="633"/>
      <c r="C732" s="647"/>
      <c r="D732" s="633"/>
      <c r="E732" s="633"/>
      <c r="F732" s="633"/>
      <c r="G732" s="633"/>
      <c r="H732" s="633"/>
      <c r="I732" s="633"/>
      <c r="J732" s="633"/>
      <c r="K732" s="633"/>
      <c r="L732" s="633"/>
      <c r="M732" s="633"/>
      <c r="N732" s="633"/>
      <c r="O732" s="633"/>
      <c r="P732" s="633"/>
      <c r="Q732" s="633"/>
      <c r="R732" s="633"/>
      <c r="S732" s="633"/>
      <c r="T732" s="633"/>
      <c r="U732" s="633"/>
      <c r="V732" s="633"/>
      <c r="W732" s="633"/>
      <c r="X732" s="633"/>
      <c r="Y732" s="633"/>
    </row>
    <row r="733" spans="1:25">
      <c r="A733" s="633"/>
      <c r="B733" s="633"/>
      <c r="C733" s="647"/>
      <c r="D733" s="633"/>
      <c r="E733" s="633"/>
      <c r="F733" s="633"/>
      <c r="G733" s="633"/>
      <c r="H733" s="633"/>
      <c r="I733" s="633"/>
      <c r="J733" s="633"/>
      <c r="K733" s="633"/>
      <c r="L733" s="633"/>
      <c r="M733" s="633"/>
      <c r="N733" s="633"/>
      <c r="O733" s="633"/>
      <c r="P733" s="633"/>
      <c r="Q733" s="633"/>
      <c r="R733" s="633"/>
      <c r="S733" s="633"/>
      <c r="T733" s="633"/>
      <c r="U733" s="633"/>
      <c r="V733" s="633"/>
      <c r="W733" s="633"/>
      <c r="X733" s="633"/>
      <c r="Y733" s="633"/>
    </row>
    <row r="734" spans="1:25">
      <c r="A734" s="633"/>
      <c r="B734" s="633"/>
      <c r="C734" s="647"/>
      <c r="D734" s="633"/>
      <c r="E734" s="633"/>
      <c r="F734" s="633"/>
      <c r="G734" s="633"/>
      <c r="H734" s="633"/>
      <c r="I734" s="633"/>
      <c r="J734" s="633"/>
      <c r="K734" s="633"/>
      <c r="L734" s="633"/>
      <c r="M734" s="633"/>
      <c r="N734" s="633"/>
      <c r="O734" s="633"/>
      <c r="P734" s="633"/>
      <c r="Q734" s="633"/>
      <c r="R734" s="633"/>
      <c r="S734" s="633"/>
      <c r="T734" s="633"/>
      <c r="U734" s="633"/>
      <c r="V734" s="633"/>
      <c r="W734" s="633"/>
      <c r="X734" s="633"/>
      <c r="Y734" s="633"/>
    </row>
    <row r="735" spans="1:25">
      <c r="A735" s="633"/>
      <c r="B735" s="633"/>
      <c r="C735" s="647"/>
      <c r="D735" s="633"/>
      <c r="E735" s="633"/>
      <c r="F735" s="633"/>
      <c r="G735" s="633"/>
      <c r="H735" s="633"/>
      <c r="I735" s="633"/>
      <c r="J735" s="633"/>
      <c r="K735" s="633"/>
      <c r="L735" s="633"/>
      <c r="M735" s="633"/>
      <c r="N735" s="633"/>
      <c r="O735" s="633"/>
      <c r="P735" s="633"/>
      <c r="Q735" s="633"/>
      <c r="R735" s="633"/>
      <c r="S735" s="633"/>
      <c r="T735" s="633"/>
      <c r="U735" s="633"/>
      <c r="V735" s="633"/>
      <c r="W735" s="633"/>
      <c r="X735" s="633"/>
      <c r="Y735" s="633"/>
    </row>
    <row r="736" spans="1:25">
      <c r="A736" s="633"/>
      <c r="B736" s="633"/>
      <c r="C736" s="647"/>
      <c r="D736" s="633"/>
      <c r="E736" s="633"/>
      <c r="F736" s="633"/>
      <c r="G736" s="633"/>
      <c r="H736" s="633"/>
      <c r="I736" s="633"/>
      <c r="J736" s="633"/>
      <c r="K736" s="633"/>
      <c r="L736" s="633"/>
      <c r="M736" s="633"/>
      <c r="N736" s="633"/>
      <c r="O736" s="633"/>
      <c r="P736" s="633"/>
      <c r="Q736" s="633"/>
      <c r="R736" s="633"/>
      <c r="S736" s="633"/>
      <c r="T736" s="633"/>
      <c r="U736" s="633"/>
      <c r="V736" s="633"/>
      <c r="W736" s="633"/>
      <c r="X736" s="633"/>
      <c r="Y736" s="633"/>
    </row>
    <row r="737" spans="1:25">
      <c r="A737" s="633"/>
      <c r="B737" s="633"/>
      <c r="C737" s="647"/>
      <c r="D737" s="633"/>
      <c r="E737" s="633"/>
      <c r="F737" s="633"/>
      <c r="G737" s="633"/>
      <c r="H737" s="633"/>
      <c r="I737" s="633"/>
      <c r="J737" s="633"/>
      <c r="K737" s="633"/>
      <c r="L737" s="633"/>
      <c r="M737" s="633"/>
      <c r="N737" s="633"/>
      <c r="O737" s="633"/>
      <c r="P737" s="633"/>
      <c r="Q737" s="633"/>
      <c r="R737" s="633"/>
      <c r="S737" s="633"/>
      <c r="T737" s="633"/>
      <c r="U737" s="633"/>
      <c r="V737" s="633"/>
      <c r="W737" s="633"/>
      <c r="X737" s="633"/>
      <c r="Y737" s="633"/>
    </row>
    <row r="738" spans="1:25">
      <c r="A738" s="633"/>
      <c r="B738" s="633"/>
      <c r="C738" s="647"/>
      <c r="D738" s="633"/>
      <c r="E738" s="633"/>
      <c r="F738" s="633"/>
      <c r="G738" s="633"/>
      <c r="H738" s="633"/>
      <c r="I738" s="633"/>
      <c r="J738" s="633"/>
      <c r="K738" s="633"/>
      <c r="L738" s="633"/>
      <c r="M738" s="633"/>
      <c r="N738" s="633"/>
      <c r="O738" s="633"/>
      <c r="P738" s="633"/>
      <c r="Q738" s="633"/>
      <c r="R738" s="633"/>
      <c r="S738" s="633"/>
      <c r="T738" s="633"/>
      <c r="U738" s="633"/>
      <c r="V738" s="633"/>
      <c r="W738" s="633"/>
      <c r="X738" s="633"/>
      <c r="Y738" s="633"/>
    </row>
    <row r="739" spans="1:25">
      <c r="A739" s="633"/>
      <c r="B739" s="633"/>
      <c r="C739" s="647"/>
      <c r="D739" s="633"/>
      <c r="E739" s="633"/>
      <c r="F739" s="633"/>
      <c r="G739" s="633"/>
      <c r="H739" s="633"/>
      <c r="I739" s="633"/>
      <c r="J739" s="633"/>
      <c r="K739" s="633"/>
      <c r="L739" s="633"/>
      <c r="M739" s="633"/>
      <c r="N739" s="633"/>
      <c r="O739" s="633"/>
      <c r="P739" s="633"/>
      <c r="Q739" s="633"/>
      <c r="R739" s="633"/>
      <c r="S739" s="633"/>
      <c r="T739" s="633"/>
      <c r="U739" s="633"/>
      <c r="V739" s="633"/>
      <c r="W739" s="633"/>
      <c r="X739" s="633"/>
      <c r="Y739" s="633"/>
    </row>
    <row r="740" spans="1:25">
      <c r="A740" s="633"/>
      <c r="B740" s="633"/>
      <c r="C740" s="647"/>
      <c r="D740" s="633"/>
      <c r="E740" s="633"/>
      <c r="F740" s="633"/>
      <c r="G740" s="633"/>
      <c r="H740" s="633"/>
      <c r="I740" s="633"/>
      <c r="J740" s="633"/>
      <c r="K740" s="633"/>
      <c r="L740" s="633"/>
      <c r="M740" s="633"/>
      <c r="N740" s="633"/>
      <c r="O740" s="633"/>
      <c r="P740" s="633"/>
      <c r="Q740" s="633"/>
      <c r="R740" s="633"/>
      <c r="S740" s="633"/>
      <c r="T740" s="633"/>
      <c r="U740" s="633"/>
      <c r="V740" s="633"/>
      <c r="W740" s="633"/>
      <c r="X740" s="633"/>
      <c r="Y740" s="633"/>
    </row>
    <row r="741" spans="1:25">
      <c r="A741" s="633"/>
      <c r="B741" s="633"/>
      <c r="C741" s="647"/>
      <c r="D741" s="633"/>
      <c r="E741" s="633"/>
      <c r="F741" s="633"/>
      <c r="G741" s="633"/>
      <c r="H741" s="633"/>
      <c r="I741" s="633"/>
      <c r="J741" s="633"/>
      <c r="K741" s="633"/>
      <c r="L741" s="633"/>
      <c r="M741" s="633"/>
      <c r="N741" s="633"/>
      <c r="O741" s="633"/>
      <c r="P741" s="633"/>
      <c r="Q741" s="633"/>
      <c r="R741" s="633"/>
      <c r="S741" s="633"/>
      <c r="T741" s="633"/>
      <c r="U741" s="633"/>
      <c r="V741" s="633"/>
      <c r="W741" s="633"/>
      <c r="X741" s="633"/>
      <c r="Y741" s="633"/>
    </row>
    <row r="742" spans="1:25">
      <c r="A742" s="633"/>
      <c r="B742" s="633"/>
      <c r="C742" s="647"/>
      <c r="D742" s="633"/>
      <c r="E742" s="633"/>
      <c r="F742" s="633"/>
      <c r="G742" s="633"/>
      <c r="H742" s="633"/>
      <c r="I742" s="633"/>
      <c r="J742" s="633"/>
      <c r="K742" s="633"/>
      <c r="L742" s="633"/>
      <c r="M742" s="633"/>
      <c r="N742" s="633"/>
      <c r="O742" s="633"/>
      <c r="P742" s="633"/>
      <c r="Q742" s="633"/>
      <c r="R742" s="633"/>
      <c r="S742" s="633"/>
      <c r="T742" s="633"/>
      <c r="U742" s="633"/>
      <c r="V742" s="633"/>
      <c r="W742" s="633"/>
      <c r="X742" s="633"/>
      <c r="Y742" s="633"/>
    </row>
    <row r="743" spans="1:25">
      <c r="A743" s="633"/>
      <c r="B743" s="633"/>
      <c r="C743" s="647"/>
      <c r="D743" s="633"/>
      <c r="E743" s="633"/>
      <c r="F743" s="633"/>
      <c r="G743" s="633"/>
      <c r="H743" s="633"/>
      <c r="I743" s="633"/>
      <c r="J743" s="633"/>
      <c r="K743" s="633"/>
      <c r="L743" s="633"/>
      <c r="M743" s="633"/>
      <c r="N743" s="633"/>
      <c r="O743" s="633"/>
      <c r="P743" s="633"/>
      <c r="Q743" s="633"/>
      <c r="R743" s="633"/>
      <c r="S743" s="633"/>
      <c r="T743" s="633"/>
      <c r="U743" s="633"/>
      <c r="V743" s="633"/>
      <c r="W743" s="633"/>
      <c r="X743" s="633"/>
      <c r="Y743" s="633"/>
    </row>
    <row r="744" spans="1:25">
      <c r="A744" s="633"/>
      <c r="B744" s="633"/>
      <c r="C744" s="647"/>
      <c r="D744" s="633"/>
      <c r="E744" s="633"/>
      <c r="F744" s="633"/>
      <c r="G744" s="633"/>
      <c r="H744" s="633"/>
      <c r="I744" s="633"/>
      <c r="J744" s="633"/>
      <c r="K744" s="633"/>
      <c r="L744" s="633"/>
      <c r="M744" s="633"/>
      <c r="N744" s="633"/>
      <c r="O744" s="633"/>
      <c r="P744" s="633"/>
      <c r="Q744" s="633"/>
      <c r="R744" s="633"/>
      <c r="S744" s="633"/>
      <c r="T744" s="633"/>
      <c r="U744" s="633"/>
      <c r="V744" s="633"/>
      <c r="W744" s="633"/>
      <c r="X744" s="633"/>
      <c r="Y744" s="633"/>
    </row>
    <row r="745" spans="1:25">
      <c r="A745" s="633"/>
      <c r="B745" s="633"/>
      <c r="C745" s="647"/>
      <c r="D745" s="633"/>
      <c r="E745" s="633"/>
      <c r="F745" s="633"/>
      <c r="G745" s="633"/>
      <c r="H745" s="633"/>
      <c r="I745" s="633"/>
      <c r="J745" s="633"/>
      <c r="K745" s="633"/>
      <c r="L745" s="633"/>
      <c r="M745" s="633"/>
      <c r="N745" s="633"/>
      <c r="O745" s="633"/>
      <c r="P745" s="633"/>
      <c r="Q745" s="633"/>
      <c r="R745" s="633"/>
      <c r="S745" s="633"/>
      <c r="T745" s="633"/>
      <c r="U745" s="633"/>
      <c r="V745" s="633"/>
      <c r="W745" s="633"/>
      <c r="X745" s="633"/>
      <c r="Y745" s="633"/>
    </row>
    <row r="746" spans="1:25">
      <c r="A746" s="633"/>
      <c r="B746" s="633"/>
      <c r="C746" s="647"/>
      <c r="D746" s="633"/>
      <c r="E746" s="633"/>
      <c r="F746" s="633"/>
      <c r="G746" s="633"/>
      <c r="H746" s="633"/>
      <c r="I746" s="633"/>
      <c r="J746" s="633"/>
      <c r="K746" s="633"/>
      <c r="L746" s="633"/>
      <c r="M746" s="633"/>
      <c r="N746" s="633"/>
      <c r="O746" s="633"/>
      <c r="P746" s="633"/>
      <c r="Q746" s="633"/>
      <c r="R746" s="633"/>
      <c r="S746" s="633"/>
      <c r="T746" s="633"/>
      <c r="U746" s="633"/>
      <c r="V746" s="633"/>
      <c r="W746" s="633"/>
      <c r="X746" s="633"/>
      <c r="Y746" s="633"/>
    </row>
    <row r="747" spans="1:25">
      <c r="A747" s="633"/>
      <c r="B747" s="633"/>
      <c r="C747" s="647"/>
      <c r="D747" s="633"/>
      <c r="E747" s="633"/>
      <c r="F747" s="633"/>
      <c r="G747" s="633"/>
      <c r="H747" s="633"/>
      <c r="I747" s="633"/>
      <c r="J747" s="633"/>
      <c r="K747" s="633"/>
      <c r="L747" s="633"/>
      <c r="M747" s="633"/>
      <c r="N747" s="633"/>
      <c r="O747" s="633"/>
      <c r="P747" s="633"/>
      <c r="Q747" s="633"/>
      <c r="R747" s="633"/>
      <c r="S747" s="633"/>
      <c r="T747" s="633"/>
      <c r="U747" s="633"/>
      <c r="V747" s="633"/>
      <c r="W747" s="633"/>
      <c r="X747" s="633"/>
      <c r="Y747" s="633"/>
    </row>
    <row r="748" spans="1:25">
      <c r="A748" s="633"/>
      <c r="B748" s="633"/>
      <c r="C748" s="647"/>
      <c r="D748" s="633"/>
      <c r="E748" s="633"/>
      <c r="F748" s="633"/>
      <c r="G748" s="633"/>
      <c r="H748" s="633"/>
      <c r="I748" s="633"/>
      <c r="J748" s="633"/>
      <c r="K748" s="633"/>
      <c r="L748" s="633"/>
      <c r="M748" s="633"/>
      <c r="N748" s="633"/>
      <c r="O748" s="633"/>
      <c r="P748" s="633"/>
      <c r="Q748" s="633"/>
      <c r="R748" s="633"/>
      <c r="S748" s="633"/>
      <c r="T748" s="633"/>
      <c r="U748" s="633"/>
      <c r="V748" s="633"/>
      <c r="W748" s="633"/>
      <c r="X748" s="633"/>
      <c r="Y748" s="633"/>
    </row>
    <row r="749" spans="1:25">
      <c r="A749" s="633"/>
      <c r="B749" s="633"/>
      <c r="C749" s="647"/>
      <c r="D749" s="633"/>
      <c r="E749" s="633"/>
      <c r="F749" s="633"/>
      <c r="G749" s="633"/>
      <c r="H749" s="633"/>
      <c r="I749" s="633"/>
      <c r="J749" s="633"/>
      <c r="K749" s="633"/>
      <c r="L749" s="633"/>
      <c r="M749" s="633"/>
      <c r="N749" s="633"/>
      <c r="O749" s="633"/>
      <c r="P749" s="633"/>
      <c r="Q749" s="633"/>
      <c r="R749" s="633"/>
      <c r="S749" s="633"/>
      <c r="T749" s="633"/>
      <c r="U749" s="633"/>
      <c r="V749" s="633"/>
      <c r="W749" s="633"/>
      <c r="X749" s="633"/>
      <c r="Y749" s="633"/>
    </row>
    <row r="750" spans="1:25">
      <c r="A750" s="633"/>
      <c r="B750" s="633"/>
      <c r="C750" s="647"/>
      <c r="D750" s="633"/>
      <c r="E750" s="633"/>
      <c r="F750" s="633"/>
      <c r="G750" s="633"/>
      <c r="H750" s="633"/>
      <c r="I750" s="633"/>
      <c r="J750" s="633"/>
      <c r="K750" s="633"/>
      <c r="L750" s="633"/>
      <c r="M750" s="633"/>
      <c r="N750" s="633"/>
      <c r="O750" s="633"/>
      <c r="P750" s="633"/>
      <c r="Q750" s="633"/>
      <c r="R750" s="633"/>
      <c r="S750" s="633"/>
      <c r="T750" s="633"/>
      <c r="U750" s="633"/>
      <c r="V750" s="633"/>
      <c r="W750" s="633"/>
      <c r="X750" s="633"/>
      <c r="Y750" s="633"/>
    </row>
    <row r="751" spans="1:25">
      <c r="A751" s="633"/>
      <c r="B751" s="633"/>
      <c r="C751" s="647"/>
      <c r="D751" s="633"/>
      <c r="E751" s="633"/>
      <c r="F751" s="633"/>
      <c r="G751" s="633"/>
      <c r="H751" s="633"/>
      <c r="I751" s="633"/>
      <c r="J751" s="633"/>
      <c r="K751" s="633"/>
      <c r="L751" s="633"/>
      <c r="M751" s="633"/>
      <c r="N751" s="633"/>
      <c r="O751" s="633"/>
      <c r="P751" s="633"/>
      <c r="Q751" s="633"/>
      <c r="R751" s="633"/>
      <c r="S751" s="633"/>
      <c r="T751" s="633"/>
      <c r="U751" s="633"/>
      <c r="V751" s="633"/>
      <c r="W751" s="633"/>
      <c r="X751" s="633"/>
      <c r="Y751" s="633"/>
    </row>
    <row r="752" spans="1:25">
      <c r="A752" s="633"/>
      <c r="B752" s="633"/>
      <c r="C752" s="647"/>
      <c r="D752" s="633"/>
      <c r="E752" s="633"/>
      <c r="F752" s="633"/>
      <c r="G752" s="633"/>
      <c r="H752" s="633"/>
      <c r="I752" s="633"/>
      <c r="J752" s="633"/>
      <c r="K752" s="633"/>
      <c r="L752" s="633"/>
      <c r="M752" s="633"/>
      <c r="N752" s="633"/>
      <c r="O752" s="633"/>
      <c r="P752" s="633"/>
      <c r="Q752" s="633"/>
      <c r="R752" s="633"/>
      <c r="S752" s="633"/>
      <c r="T752" s="633"/>
      <c r="U752" s="633"/>
      <c r="V752" s="633"/>
      <c r="W752" s="633"/>
      <c r="X752" s="633"/>
      <c r="Y752" s="633"/>
    </row>
    <row r="753" spans="1:25">
      <c r="A753" s="633"/>
      <c r="B753" s="633"/>
      <c r="C753" s="647"/>
      <c r="D753" s="633"/>
      <c r="E753" s="633"/>
      <c r="F753" s="633"/>
      <c r="G753" s="633"/>
      <c r="H753" s="633"/>
      <c r="I753" s="633"/>
      <c r="J753" s="633"/>
      <c r="K753" s="633"/>
      <c r="L753" s="633"/>
      <c r="M753" s="633"/>
      <c r="N753" s="633"/>
      <c r="O753" s="633"/>
      <c r="P753" s="633"/>
      <c r="Q753" s="633"/>
      <c r="R753" s="633"/>
      <c r="S753" s="633"/>
      <c r="T753" s="633"/>
      <c r="U753" s="633"/>
      <c r="V753" s="633"/>
      <c r="W753" s="633"/>
      <c r="X753" s="633"/>
      <c r="Y753" s="633"/>
    </row>
    <row r="754" spans="1:25">
      <c r="A754" s="633"/>
      <c r="B754" s="633"/>
      <c r="C754" s="647"/>
      <c r="D754" s="633"/>
      <c r="E754" s="633"/>
      <c r="F754" s="633"/>
      <c r="G754" s="633"/>
      <c r="H754" s="633"/>
      <c r="I754" s="633"/>
      <c r="J754" s="633"/>
      <c r="K754" s="633"/>
      <c r="L754" s="633"/>
      <c r="M754" s="633"/>
      <c r="N754" s="633"/>
      <c r="O754" s="633"/>
      <c r="P754" s="633"/>
      <c r="Q754" s="633"/>
      <c r="R754" s="633"/>
      <c r="S754" s="633"/>
      <c r="T754" s="633"/>
      <c r="U754" s="633"/>
      <c r="V754" s="633"/>
      <c r="W754" s="633"/>
      <c r="X754" s="633"/>
      <c r="Y754" s="633"/>
    </row>
    <row r="755" spans="1:25">
      <c r="A755" s="633"/>
      <c r="B755" s="633"/>
      <c r="C755" s="647"/>
      <c r="D755" s="633"/>
      <c r="E755" s="633"/>
      <c r="F755" s="633"/>
      <c r="G755" s="633"/>
      <c r="H755" s="633"/>
      <c r="I755" s="633"/>
      <c r="J755" s="633"/>
      <c r="K755" s="633"/>
      <c r="L755" s="633"/>
      <c r="M755" s="633"/>
      <c r="N755" s="633"/>
      <c r="O755" s="633"/>
      <c r="P755" s="633"/>
      <c r="Q755" s="633"/>
      <c r="R755" s="633"/>
      <c r="S755" s="633"/>
      <c r="T755" s="633"/>
      <c r="U755" s="633"/>
      <c r="V755" s="633"/>
      <c r="W755" s="633"/>
      <c r="X755" s="633"/>
      <c r="Y755" s="633"/>
    </row>
    <row r="756" spans="1:25">
      <c r="A756" s="633"/>
      <c r="B756" s="633"/>
      <c r="C756" s="647"/>
      <c r="D756" s="633"/>
      <c r="E756" s="633"/>
      <c r="F756" s="633"/>
      <c r="G756" s="633"/>
      <c r="H756" s="633"/>
      <c r="I756" s="633"/>
      <c r="J756" s="633"/>
      <c r="K756" s="633"/>
      <c r="L756" s="633"/>
      <c r="M756" s="633"/>
      <c r="N756" s="633"/>
      <c r="O756" s="633"/>
      <c r="P756" s="633"/>
      <c r="Q756" s="633"/>
      <c r="R756" s="633"/>
      <c r="S756" s="633"/>
      <c r="T756" s="633"/>
      <c r="U756" s="633"/>
      <c r="V756" s="633"/>
      <c r="W756" s="633"/>
      <c r="X756" s="633"/>
      <c r="Y756" s="633"/>
    </row>
    <row r="757" spans="1:25">
      <c r="A757" s="633"/>
      <c r="B757" s="633"/>
      <c r="C757" s="647"/>
      <c r="D757" s="633"/>
      <c r="E757" s="633"/>
      <c r="F757" s="633"/>
      <c r="G757" s="633"/>
      <c r="H757" s="633"/>
      <c r="I757" s="633"/>
      <c r="J757" s="633"/>
      <c r="K757" s="633"/>
      <c r="L757" s="633"/>
      <c r="M757" s="633"/>
      <c r="N757" s="633"/>
      <c r="O757" s="633"/>
      <c r="P757" s="633"/>
      <c r="Q757" s="633"/>
      <c r="R757" s="633"/>
      <c r="S757" s="633"/>
      <c r="T757" s="633"/>
      <c r="U757" s="633"/>
      <c r="V757" s="633"/>
      <c r="W757" s="633"/>
      <c r="X757" s="633"/>
      <c r="Y757" s="633"/>
    </row>
    <row r="758" spans="1:25">
      <c r="A758" s="633"/>
      <c r="B758" s="633"/>
      <c r="C758" s="647"/>
      <c r="D758" s="633"/>
      <c r="E758" s="633"/>
      <c r="F758" s="633"/>
      <c r="G758" s="633"/>
      <c r="H758" s="633"/>
      <c r="I758" s="633"/>
      <c r="J758" s="633"/>
      <c r="K758" s="633"/>
      <c r="L758" s="633"/>
      <c r="M758" s="633"/>
      <c r="N758" s="633"/>
      <c r="O758" s="633"/>
      <c r="P758" s="633"/>
      <c r="Q758" s="633"/>
      <c r="R758" s="633"/>
      <c r="S758" s="633"/>
      <c r="T758" s="633"/>
      <c r="U758" s="633"/>
      <c r="V758" s="633"/>
      <c r="W758" s="633"/>
      <c r="X758" s="633"/>
      <c r="Y758" s="633"/>
    </row>
    <row r="759" spans="1:25">
      <c r="A759" s="633"/>
      <c r="B759" s="633"/>
      <c r="C759" s="647"/>
      <c r="D759" s="633"/>
      <c r="E759" s="633"/>
      <c r="F759" s="633"/>
      <c r="G759" s="633"/>
      <c r="H759" s="633"/>
      <c r="I759" s="633"/>
      <c r="J759" s="633"/>
      <c r="K759" s="633"/>
      <c r="L759" s="633"/>
      <c r="M759" s="633"/>
      <c r="N759" s="633"/>
      <c r="O759" s="633"/>
      <c r="P759" s="633"/>
      <c r="Q759" s="633"/>
      <c r="R759" s="633"/>
      <c r="S759" s="633"/>
      <c r="T759" s="633"/>
      <c r="U759" s="633"/>
      <c r="V759" s="633"/>
      <c r="W759" s="633"/>
      <c r="X759" s="633"/>
      <c r="Y759" s="633"/>
    </row>
    <row r="760" spans="1:25">
      <c r="A760" s="633"/>
      <c r="B760" s="633"/>
      <c r="C760" s="647"/>
      <c r="D760" s="633"/>
      <c r="E760" s="633"/>
      <c r="F760" s="633"/>
      <c r="G760" s="633"/>
      <c r="H760" s="633"/>
      <c r="I760" s="633"/>
      <c r="J760" s="633"/>
      <c r="K760" s="633"/>
      <c r="L760" s="633"/>
      <c r="M760" s="633"/>
      <c r="N760" s="633"/>
      <c r="O760" s="633"/>
      <c r="P760" s="633"/>
      <c r="Q760" s="633"/>
      <c r="R760" s="633"/>
      <c r="S760" s="633"/>
      <c r="T760" s="633"/>
      <c r="U760" s="633"/>
      <c r="V760" s="633"/>
      <c r="W760" s="633"/>
      <c r="X760" s="633"/>
      <c r="Y760" s="633"/>
    </row>
    <row r="761" spans="1:25">
      <c r="A761" s="633"/>
      <c r="B761" s="633"/>
      <c r="C761" s="647"/>
      <c r="D761" s="633"/>
      <c r="E761" s="633"/>
      <c r="F761" s="633"/>
      <c r="G761" s="633"/>
      <c r="H761" s="633"/>
      <c r="I761" s="633"/>
      <c r="J761" s="633"/>
      <c r="K761" s="633"/>
      <c r="L761" s="633"/>
      <c r="M761" s="633"/>
      <c r="N761" s="633"/>
      <c r="O761" s="633"/>
      <c r="P761" s="633"/>
      <c r="Q761" s="633"/>
      <c r="R761" s="633"/>
      <c r="S761" s="633"/>
      <c r="T761" s="633"/>
      <c r="U761" s="633"/>
      <c r="V761" s="633"/>
      <c r="W761" s="633"/>
      <c r="X761" s="633"/>
      <c r="Y761" s="633"/>
    </row>
    <row r="762" spans="1:25">
      <c r="A762" s="633"/>
      <c r="B762" s="633"/>
      <c r="C762" s="647"/>
      <c r="D762" s="633"/>
      <c r="E762" s="633"/>
      <c r="F762" s="633"/>
      <c r="G762" s="633"/>
      <c r="H762" s="633"/>
      <c r="I762" s="633"/>
      <c r="J762" s="633"/>
      <c r="K762" s="633"/>
      <c r="L762" s="633"/>
      <c r="M762" s="633"/>
      <c r="N762" s="633"/>
      <c r="O762" s="633"/>
      <c r="P762" s="633"/>
      <c r="Q762" s="633"/>
      <c r="R762" s="633"/>
      <c r="S762" s="633"/>
      <c r="T762" s="633"/>
      <c r="U762" s="633"/>
      <c r="V762" s="633"/>
      <c r="W762" s="633"/>
      <c r="X762" s="633"/>
      <c r="Y762" s="633"/>
    </row>
    <row r="763" spans="1:25">
      <c r="A763" s="633"/>
      <c r="B763" s="633"/>
      <c r="C763" s="647"/>
      <c r="D763" s="633"/>
      <c r="E763" s="633"/>
      <c r="F763" s="633"/>
      <c r="G763" s="633"/>
      <c r="H763" s="633"/>
      <c r="I763" s="633"/>
      <c r="J763" s="633"/>
      <c r="K763" s="633"/>
      <c r="L763" s="633"/>
      <c r="M763" s="633"/>
      <c r="N763" s="633"/>
      <c r="O763" s="633"/>
      <c r="P763" s="633"/>
      <c r="Q763" s="633"/>
      <c r="R763" s="633"/>
      <c r="S763" s="633"/>
      <c r="T763" s="633"/>
      <c r="U763" s="633"/>
      <c r="V763" s="633"/>
      <c r="W763" s="633"/>
      <c r="X763" s="633"/>
      <c r="Y763" s="633"/>
    </row>
    <row r="764" spans="1:25">
      <c r="A764" s="633"/>
      <c r="B764" s="633"/>
      <c r="C764" s="647"/>
      <c r="D764" s="633"/>
      <c r="E764" s="633"/>
      <c r="F764" s="633"/>
      <c r="G764" s="633"/>
      <c r="H764" s="633"/>
      <c r="I764" s="633"/>
      <c r="J764" s="633"/>
      <c r="K764" s="633"/>
      <c r="L764" s="633"/>
      <c r="M764" s="633"/>
      <c r="N764" s="633"/>
      <c r="O764" s="633"/>
      <c r="P764" s="633"/>
      <c r="Q764" s="633"/>
      <c r="R764" s="633"/>
      <c r="S764" s="633"/>
      <c r="T764" s="633"/>
      <c r="U764" s="633"/>
      <c r="V764" s="633"/>
      <c r="W764" s="633"/>
      <c r="X764" s="633"/>
      <c r="Y764" s="633"/>
    </row>
    <row r="765" spans="1:25">
      <c r="A765" s="633"/>
      <c r="B765" s="633"/>
      <c r="C765" s="647"/>
      <c r="D765" s="633"/>
      <c r="E765" s="633"/>
      <c r="F765" s="633"/>
      <c r="G765" s="633"/>
      <c r="H765" s="633"/>
      <c r="I765" s="633"/>
      <c r="J765" s="633"/>
      <c r="K765" s="633"/>
      <c r="L765" s="633"/>
      <c r="M765" s="633"/>
      <c r="N765" s="633"/>
      <c r="O765" s="633"/>
      <c r="P765" s="633"/>
      <c r="Q765" s="633"/>
      <c r="R765" s="633"/>
      <c r="S765" s="633"/>
      <c r="T765" s="633"/>
      <c r="U765" s="633"/>
      <c r="V765" s="633"/>
      <c r="W765" s="633"/>
      <c r="X765" s="633"/>
      <c r="Y765" s="633"/>
    </row>
    <row r="766" spans="1:25">
      <c r="A766" s="633"/>
      <c r="B766" s="633"/>
      <c r="C766" s="647"/>
      <c r="D766" s="633"/>
      <c r="E766" s="633"/>
      <c r="F766" s="633"/>
      <c r="G766" s="633"/>
      <c r="H766" s="633"/>
      <c r="I766" s="633"/>
      <c r="J766" s="633"/>
      <c r="K766" s="633"/>
      <c r="L766" s="633"/>
      <c r="M766" s="633"/>
      <c r="N766" s="633"/>
      <c r="O766" s="633"/>
      <c r="P766" s="633"/>
      <c r="Q766" s="633"/>
      <c r="R766" s="633"/>
      <c r="S766" s="633"/>
      <c r="T766" s="633"/>
      <c r="U766" s="633"/>
      <c r="V766" s="633"/>
      <c r="W766" s="633"/>
      <c r="X766" s="633"/>
      <c r="Y766" s="633"/>
    </row>
    <row r="767" spans="1:25">
      <c r="A767" s="633"/>
      <c r="B767" s="633"/>
      <c r="C767" s="647"/>
      <c r="D767" s="633"/>
      <c r="E767" s="633"/>
      <c r="F767" s="633"/>
      <c r="G767" s="633"/>
      <c r="H767" s="633"/>
      <c r="I767" s="633"/>
      <c r="J767" s="633"/>
      <c r="K767" s="633"/>
      <c r="L767" s="633"/>
      <c r="M767" s="633"/>
      <c r="N767" s="633"/>
      <c r="O767" s="633"/>
      <c r="P767" s="633"/>
      <c r="Q767" s="633"/>
      <c r="R767" s="633"/>
      <c r="S767" s="633"/>
      <c r="T767" s="633"/>
      <c r="U767" s="633"/>
      <c r="V767" s="633"/>
      <c r="W767" s="633"/>
      <c r="X767" s="633"/>
      <c r="Y767" s="633"/>
    </row>
    <row r="768" spans="1:25">
      <c r="A768" s="633"/>
      <c r="B768" s="633"/>
      <c r="C768" s="647"/>
      <c r="D768" s="633"/>
      <c r="E768" s="633"/>
      <c r="F768" s="633"/>
      <c r="G768" s="633"/>
      <c r="H768" s="633"/>
      <c r="I768" s="633"/>
      <c r="J768" s="633"/>
      <c r="K768" s="633"/>
      <c r="L768" s="633"/>
      <c r="M768" s="633"/>
      <c r="N768" s="633"/>
      <c r="O768" s="633"/>
      <c r="P768" s="633"/>
      <c r="Q768" s="633"/>
      <c r="R768" s="633"/>
      <c r="S768" s="633"/>
      <c r="T768" s="633"/>
      <c r="U768" s="633"/>
      <c r="V768" s="633"/>
      <c r="W768" s="633"/>
      <c r="X768" s="633"/>
      <c r="Y768" s="633"/>
    </row>
    <row r="769" spans="1:25">
      <c r="A769" s="633"/>
      <c r="B769" s="633"/>
      <c r="C769" s="647"/>
      <c r="D769" s="633"/>
      <c r="E769" s="633"/>
      <c r="F769" s="633"/>
      <c r="G769" s="633"/>
      <c r="H769" s="633"/>
      <c r="I769" s="633"/>
      <c r="J769" s="633"/>
      <c r="K769" s="633"/>
      <c r="L769" s="633"/>
      <c r="M769" s="633"/>
      <c r="N769" s="633"/>
      <c r="O769" s="633"/>
      <c r="P769" s="633"/>
      <c r="Q769" s="633"/>
      <c r="R769" s="633"/>
      <c r="S769" s="633"/>
      <c r="T769" s="633"/>
      <c r="U769" s="633"/>
      <c r="V769" s="633"/>
      <c r="W769" s="633"/>
      <c r="X769" s="633"/>
      <c r="Y769" s="633"/>
    </row>
    <row r="770" spans="1:25">
      <c r="A770" s="633"/>
      <c r="B770" s="633"/>
      <c r="C770" s="647"/>
      <c r="D770" s="633"/>
      <c r="E770" s="633"/>
      <c r="F770" s="633"/>
      <c r="G770" s="633"/>
      <c r="H770" s="633"/>
      <c r="I770" s="633"/>
      <c r="J770" s="633"/>
      <c r="K770" s="633"/>
      <c r="L770" s="633"/>
      <c r="M770" s="633"/>
      <c r="N770" s="633"/>
      <c r="O770" s="633"/>
      <c r="P770" s="633"/>
      <c r="Q770" s="633"/>
      <c r="R770" s="633"/>
      <c r="S770" s="633"/>
      <c r="T770" s="633"/>
      <c r="U770" s="633"/>
      <c r="V770" s="633"/>
      <c r="W770" s="633"/>
      <c r="X770" s="633"/>
      <c r="Y770" s="633"/>
    </row>
    <row r="771" spans="1:25">
      <c r="A771" s="633"/>
      <c r="B771" s="633"/>
      <c r="C771" s="647"/>
      <c r="D771" s="633"/>
      <c r="E771" s="633"/>
      <c r="F771" s="633"/>
      <c r="G771" s="633"/>
      <c r="H771" s="633"/>
      <c r="I771" s="633"/>
      <c r="J771" s="633"/>
      <c r="K771" s="633"/>
      <c r="L771" s="633"/>
      <c r="M771" s="633"/>
      <c r="N771" s="633"/>
      <c r="O771" s="633"/>
      <c r="P771" s="633"/>
      <c r="Q771" s="633"/>
      <c r="R771" s="633"/>
      <c r="S771" s="633"/>
      <c r="T771" s="633"/>
      <c r="U771" s="633"/>
      <c r="V771" s="633"/>
      <c r="W771" s="633"/>
      <c r="X771" s="633"/>
      <c r="Y771" s="633"/>
    </row>
    <row r="772" spans="1:25">
      <c r="A772" s="633"/>
      <c r="B772" s="633"/>
      <c r="C772" s="647"/>
      <c r="D772" s="633"/>
      <c r="E772" s="633"/>
      <c r="F772" s="633"/>
      <c r="G772" s="633"/>
      <c r="H772" s="633"/>
      <c r="I772" s="633"/>
      <c r="J772" s="633"/>
      <c r="K772" s="633"/>
      <c r="L772" s="633"/>
      <c r="M772" s="633"/>
      <c r="N772" s="633"/>
      <c r="O772" s="633"/>
      <c r="P772" s="633"/>
      <c r="Q772" s="633"/>
      <c r="R772" s="633"/>
      <c r="S772" s="633"/>
      <c r="T772" s="633"/>
      <c r="U772" s="633"/>
      <c r="V772" s="633"/>
      <c r="W772" s="633"/>
      <c r="X772" s="633"/>
      <c r="Y772" s="633"/>
    </row>
    <row r="773" spans="1:25">
      <c r="A773" s="633"/>
      <c r="B773" s="633"/>
      <c r="C773" s="647"/>
      <c r="D773" s="633"/>
      <c r="E773" s="633"/>
      <c r="F773" s="633"/>
      <c r="G773" s="633"/>
      <c r="H773" s="633"/>
      <c r="I773" s="633"/>
      <c r="J773" s="633"/>
      <c r="K773" s="633"/>
      <c r="L773" s="633"/>
      <c r="M773" s="633"/>
      <c r="N773" s="633"/>
      <c r="O773" s="633"/>
      <c r="P773" s="633"/>
      <c r="Q773" s="633"/>
      <c r="R773" s="633"/>
      <c r="S773" s="633"/>
      <c r="T773" s="633"/>
      <c r="U773" s="633"/>
      <c r="V773" s="633"/>
      <c r="W773" s="633"/>
      <c r="X773" s="633"/>
      <c r="Y773" s="633"/>
    </row>
    <row r="774" spans="1:25">
      <c r="A774" s="633"/>
      <c r="B774" s="633"/>
      <c r="C774" s="647"/>
      <c r="D774" s="633"/>
      <c r="E774" s="633"/>
      <c r="F774" s="633"/>
      <c r="G774" s="633"/>
      <c r="H774" s="633"/>
      <c r="I774" s="633"/>
      <c r="J774" s="633"/>
      <c r="K774" s="633"/>
      <c r="L774" s="633"/>
      <c r="M774" s="633"/>
      <c r="N774" s="633"/>
      <c r="O774" s="633"/>
      <c r="P774" s="633"/>
      <c r="Q774" s="633"/>
      <c r="R774" s="633"/>
      <c r="S774" s="633"/>
      <c r="T774" s="633"/>
      <c r="U774" s="633"/>
      <c r="V774" s="633"/>
      <c r="W774" s="633"/>
      <c r="X774" s="633"/>
      <c r="Y774" s="633"/>
    </row>
    <row r="775" spans="1:25">
      <c r="A775" s="633"/>
      <c r="B775" s="633"/>
      <c r="C775" s="647"/>
      <c r="D775" s="633"/>
      <c r="E775" s="633"/>
      <c r="F775" s="633"/>
      <c r="G775" s="633"/>
      <c r="H775" s="633"/>
      <c r="I775" s="633"/>
      <c r="J775" s="633"/>
      <c r="K775" s="633"/>
      <c r="L775" s="633"/>
      <c r="M775" s="633"/>
      <c r="N775" s="633"/>
      <c r="O775" s="633"/>
      <c r="P775" s="633"/>
      <c r="Q775" s="633"/>
      <c r="R775" s="633"/>
      <c r="S775" s="633"/>
      <c r="T775" s="633"/>
      <c r="U775" s="633"/>
      <c r="V775" s="633"/>
      <c r="W775" s="633"/>
      <c r="X775" s="633"/>
      <c r="Y775" s="633"/>
    </row>
    <row r="776" spans="1:25">
      <c r="A776" s="633"/>
      <c r="B776" s="633"/>
      <c r="C776" s="647"/>
      <c r="D776" s="633"/>
      <c r="E776" s="633"/>
      <c r="F776" s="633"/>
      <c r="G776" s="633"/>
      <c r="H776" s="633"/>
      <c r="I776" s="633"/>
      <c r="J776" s="633"/>
      <c r="K776" s="633"/>
      <c r="L776" s="633"/>
      <c r="M776" s="633"/>
      <c r="N776" s="633"/>
      <c r="O776" s="633"/>
      <c r="P776" s="633"/>
      <c r="Q776" s="633"/>
      <c r="R776" s="633"/>
      <c r="S776" s="633"/>
      <c r="T776" s="633"/>
      <c r="U776" s="633"/>
      <c r="V776" s="633"/>
      <c r="W776" s="633"/>
      <c r="X776" s="633"/>
      <c r="Y776" s="633"/>
    </row>
    <row r="777" spans="1:25">
      <c r="A777" s="633"/>
      <c r="B777" s="633"/>
      <c r="C777" s="647"/>
      <c r="D777" s="633"/>
      <c r="E777" s="633"/>
      <c r="F777" s="633"/>
      <c r="G777" s="633"/>
      <c r="H777" s="633"/>
      <c r="I777" s="633"/>
      <c r="J777" s="633"/>
      <c r="K777" s="633"/>
      <c r="L777" s="633"/>
      <c r="M777" s="633"/>
      <c r="N777" s="633"/>
      <c r="O777" s="633"/>
      <c r="P777" s="633"/>
      <c r="Q777" s="633"/>
      <c r="R777" s="633"/>
      <c r="S777" s="633"/>
      <c r="T777" s="633"/>
      <c r="U777" s="633"/>
      <c r="V777" s="633"/>
      <c r="W777" s="633"/>
      <c r="X777" s="633"/>
      <c r="Y777" s="633"/>
    </row>
    <row r="778" spans="1:25">
      <c r="A778" s="633"/>
      <c r="B778" s="633"/>
      <c r="C778" s="647"/>
      <c r="D778" s="633"/>
      <c r="E778" s="633"/>
      <c r="F778" s="633"/>
      <c r="G778" s="633"/>
      <c r="H778" s="633"/>
      <c r="I778" s="633"/>
      <c r="J778" s="633"/>
      <c r="K778" s="633"/>
      <c r="L778" s="633"/>
      <c r="M778" s="633"/>
      <c r="N778" s="633"/>
      <c r="O778" s="633"/>
      <c r="P778" s="633"/>
      <c r="Q778" s="633"/>
      <c r="R778" s="633"/>
      <c r="S778" s="633"/>
      <c r="T778" s="633"/>
      <c r="U778" s="633"/>
      <c r="V778" s="633"/>
      <c r="W778" s="633"/>
      <c r="X778" s="633"/>
      <c r="Y778" s="633"/>
    </row>
    <row r="779" spans="1:25">
      <c r="A779" s="633"/>
      <c r="B779" s="633"/>
      <c r="C779" s="647"/>
      <c r="D779" s="633"/>
      <c r="E779" s="633"/>
      <c r="F779" s="633"/>
      <c r="G779" s="633"/>
      <c r="H779" s="633"/>
      <c r="I779" s="633"/>
      <c r="J779" s="633"/>
      <c r="K779" s="633"/>
      <c r="L779" s="633"/>
      <c r="M779" s="633"/>
      <c r="N779" s="633"/>
      <c r="O779" s="633"/>
      <c r="P779" s="633"/>
      <c r="Q779" s="633"/>
      <c r="R779" s="633"/>
      <c r="S779" s="633"/>
      <c r="T779" s="633"/>
      <c r="U779" s="633"/>
      <c r="V779" s="633"/>
      <c r="W779" s="633"/>
      <c r="X779" s="633"/>
      <c r="Y779" s="633"/>
    </row>
    <row r="780" spans="1:25">
      <c r="A780" s="633"/>
      <c r="B780" s="633"/>
      <c r="C780" s="647"/>
      <c r="D780" s="633"/>
      <c r="E780" s="633"/>
      <c r="F780" s="633"/>
      <c r="G780" s="633"/>
      <c r="H780" s="633"/>
      <c r="I780" s="633"/>
      <c r="J780" s="633"/>
      <c r="K780" s="633"/>
      <c r="L780" s="633"/>
      <c r="M780" s="633"/>
      <c r="N780" s="633"/>
      <c r="O780" s="633"/>
      <c r="P780" s="633"/>
      <c r="Q780" s="633"/>
      <c r="R780" s="633"/>
      <c r="S780" s="633"/>
      <c r="T780" s="633"/>
      <c r="U780" s="633"/>
      <c r="V780" s="633"/>
      <c r="W780" s="633"/>
      <c r="X780" s="633"/>
      <c r="Y780" s="633"/>
    </row>
    <row r="781" spans="1:25">
      <c r="A781" s="633"/>
      <c r="B781" s="633"/>
      <c r="C781" s="647"/>
      <c r="D781" s="633"/>
      <c r="E781" s="633"/>
      <c r="F781" s="633"/>
      <c r="G781" s="633"/>
      <c r="H781" s="633"/>
      <c r="I781" s="633"/>
      <c r="J781" s="633"/>
      <c r="K781" s="633"/>
      <c r="L781" s="633"/>
      <c r="M781" s="633"/>
      <c r="N781" s="633"/>
      <c r="O781" s="633"/>
      <c r="P781" s="633"/>
      <c r="Q781" s="633"/>
      <c r="R781" s="633"/>
      <c r="S781" s="633"/>
      <c r="T781" s="633"/>
      <c r="U781" s="633"/>
      <c r="V781" s="633"/>
      <c r="W781" s="633"/>
      <c r="X781" s="633"/>
      <c r="Y781" s="633"/>
    </row>
    <row r="782" spans="1:25">
      <c r="A782" s="633"/>
      <c r="B782" s="633"/>
      <c r="C782" s="647"/>
      <c r="D782" s="633"/>
      <c r="E782" s="633"/>
      <c r="F782" s="633"/>
      <c r="G782" s="633"/>
      <c r="H782" s="633"/>
      <c r="I782" s="633"/>
      <c r="J782" s="633"/>
      <c r="K782" s="633"/>
      <c r="L782" s="633"/>
      <c r="M782" s="633"/>
      <c r="N782" s="633"/>
      <c r="O782" s="633"/>
      <c r="P782" s="633"/>
      <c r="Q782" s="633"/>
      <c r="R782" s="633"/>
      <c r="S782" s="633"/>
      <c r="T782" s="633"/>
      <c r="U782" s="633"/>
      <c r="V782" s="633"/>
      <c r="W782" s="633"/>
      <c r="X782" s="633"/>
      <c r="Y782" s="633"/>
    </row>
    <row r="783" spans="1:25">
      <c r="A783" s="633"/>
      <c r="B783" s="633"/>
      <c r="C783" s="647"/>
      <c r="D783" s="633"/>
      <c r="E783" s="633"/>
      <c r="F783" s="633"/>
      <c r="G783" s="633"/>
      <c r="H783" s="633"/>
      <c r="I783" s="633"/>
      <c r="J783" s="633"/>
      <c r="K783" s="633"/>
      <c r="L783" s="633"/>
      <c r="M783" s="633"/>
      <c r="N783" s="633"/>
      <c r="O783" s="633"/>
      <c r="P783" s="633"/>
      <c r="Q783" s="633"/>
      <c r="R783" s="633"/>
      <c r="S783" s="633"/>
      <c r="T783" s="633"/>
      <c r="U783" s="633"/>
      <c r="V783" s="633"/>
      <c r="W783" s="633"/>
      <c r="X783" s="633"/>
      <c r="Y783" s="633"/>
    </row>
    <row r="784" spans="1:25">
      <c r="A784" s="633"/>
      <c r="B784" s="633"/>
      <c r="C784" s="647"/>
      <c r="D784" s="633"/>
      <c r="E784" s="633"/>
      <c r="F784" s="633"/>
      <c r="G784" s="633"/>
      <c r="H784" s="633"/>
      <c r="I784" s="633"/>
      <c r="J784" s="633"/>
      <c r="K784" s="633"/>
      <c r="L784" s="633"/>
      <c r="M784" s="633"/>
      <c r="N784" s="633"/>
      <c r="O784" s="633"/>
      <c r="P784" s="633"/>
      <c r="Q784" s="633"/>
      <c r="R784" s="633"/>
      <c r="S784" s="633"/>
      <c r="T784" s="633"/>
      <c r="U784" s="633"/>
      <c r="V784" s="633"/>
      <c r="W784" s="633"/>
      <c r="X784" s="633"/>
      <c r="Y784" s="633"/>
    </row>
    <row r="785" spans="1:25">
      <c r="A785" s="633"/>
      <c r="B785" s="633"/>
      <c r="C785" s="647"/>
      <c r="D785" s="633"/>
      <c r="E785" s="633"/>
      <c r="F785" s="633"/>
      <c r="G785" s="633"/>
      <c r="H785" s="633"/>
      <c r="I785" s="633"/>
      <c r="J785" s="633"/>
      <c r="K785" s="633"/>
      <c r="L785" s="633"/>
      <c r="M785" s="633"/>
      <c r="N785" s="633"/>
      <c r="O785" s="633"/>
      <c r="P785" s="633"/>
      <c r="Q785" s="633"/>
      <c r="R785" s="633"/>
      <c r="S785" s="633"/>
      <c r="T785" s="633"/>
      <c r="U785" s="633"/>
      <c r="V785" s="633"/>
      <c r="W785" s="633"/>
      <c r="X785" s="633"/>
      <c r="Y785" s="633"/>
    </row>
    <row r="786" spans="1:25">
      <c r="A786" s="633"/>
      <c r="B786" s="633"/>
      <c r="C786" s="647"/>
      <c r="D786" s="633"/>
      <c r="E786" s="633"/>
      <c r="F786" s="633"/>
      <c r="G786" s="633"/>
      <c r="H786" s="633"/>
      <c r="I786" s="633"/>
      <c r="J786" s="633"/>
      <c r="K786" s="633"/>
      <c r="L786" s="633"/>
      <c r="M786" s="633"/>
      <c r="N786" s="633"/>
      <c r="O786" s="633"/>
      <c r="P786" s="633"/>
      <c r="Q786" s="633"/>
      <c r="R786" s="633"/>
      <c r="S786" s="633"/>
      <c r="T786" s="633"/>
      <c r="U786" s="633"/>
      <c r="V786" s="633"/>
      <c r="W786" s="633"/>
      <c r="X786" s="633"/>
      <c r="Y786" s="633"/>
    </row>
    <row r="787" spans="1:25">
      <c r="A787" s="633"/>
      <c r="B787" s="633"/>
      <c r="C787" s="647"/>
      <c r="D787" s="633"/>
      <c r="E787" s="633"/>
      <c r="F787" s="633"/>
      <c r="G787" s="633"/>
      <c r="H787" s="633"/>
      <c r="I787" s="633"/>
      <c r="J787" s="633"/>
      <c r="K787" s="633"/>
      <c r="L787" s="633"/>
      <c r="M787" s="633"/>
      <c r="N787" s="633"/>
      <c r="O787" s="633"/>
      <c r="P787" s="633"/>
      <c r="Q787" s="633"/>
      <c r="R787" s="633"/>
      <c r="S787" s="633"/>
      <c r="T787" s="633"/>
      <c r="U787" s="633"/>
      <c r="V787" s="633"/>
      <c r="W787" s="633"/>
      <c r="X787" s="633"/>
      <c r="Y787" s="633"/>
    </row>
    <row r="788" spans="1:25">
      <c r="A788" s="633"/>
      <c r="B788" s="633"/>
      <c r="C788" s="647"/>
      <c r="D788" s="633"/>
      <c r="E788" s="633"/>
      <c r="F788" s="633"/>
      <c r="G788" s="633"/>
      <c r="H788" s="633"/>
      <c r="I788" s="633"/>
      <c r="J788" s="633"/>
      <c r="K788" s="633"/>
      <c r="L788" s="633"/>
      <c r="M788" s="633"/>
      <c r="N788" s="633"/>
      <c r="O788" s="633"/>
      <c r="P788" s="633"/>
      <c r="Q788" s="633"/>
      <c r="R788" s="633"/>
      <c r="S788" s="633"/>
      <c r="T788" s="633"/>
      <c r="U788" s="633"/>
      <c r="V788" s="633"/>
      <c r="W788" s="633"/>
      <c r="X788" s="633"/>
      <c r="Y788" s="633"/>
    </row>
    <row r="789" spans="1:25">
      <c r="A789" s="633"/>
      <c r="B789" s="633"/>
      <c r="C789" s="647"/>
      <c r="D789" s="633"/>
      <c r="E789" s="633"/>
      <c r="F789" s="633"/>
      <c r="G789" s="633"/>
      <c r="H789" s="633"/>
      <c r="I789" s="633"/>
      <c r="J789" s="633"/>
      <c r="K789" s="633"/>
      <c r="L789" s="633"/>
      <c r="M789" s="633"/>
      <c r="N789" s="633"/>
      <c r="O789" s="633"/>
      <c r="P789" s="633"/>
      <c r="Q789" s="633"/>
      <c r="R789" s="633"/>
      <c r="S789" s="633"/>
      <c r="T789" s="633"/>
      <c r="U789" s="633"/>
      <c r="V789" s="633"/>
      <c r="W789" s="633"/>
      <c r="X789" s="633"/>
      <c r="Y789" s="633"/>
    </row>
    <row r="790" spans="1:25">
      <c r="A790" s="633"/>
      <c r="B790" s="633"/>
      <c r="C790" s="647"/>
      <c r="D790" s="633"/>
      <c r="E790" s="633"/>
      <c r="F790" s="633"/>
      <c r="G790" s="633"/>
      <c r="H790" s="633"/>
      <c r="I790" s="633"/>
      <c r="J790" s="633"/>
      <c r="K790" s="633"/>
      <c r="L790" s="633"/>
      <c r="M790" s="633"/>
      <c r="N790" s="633"/>
      <c r="O790" s="633"/>
      <c r="P790" s="633"/>
      <c r="Q790" s="633"/>
      <c r="R790" s="633"/>
      <c r="S790" s="633"/>
      <c r="T790" s="633"/>
      <c r="U790" s="633"/>
      <c r="V790" s="633"/>
      <c r="W790" s="633"/>
      <c r="X790" s="633"/>
      <c r="Y790" s="633"/>
    </row>
    <row r="791" spans="1:25">
      <c r="A791" s="633"/>
      <c r="B791" s="633"/>
      <c r="C791" s="647"/>
      <c r="D791" s="633"/>
      <c r="E791" s="633"/>
      <c r="F791" s="633"/>
      <c r="G791" s="633"/>
      <c r="H791" s="633"/>
      <c r="I791" s="633"/>
      <c r="J791" s="633"/>
      <c r="K791" s="633"/>
      <c r="L791" s="633"/>
      <c r="M791" s="633"/>
      <c r="N791" s="633"/>
      <c r="O791" s="633"/>
      <c r="P791" s="633"/>
      <c r="Q791" s="633"/>
      <c r="R791" s="633"/>
      <c r="S791" s="633"/>
      <c r="T791" s="633"/>
      <c r="U791" s="633"/>
      <c r="V791" s="633"/>
      <c r="W791" s="633"/>
      <c r="X791" s="633"/>
      <c r="Y791" s="633"/>
    </row>
    <row r="792" spans="1:25">
      <c r="A792" s="633"/>
      <c r="B792" s="633"/>
      <c r="C792" s="647"/>
      <c r="D792" s="633"/>
      <c r="E792" s="633"/>
      <c r="F792" s="633"/>
      <c r="G792" s="633"/>
      <c r="H792" s="633"/>
      <c r="I792" s="633"/>
      <c r="J792" s="633"/>
      <c r="K792" s="633"/>
      <c r="L792" s="633"/>
      <c r="M792" s="633"/>
      <c r="N792" s="633"/>
      <c r="O792" s="633"/>
      <c r="P792" s="633"/>
      <c r="Q792" s="633"/>
      <c r="R792" s="633"/>
      <c r="S792" s="633"/>
      <c r="T792" s="633"/>
      <c r="U792" s="633"/>
      <c r="V792" s="633"/>
      <c r="W792" s="633"/>
      <c r="X792" s="633"/>
      <c r="Y792" s="633"/>
    </row>
    <row r="793" spans="1:25">
      <c r="A793" s="633"/>
      <c r="B793" s="633"/>
      <c r="C793" s="647"/>
      <c r="D793" s="633"/>
      <c r="E793" s="633"/>
      <c r="F793" s="633"/>
      <c r="G793" s="633"/>
      <c r="H793" s="633"/>
      <c r="I793" s="633"/>
      <c r="J793" s="633"/>
      <c r="K793" s="633"/>
      <c r="L793" s="633"/>
      <c r="M793" s="633"/>
      <c r="N793" s="633"/>
      <c r="O793" s="633"/>
      <c r="P793" s="633"/>
      <c r="Q793" s="633"/>
      <c r="R793" s="633"/>
      <c r="S793" s="633"/>
      <c r="T793" s="633"/>
      <c r="U793" s="633"/>
      <c r="V793" s="633"/>
      <c r="W793" s="633"/>
      <c r="X793" s="633"/>
      <c r="Y793" s="633"/>
    </row>
    <row r="794" spans="1:25">
      <c r="A794" s="633"/>
      <c r="B794" s="633"/>
      <c r="C794" s="647"/>
      <c r="D794" s="633"/>
      <c r="E794" s="633"/>
      <c r="F794" s="633"/>
      <c r="G794" s="633"/>
      <c r="H794" s="633"/>
      <c r="I794" s="633"/>
      <c r="J794" s="633"/>
      <c r="K794" s="633"/>
      <c r="L794" s="633"/>
      <c r="M794" s="633"/>
      <c r="N794" s="633"/>
      <c r="O794" s="633"/>
      <c r="P794" s="633"/>
      <c r="Q794" s="633"/>
      <c r="R794" s="633"/>
      <c r="S794" s="633"/>
      <c r="T794" s="633"/>
      <c r="U794" s="633"/>
      <c r="V794" s="633"/>
      <c r="W794" s="633"/>
      <c r="X794" s="633"/>
      <c r="Y794" s="633"/>
    </row>
    <row r="795" spans="1:25">
      <c r="A795" s="633"/>
      <c r="B795" s="633"/>
      <c r="C795" s="647"/>
      <c r="D795" s="633"/>
      <c r="E795" s="633"/>
      <c r="F795" s="633"/>
      <c r="G795" s="633"/>
      <c r="H795" s="633"/>
      <c r="I795" s="633"/>
      <c r="J795" s="633"/>
      <c r="K795" s="633"/>
      <c r="L795" s="633"/>
      <c r="M795" s="633"/>
      <c r="N795" s="633"/>
      <c r="O795" s="633"/>
      <c r="P795" s="633"/>
      <c r="Q795" s="633"/>
      <c r="R795" s="633"/>
      <c r="S795" s="633"/>
      <c r="T795" s="633"/>
      <c r="U795" s="633"/>
      <c r="V795" s="633"/>
      <c r="W795" s="633"/>
      <c r="X795" s="633"/>
      <c r="Y795" s="633"/>
    </row>
    <row r="796" spans="1:25">
      <c r="A796" s="633"/>
      <c r="B796" s="633"/>
      <c r="C796" s="647"/>
      <c r="D796" s="633"/>
      <c r="E796" s="633"/>
      <c r="F796" s="633"/>
      <c r="G796" s="633"/>
      <c r="H796" s="633"/>
      <c r="I796" s="633"/>
      <c r="J796" s="633"/>
      <c r="K796" s="633"/>
      <c r="L796" s="633"/>
      <c r="M796" s="633"/>
      <c r="N796" s="633"/>
      <c r="O796" s="633"/>
      <c r="P796" s="633"/>
      <c r="Q796" s="633"/>
      <c r="R796" s="633"/>
      <c r="S796" s="633"/>
      <c r="T796" s="633"/>
      <c r="U796" s="633"/>
      <c r="V796" s="633"/>
      <c r="W796" s="633"/>
      <c r="X796" s="633"/>
      <c r="Y796" s="633"/>
    </row>
    <row r="797" spans="1:25">
      <c r="A797" s="633"/>
      <c r="B797" s="633"/>
      <c r="C797" s="647"/>
      <c r="D797" s="633"/>
      <c r="E797" s="633"/>
      <c r="F797" s="633"/>
      <c r="G797" s="633"/>
      <c r="H797" s="633"/>
      <c r="I797" s="633"/>
      <c r="J797" s="633"/>
      <c r="K797" s="633"/>
      <c r="L797" s="633"/>
      <c r="M797" s="633"/>
      <c r="N797" s="633"/>
      <c r="O797" s="633"/>
      <c r="P797" s="633"/>
      <c r="Q797" s="633"/>
      <c r="R797" s="633"/>
      <c r="S797" s="633"/>
      <c r="T797" s="633"/>
      <c r="U797" s="633"/>
      <c r="V797" s="633"/>
      <c r="W797" s="633"/>
      <c r="X797" s="633"/>
      <c r="Y797" s="633"/>
    </row>
    <row r="798" spans="1:25">
      <c r="A798" s="633"/>
      <c r="B798" s="633"/>
      <c r="C798" s="647"/>
      <c r="D798" s="633"/>
      <c r="E798" s="633"/>
      <c r="F798" s="633"/>
      <c r="G798" s="633"/>
      <c r="H798" s="633"/>
      <c r="I798" s="633"/>
      <c r="J798" s="633"/>
      <c r="K798" s="633"/>
      <c r="L798" s="633"/>
      <c r="M798" s="633"/>
      <c r="N798" s="633"/>
      <c r="O798" s="633"/>
      <c r="P798" s="633"/>
      <c r="Q798" s="633"/>
      <c r="R798" s="633"/>
      <c r="S798" s="633"/>
      <c r="T798" s="633"/>
      <c r="U798" s="633"/>
      <c r="V798" s="633"/>
      <c r="W798" s="633"/>
      <c r="X798" s="633"/>
      <c r="Y798" s="633"/>
    </row>
    <row r="799" spans="1:25">
      <c r="A799" s="633"/>
      <c r="B799" s="633"/>
      <c r="C799" s="647"/>
      <c r="D799" s="633"/>
      <c r="E799" s="633"/>
      <c r="F799" s="633"/>
      <c r="G799" s="633"/>
      <c r="H799" s="633"/>
      <c r="I799" s="633"/>
      <c r="J799" s="633"/>
      <c r="K799" s="633"/>
      <c r="L799" s="633"/>
      <c r="M799" s="633"/>
      <c r="N799" s="633"/>
      <c r="O799" s="633"/>
      <c r="P799" s="633"/>
      <c r="Q799" s="633"/>
      <c r="R799" s="633"/>
      <c r="S799" s="633"/>
      <c r="T799" s="633"/>
      <c r="U799" s="633"/>
      <c r="V799" s="633"/>
      <c r="W799" s="633"/>
      <c r="X799" s="633"/>
      <c r="Y799" s="633"/>
    </row>
    <row r="800" spans="1:25">
      <c r="A800" s="633"/>
      <c r="B800" s="633"/>
      <c r="C800" s="647"/>
      <c r="D800" s="633"/>
      <c r="E800" s="633"/>
      <c r="F800" s="633"/>
      <c r="G800" s="633"/>
      <c r="H800" s="633"/>
      <c r="I800" s="633"/>
      <c r="J800" s="633"/>
      <c r="K800" s="633"/>
      <c r="L800" s="633"/>
      <c r="M800" s="633"/>
      <c r="N800" s="633"/>
      <c r="O800" s="633"/>
      <c r="P800" s="633"/>
      <c r="Q800" s="633"/>
      <c r="R800" s="633"/>
      <c r="S800" s="633"/>
      <c r="T800" s="633"/>
      <c r="U800" s="633"/>
      <c r="V800" s="633"/>
      <c r="W800" s="633"/>
      <c r="X800" s="633"/>
      <c r="Y800" s="633"/>
    </row>
    <row r="801" spans="1:25">
      <c r="A801" s="633"/>
      <c r="B801" s="633"/>
      <c r="C801" s="647"/>
      <c r="D801" s="633"/>
      <c r="E801" s="633"/>
      <c r="F801" s="633"/>
      <c r="G801" s="633"/>
      <c r="H801" s="633"/>
      <c r="I801" s="633"/>
      <c r="J801" s="633"/>
      <c r="K801" s="633"/>
      <c r="L801" s="633"/>
      <c r="M801" s="633"/>
      <c r="N801" s="633"/>
      <c r="O801" s="633"/>
      <c r="P801" s="633"/>
      <c r="Q801" s="633"/>
      <c r="R801" s="633"/>
      <c r="S801" s="633"/>
      <c r="T801" s="633"/>
      <c r="U801" s="633"/>
      <c r="V801" s="633"/>
      <c r="W801" s="633"/>
      <c r="X801" s="633"/>
      <c r="Y801" s="633"/>
    </row>
    <row r="802" spans="1:25">
      <c r="A802" s="633"/>
      <c r="B802" s="633"/>
      <c r="C802" s="647"/>
      <c r="D802" s="633"/>
      <c r="E802" s="633"/>
      <c r="F802" s="633"/>
      <c r="G802" s="633"/>
      <c r="H802" s="633"/>
      <c r="I802" s="633"/>
      <c r="J802" s="633"/>
      <c r="K802" s="633"/>
      <c r="L802" s="633"/>
      <c r="M802" s="633"/>
      <c r="N802" s="633"/>
      <c r="O802" s="633"/>
      <c r="P802" s="633"/>
      <c r="Q802" s="633"/>
      <c r="R802" s="633"/>
      <c r="S802" s="633"/>
      <c r="T802" s="633"/>
      <c r="U802" s="633"/>
      <c r="V802" s="633"/>
      <c r="W802" s="633"/>
      <c r="X802" s="633"/>
      <c r="Y802" s="633"/>
    </row>
    <row r="803" spans="1:25">
      <c r="A803" s="633"/>
      <c r="B803" s="633"/>
      <c r="C803" s="647"/>
      <c r="D803" s="633"/>
      <c r="E803" s="633"/>
      <c r="F803" s="633"/>
      <c r="G803" s="633"/>
      <c r="H803" s="633"/>
      <c r="I803" s="633"/>
      <c r="J803" s="633"/>
      <c r="K803" s="633"/>
      <c r="L803" s="633"/>
      <c r="M803" s="633"/>
      <c r="N803" s="633"/>
      <c r="O803" s="633"/>
      <c r="P803" s="633"/>
      <c r="Q803" s="633"/>
      <c r="R803" s="633"/>
      <c r="S803" s="633"/>
      <c r="T803" s="633"/>
      <c r="U803" s="633"/>
      <c r="V803" s="633"/>
      <c r="W803" s="633"/>
      <c r="X803" s="633"/>
      <c r="Y803" s="633"/>
    </row>
    <row r="804" spans="1:25">
      <c r="A804" s="633"/>
      <c r="B804" s="633"/>
      <c r="C804" s="647"/>
      <c r="D804" s="633"/>
      <c r="E804" s="633"/>
      <c r="F804" s="633"/>
      <c r="G804" s="633"/>
      <c r="H804" s="633"/>
      <c r="I804" s="633"/>
      <c r="J804" s="633"/>
      <c r="K804" s="633"/>
      <c r="L804" s="633"/>
      <c r="M804" s="633"/>
      <c r="N804" s="633"/>
      <c r="O804" s="633"/>
      <c r="P804" s="633"/>
      <c r="Q804" s="633"/>
      <c r="R804" s="633"/>
      <c r="S804" s="633"/>
      <c r="T804" s="633"/>
      <c r="U804" s="633"/>
      <c r="V804" s="633"/>
      <c r="W804" s="633"/>
      <c r="X804" s="633"/>
      <c r="Y804" s="633"/>
    </row>
    <row r="805" spans="1:25">
      <c r="A805" s="633"/>
      <c r="B805" s="633"/>
      <c r="C805" s="647"/>
      <c r="D805" s="633"/>
      <c r="E805" s="633"/>
      <c r="F805" s="633"/>
      <c r="G805" s="633"/>
      <c r="H805" s="633"/>
      <c r="I805" s="633"/>
      <c r="J805" s="633"/>
      <c r="K805" s="633"/>
      <c r="L805" s="633"/>
      <c r="M805" s="633"/>
      <c r="N805" s="633"/>
      <c r="O805" s="633"/>
      <c r="P805" s="633"/>
      <c r="Q805" s="633"/>
      <c r="R805" s="633"/>
      <c r="S805" s="633"/>
      <c r="T805" s="633"/>
      <c r="U805" s="633"/>
      <c r="V805" s="633"/>
      <c r="W805" s="633"/>
      <c r="X805" s="633"/>
      <c r="Y805" s="633"/>
    </row>
    <row r="806" spans="1:25">
      <c r="A806" s="633"/>
      <c r="B806" s="633"/>
      <c r="C806" s="647"/>
      <c r="D806" s="633"/>
      <c r="E806" s="633"/>
      <c r="F806" s="633"/>
      <c r="G806" s="633"/>
      <c r="H806" s="633"/>
      <c r="I806" s="633"/>
      <c r="J806" s="633"/>
      <c r="K806" s="633"/>
      <c r="L806" s="633"/>
      <c r="M806" s="633"/>
      <c r="N806" s="633"/>
      <c r="O806" s="633"/>
      <c r="P806" s="633"/>
      <c r="Q806" s="633"/>
      <c r="R806" s="633"/>
      <c r="S806" s="633"/>
      <c r="T806" s="633"/>
      <c r="U806" s="633"/>
      <c r="V806" s="633"/>
      <c r="W806" s="633"/>
      <c r="X806" s="633"/>
      <c r="Y806" s="633"/>
    </row>
    <row r="807" spans="1:25">
      <c r="A807" s="633"/>
      <c r="B807" s="633"/>
      <c r="C807" s="647"/>
      <c r="D807" s="633"/>
      <c r="E807" s="633"/>
      <c r="F807" s="633"/>
      <c r="G807" s="633"/>
      <c r="H807" s="633"/>
      <c r="I807" s="633"/>
      <c r="J807" s="633"/>
      <c r="K807" s="633"/>
      <c r="L807" s="633"/>
      <c r="M807" s="633"/>
      <c r="N807" s="633"/>
      <c r="O807" s="633"/>
      <c r="P807" s="633"/>
      <c r="Q807" s="633"/>
      <c r="R807" s="633"/>
      <c r="S807" s="633"/>
      <c r="T807" s="633"/>
      <c r="U807" s="633"/>
      <c r="V807" s="633"/>
      <c r="W807" s="633"/>
      <c r="X807" s="633"/>
      <c r="Y807" s="633"/>
    </row>
    <row r="808" spans="1:25">
      <c r="A808" s="633"/>
      <c r="B808" s="633"/>
      <c r="C808" s="647"/>
      <c r="D808" s="633"/>
      <c r="E808" s="633"/>
      <c r="F808" s="633"/>
      <c r="G808" s="633"/>
      <c r="H808" s="633"/>
      <c r="I808" s="633"/>
      <c r="J808" s="633"/>
      <c r="K808" s="633"/>
      <c r="L808" s="633"/>
      <c r="M808" s="633"/>
      <c r="N808" s="633"/>
      <c r="O808" s="633"/>
      <c r="P808" s="633"/>
      <c r="Q808" s="633"/>
      <c r="R808" s="633"/>
      <c r="S808" s="633"/>
      <c r="T808" s="633"/>
      <c r="U808" s="633"/>
      <c r="V808" s="633"/>
      <c r="W808" s="633"/>
      <c r="X808" s="633"/>
      <c r="Y808" s="633"/>
    </row>
    <row r="809" spans="1:25">
      <c r="A809" s="633"/>
      <c r="B809" s="633"/>
      <c r="C809" s="647"/>
      <c r="D809" s="633"/>
      <c r="E809" s="633"/>
      <c r="F809" s="633"/>
      <c r="G809" s="633"/>
      <c r="H809" s="633"/>
      <c r="I809" s="633"/>
      <c r="J809" s="633"/>
      <c r="K809" s="633"/>
      <c r="L809" s="633"/>
      <c r="M809" s="633"/>
      <c r="N809" s="633"/>
      <c r="O809" s="633"/>
      <c r="P809" s="633"/>
      <c r="Q809" s="633"/>
      <c r="R809" s="633"/>
      <c r="S809" s="633"/>
      <c r="T809" s="633"/>
      <c r="U809" s="633"/>
      <c r="V809" s="633"/>
      <c r="W809" s="633"/>
      <c r="X809" s="633"/>
      <c r="Y809" s="633"/>
    </row>
    <row r="810" spans="1:25">
      <c r="A810" s="633"/>
      <c r="B810" s="633"/>
      <c r="C810" s="647"/>
      <c r="D810" s="633"/>
      <c r="E810" s="633"/>
      <c r="F810" s="633"/>
      <c r="G810" s="633"/>
      <c r="H810" s="633"/>
      <c r="I810" s="633"/>
      <c r="J810" s="633"/>
      <c r="K810" s="633"/>
      <c r="L810" s="633"/>
      <c r="M810" s="633"/>
      <c r="N810" s="633"/>
      <c r="O810" s="633"/>
      <c r="P810" s="633"/>
      <c r="Q810" s="633"/>
      <c r="R810" s="633"/>
      <c r="S810" s="633"/>
      <c r="T810" s="633"/>
      <c r="U810" s="633"/>
      <c r="V810" s="633"/>
      <c r="W810" s="633"/>
      <c r="X810" s="633"/>
      <c r="Y810" s="633"/>
    </row>
    <row r="811" spans="1:25">
      <c r="A811" s="633"/>
      <c r="B811" s="633"/>
      <c r="C811" s="647"/>
      <c r="D811" s="633"/>
      <c r="E811" s="633"/>
      <c r="F811" s="633"/>
      <c r="G811" s="633"/>
      <c r="H811" s="633"/>
      <c r="I811" s="633"/>
      <c r="J811" s="633"/>
      <c r="K811" s="633"/>
      <c r="L811" s="633"/>
      <c r="M811" s="633"/>
      <c r="N811" s="633"/>
      <c r="O811" s="633"/>
      <c r="P811" s="633"/>
      <c r="Q811" s="633"/>
      <c r="R811" s="633"/>
      <c r="S811" s="633"/>
      <c r="T811" s="633"/>
      <c r="U811" s="633"/>
      <c r="V811" s="633"/>
      <c r="W811" s="633"/>
      <c r="X811" s="633"/>
      <c r="Y811" s="633"/>
    </row>
    <row r="812" spans="1:25">
      <c r="A812" s="633"/>
      <c r="B812" s="633"/>
      <c r="C812" s="647"/>
      <c r="D812" s="633"/>
      <c r="E812" s="633"/>
      <c r="F812" s="633"/>
      <c r="G812" s="633"/>
      <c r="H812" s="633"/>
      <c r="I812" s="633"/>
      <c r="J812" s="633"/>
      <c r="K812" s="633"/>
      <c r="L812" s="633"/>
      <c r="M812" s="633"/>
      <c r="N812" s="633"/>
      <c r="O812" s="633"/>
      <c r="P812" s="633"/>
      <c r="Q812" s="633"/>
      <c r="R812" s="633"/>
      <c r="S812" s="633"/>
      <c r="T812" s="633"/>
      <c r="U812" s="633"/>
      <c r="V812" s="633"/>
      <c r="W812" s="633"/>
      <c r="X812" s="633"/>
      <c r="Y812" s="633"/>
    </row>
    <row r="813" spans="1:25">
      <c r="A813" s="633"/>
      <c r="B813" s="633"/>
      <c r="C813" s="647"/>
      <c r="D813" s="633"/>
      <c r="E813" s="633"/>
      <c r="F813" s="633"/>
      <c r="G813" s="633"/>
      <c r="H813" s="633"/>
      <c r="I813" s="633"/>
      <c r="J813" s="633"/>
      <c r="K813" s="633"/>
      <c r="L813" s="633"/>
      <c r="M813" s="633"/>
      <c r="N813" s="633"/>
      <c r="O813" s="633"/>
      <c r="P813" s="633"/>
      <c r="Q813" s="633"/>
      <c r="R813" s="633"/>
      <c r="S813" s="633"/>
      <c r="T813" s="633"/>
      <c r="U813" s="633"/>
      <c r="V813" s="633"/>
      <c r="W813" s="633"/>
      <c r="X813" s="633"/>
      <c r="Y813" s="633"/>
    </row>
    <row r="814" spans="1:25">
      <c r="A814" s="633"/>
      <c r="B814" s="633"/>
      <c r="C814" s="647"/>
      <c r="D814" s="633"/>
      <c r="E814" s="633"/>
      <c r="F814" s="633"/>
      <c r="G814" s="633"/>
      <c r="H814" s="633"/>
      <c r="I814" s="633"/>
      <c r="J814" s="633"/>
      <c r="K814" s="633"/>
      <c r="L814" s="633"/>
      <c r="M814" s="633"/>
      <c r="N814" s="633"/>
      <c r="O814" s="633"/>
      <c r="P814" s="633"/>
      <c r="Q814" s="633"/>
      <c r="R814" s="633"/>
      <c r="S814" s="633"/>
      <c r="T814" s="633"/>
      <c r="U814" s="633"/>
      <c r="V814" s="633"/>
      <c r="W814" s="633"/>
      <c r="X814" s="633"/>
      <c r="Y814" s="633"/>
    </row>
    <row r="815" spans="1:25">
      <c r="A815" s="633"/>
      <c r="B815" s="633"/>
      <c r="C815" s="647"/>
      <c r="D815" s="633"/>
      <c r="E815" s="633"/>
      <c r="F815" s="633"/>
      <c r="G815" s="633"/>
      <c r="H815" s="633"/>
      <c r="I815" s="633"/>
      <c r="J815" s="633"/>
      <c r="K815" s="633"/>
      <c r="L815" s="633"/>
      <c r="M815" s="633"/>
      <c r="N815" s="633"/>
      <c r="O815" s="633"/>
      <c r="P815" s="633"/>
      <c r="Q815" s="633"/>
      <c r="R815" s="633"/>
      <c r="S815" s="633"/>
      <c r="T815" s="633"/>
      <c r="U815" s="633"/>
      <c r="V815" s="633"/>
      <c r="W815" s="633"/>
      <c r="X815" s="633"/>
      <c r="Y815" s="633"/>
    </row>
    <row r="816" spans="1:25">
      <c r="A816" s="633"/>
      <c r="B816" s="633"/>
      <c r="C816" s="647"/>
      <c r="D816" s="633"/>
      <c r="E816" s="633"/>
      <c r="F816" s="633"/>
      <c r="G816" s="633"/>
      <c r="H816" s="633"/>
      <c r="I816" s="633"/>
      <c r="J816" s="633"/>
      <c r="K816" s="633"/>
      <c r="L816" s="633"/>
      <c r="M816" s="633"/>
      <c r="N816" s="633"/>
      <c r="O816" s="633"/>
      <c r="P816" s="633"/>
      <c r="Q816" s="633"/>
      <c r="R816" s="633"/>
      <c r="S816" s="633"/>
      <c r="T816" s="633"/>
      <c r="U816" s="633"/>
      <c r="V816" s="633"/>
      <c r="W816" s="633"/>
      <c r="X816" s="633"/>
      <c r="Y816" s="633"/>
    </row>
    <row r="817" spans="1:25">
      <c r="A817" s="633"/>
      <c r="B817" s="633"/>
      <c r="C817" s="647"/>
      <c r="D817" s="633"/>
      <c r="E817" s="633"/>
      <c r="F817" s="633"/>
      <c r="G817" s="633"/>
      <c r="H817" s="633"/>
      <c r="I817" s="633"/>
      <c r="J817" s="633"/>
      <c r="K817" s="633"/>
      <c r="L817" s="633"/>
      <c r="M817" s="633"/>
      <c r="N817" s="633"/>
      <c r="O817" s="633"/>
      <c r="P817" s="633"/>
      <c r="Q817" s="633"/>
      <c r="R817" s="633"/>
      <c r="S817" s="633"/>
      <c r="T817" s="633"/>
      <c r="U817" s="633"/>
      <c r="V817" s="633"/>
      <c r="W817" s="633"/>
      <c r="X817" s="633"/>
      <c r="Y817" s="633"/>
    </row>
    <row r="818" spans="1:25">
      <c r="A818" s="633"/>
      <c r="B818" s="633"/>
      <c r="C818" s="647"/>
      <c r="D818" s="633"/>
      <c r="E818" s="633"/>
      <c r="F818" s="633"/>
      <c r="G818" s="633"/>
      <c r="H818" s="633"/>
      <c r="I818" s="633"/>
      <c r="J818" s="633"/>
      <c r="K818" s="633"/>
      <c r="L818" s="633"/>
      <c r="M818" s="633"/>
      <c r="N818" s="633"/>
      <c r="O818" s="633"/>
      <c r="P818" s="633"/>
      <c r="Q818" s="633"/>
      <c r="R818" s="633"/>
      <c r="S818" s="633"/>
      <c r="T818" s="633"/>
      <c r="U818" s="633"/>
      <c r="V818" s="633"/>
      <c r="W818" s="633"/>
      <c r="X818" s="633"/>
      <c r="Y818" s="633"/>
    </row>
    <row r="819" spans="1:25">
      <c r="A819" s="633"/>
      <c r="B819" s="633"/>
      <c r="C819" s="647"/>
      <c r="D819" s="633"/>
      <c r="E819" s="633"/>
      <c r="F819" s="633"/>
      <c r="G819" s="633"/>
      <c r="H819" s="633"/>
      <c r="I819" s="633"/>
      <c r="J819" s="633"/>
      <c r="K819" s="633"/>
      <c r="L819" s="633"/>
      <c r="M819" s="633"/>
      <c r="N819" s="633"/>
      <c r="O819" s="633"/>
      <c r="P819" s="633"/>
      <c r="Q819" s="633"/>
      <c r="R819" s="633"/>
      <c r="S819" s="633"/>
      <c r="T819" s="633"/>
      <c r="U819" s="633"/>
      <c r="V819" s="633"/>
      <c r="W819" s="633"/>
      <c r="X819" s="633"/>
      <c r="Y819" s="633"/>
    </row>
    <row r="820" spans="1:25">
      <c r="A820" s="633"/>
      <c r="B820" s="633"/>
      <c r="C820" s="647"/>
      <c r="D820" s="633"/>
      <c r="E820" s="633"/>
      <c r="F820" s="633"/>
      <c r="G820" s="633"/>
      <c r="H820" s="633"/>
      <c r="I820" s="633"/>
      <c r="J820" s="633"/>
      <c r="K820" s="633"/>
      <c r="L820" s="633"/>
      <c r="M820" s="633"/>
      <c r="N820" s="633"/>
      <c r="O820" s="633"/>
      <c r="P820" s="633"/>
      <c r="Q820" s="633"/>
      <c r="R820" s="633"/>
      <c r="S820" s="633"/>
      <c r="T820" s="633"/>
      <c r="U820" s="633"/>
      <c r="V820" s="633"/>
      <c r="W820" s="633"/>
      <c r="X820" s="633"/>
      <c r="Y820" s="633"/>
    </row>
    <row r="821" spans="1:25">
      <c r="A821" s="633"/>
      <c r="B821" s="633"/>
      <c r="C821" s="647"/>
      <c r="D821" s="633"/>
      <c r="E821" s="633"/>
      <c r="F821" s="633"/>
      <c r="G821" s="633"/>
      <c r="H821" s="633"/>
      <c r="I821" s="633"/>
      <c r="J821" s="633"/>
      <c r="K821" s="633"/>
      <c r="L821" s="633"/>
      <c r="M821" s="633"/>
      <c r="N821" s="633"/>
      <c r="O821" s="633"/>
      <c r="P821" s="633"/>
      <c r="Q821" s="633"/>
      <c r="R821" s="633"/>
      <c r="S821" s="633"/>
      <c r="T821" s="633"/>
      <c r="U821" s="633"/>
      <c r="V821" s="633"/>
      <c r="W821" s="633"/>
      <c r="X821" s="633"/>
      <c r="Y821" s="633"/>
    </row>
    <row r="822" spans="1:25">
      <c r="A822" s="633"/>
      <c r="B822" s="633"/>
      <c r="C822" s="647"/>
      <c r="D822" s="633"/>
      <c r="E822" s="633"/>
      <c r="F822" s="633"/>
      <c r="G822" s="633"/>
      <c r="H822" s="633"/>
      <c r="I822" s="633"/>
      <c r="J822" s="633"/>
      <c r="K822" s="633"/>
      <c r="L822" s="633"/>
      <c r="M822" s="633"/>
      <c r="N822" s="633"/>
      <c r="O822" s="633"/>
      <c r="P822" s="633"/>
      <c r="Q822" s="633"/>
      <c r="R822" s="633"/>
      <c r="S822" s="633"/>
      <c r="T822" s="633"/>
      <c r="U822" s="633"/>
      <c r="V822" s="633"/>
      <c r="W822" s="633"/>
      <c r="X822" s="633"/>
      <c r="Y822" s="633"/>
    </row>
    <row r="823" spans="1:25">
      <c r="A823" s="633"/>
      <c r="B823" s="633"/>
      <c r="C823" s="647"/>
      <c r="D823" s="633"/>
      <c r="E823" s="633"/>
      <c r="F823" s="633"/>
      <c r="G823" s="633"/>
      <c r="H823" s="633"/>
      <c r="I823" s="633"/>
      <c r="J823" s="633"/>
      <c r="K823" s="633"/>
      <c r="L823" s="633"/>
      <c r="M823" s="633"/>
      <c r="N823" s="633"/>
      <c r="O823" s="633"/>
      <c r="P823" s="633"/>
      <c r="Q823" s="633"/>
      <c r="R823" s="633"/>
      <c r="S823" s="633"/>
      <c r="T823" s="633"/>
      <c r="U823" s="633"/>
      <c r="V823" s="633"/>
      <c r="W823" s="633"/>
      <c r="X823" s="633"/>
      <c r="Y823" s="633"/>
    </row>
    <row r="824" spans="1:25">
      <c r="A824" s="633"/>
      <c r="B824" s="633"/>
      <c r="C824" s="647"/>
      <c r="D824" s="633"/>
      <c r="E824" s="633"/>
      <c r="F824" s="633"/>
      <c r="G824" s="633"/>
      <c r="H824" s="633"/>
      <c r="I824" s="633"/>
      <c r="J824" s="633"/>
      <c r="K824" s="633"/>
      <c r="L824" s="633"/>
      <c r="M824" s="633"/>
      <c r="N824" s="633"/>
      <c r="O824" s="633"/>
      <c r="P824" s="633"/>
      <c r="Q824" s="633"/>
      <c r="R824" s="633"/>
      <c r="S824" s="633"/>
      <c r="T824" s="633"/>
      <c r="U824" s="633"/>
      <c r="V824" s="633"/>
      <c r="W824" s="633"/>
      <c r="X824" s="633"/>
      <c r="Y824" s="633"/>
    </row>
    <row r="825" spans="1:25">
      <c r="A825" s="633"/>
      <c r="B825" s="633"/>
      <c r="C825" s="647"/>
      <c r="D825" s="633"/>
      <c r="E825" s="633"/>
      <c r="F825" s="633"/>
      <c r="G825" s="633"/>
      <c r="H825" s="633"/>
      <c r="I825" s="633"/>
      <c r="J825" s="633"/>
      <c r="K825" s="633"/>
      <c r="L825" s="633"/>
      <c r="M825" s="633"/>
      <c r="N825" s="633"/>
      <c r="O825" s="633"/>
      <c r="P825" s="633"/>
      <c r="Q825" s="633"/>
      <c r="R825" s="633"/>
      <c r="S825" s="633"/>
      <c r="T825" s="633"/>
      <c r="U825" s="633"/>
      <c r="V825" s="633"/>
      <c r="W825" s="633"/>
      <c r="X825" s="633"/>
      <c r="Y825" s="633"/>
    </row>
    <row r="826" spans="1:25">
      <c r="A826" s="633"/>
      <c r="B826" s="633"/>
      <c r="C826" s="647"/>
      <c r="D826" s="633"/>
      <c r="E826" s="633"/>
      <c r="F826" s="633"/>
      <c r="G826" s="633"/>
      <c r="H826" s="633"/>
      <c r="I826" s="633"/>
      <c r="J826" s="633"/>
      <c r="K826" s="633"/>
      <c r="L826" s="633"/>
      <c r="M826" s="633"/>
      <c r="N826" s="633"/>
      <c r="O826" s="633"/>
      <c r="P826" s="633"/>
      <c r="Q826" s="633"/>
      <c r="R826" s="633"/>
      <c r="S826" s="633"/>
      <c r="T826" s="633"/>
      <c r="U826" s="633"/>
      <c r="V826" s="633"/>
      <c r="W826" s="633"/>
      <c r="X826" s="633"/>
      <c r="Y826" s="633"/>
    </row>
    <row r="827" spans="1:25">
      <c r="A827" s="633"/>
      <c r="B827" s="633"/>
      <c r="C827" s="647"/>
      <c r="D827" s="633"/>
      <c r="E827" s="633"/>
      <c r="F827" s="633"/>
      <c r="G827" s="633"/>
      <c r="H827" s="633"/>
      <c r="I827" s="633"/>
      <c r="J827" s="633"/>
      <c r="K827" s="633"/>
      <c r="L827" s="633"/>
      <c r="M827" s="633"/>
      <c r="N827" s="633"/>
      <c r="O827" s="633"/>
      <c r="P827" s="633"/>
      <c r="Q827" s="633"/>
      <c r="R827" s="633"/>
      <c r="S827" s="633"/>
      <c r="T827" s="633"/>
      <c r="U827" s="633"/>
      <c r="V827" s="633"/>
      <c r="W827" s="633"/>
      <c r="X827" s="633"/>
      <c r="Y827" s="633"/>
    </row>
    <row r="828" spans="1:25">
      <c r="A828" s="633"/>
      <c r="B828" s="633"/>
      <c r="C828" s="647"/>
      <c r="D828" s="633"/>
      <c r="E828" s="633"/>
      <c r="F828" s="633"/>
      <c r="G828" s="633"/>
      <c r="H828" s="633"/>
      <c r="I828" s="633"/>
      <c r="J828" s="633"/>
      <c r="K828" s="633"/>
      <c r="L828" s="633"/>
      <c r="M828" s="633"/>
      <c r="N828" s="633"/>
      <c r="O828" s="633"/>
      <c r="P828" s="633"/>
      <c r="Q828" s="633"/>
      <c r="R828" s="633"/>
      <c r="S828" s="633"/>
      <c r="T828" s="633"/>
      <c r="U828" s="633"/>
      <c r="V828" s="633"/>
      <c r="W828" s="633"/>
      <c r="X828" s="633"/>
      <c r="Y828" s="633"/>
    </row>
    <row r="829" spans="1:25">
      <c r="A829" s="633"/>
      <c r="B829" s="633"/>
      <c r="C829" s="647"/>
      <c r="D829" s="633"/>
      <c r="E829" s="633"/>
      <c r="F829" s="633"/>
      <c r="G829" s="633"/>
      <c r="H829" s="633"/>
      <c r="I829" s="633"/>
      <c r="J829" s="633"/>
      <c r="K829" s="633"/>
      <c r="L829" s="633"/>
      <c r="M829" s="633"/>
      <c r="N829" s="633"/>
      <c r="O829" s="633"/>
      <c r="P829" s="633"/>
      <c r="Q829" s="633"/>
      <c r="R829" s="633"/>
      <c r="S829" s="633"/>
      <c r="T829" s="633"/>
      <c r="U829" s="633"/>
      <c r="V829" s="633"/>
      <c r="W829" s="633"/>
      <c r="X829" s="633"/>
      <c r="Y829" s="633"/>
    </row>
    <row r="830" spans="1:25">
      <c r="A830" s="633"/>
      <c r="B830" s="633"/>
      <c r="C830" s="647"/>
      <c r="D830" s="633"/>
      <c r="E830" s="633"/>
      <c r="F830" s="633"/>
      <c r="G830" s="633"/>
      <c r="H830" s="633"/>
      <c r="I830" s="633"/>
      <c r="J830" s="633"/>
      <c r="K830" s="633"/>
      <c r="L830" s="633"/>
      <c r="M830" s="633"/>
      <c r="N830" s="633"/>
      <c r="O830" s="633"/>
      <c r="P830" s="633"/>
      <c r="Q830" s="633"/>
      <c r="R830" s="633"/>
      <c r="S830" s="633"/>
      <c r="T830" s="633"/>
      <c r="U830" s="633"/>
      <c r="V830" s="633"/>
      <c r="W830" s="633"/>
      <c r="X830" s="633"/>
      <c r="Y830" s="633"/>
    </row>
    <row r="831" spans="1:25">
      <c r="A831" s="633"/>
      <c r="B831" s="633"/>
      <c r="C831" s="647"/>
      <c r="D831" s="633"/>
      <c r="E831" s="633"/>
      <c r="F831" s="633"/>
      <c r="G831" s="633"/>
      <c r="H831" s="633"/>
      <c r="I831" s="633"/>
      <c r="J831" s="633"/>
      <c r="K831" s="633"/>
      <c r="L831" s="633"/>
      <c r="M831" s="633"/>
      <c r="N831" s="633"/>
      <c r="O831" s="633"/>
      <c r="P831" s="633"/>
      <c r="Q831" s="633"/>
      <c r="R831" s="633"/>
      <c r="S831" s="633"/>
      <c r="T831" s="633"/>
      <c r="U831" s="633"/>
      <c r="V831" s="633"/>
      <c r="W831" s="633"/>
      <c r="X831" s="633"/>
      <c r="Y831" s="633"/>
    </row>
    <row r="832" spans="1:25">
      <c r="A832" s="633"/>
      <c r="B832" s="633"/>
      <c r="C832" s="647"/>
      <c r="D832" s="633"/>
      <c r="E832" s="633"/>
      <c r="F832" s="633"/>
      <c r="G832" s="633"/>
      <c r="H832" s="633"/>
      <c r="I832" s="633"/>
      <c r="J832" s="633"/>
      <c r="K832" s="633"/>
      <c r="L832" s="633"/>
      <c r="M832" s="633"/>
      <c r="N832" s="633"/>
      <c r="O832" s="633"/>
      <c r="P832" s="633"/>
      <c r="Q832" s="633"/>
      <c r="R832" s="633"/>
      <c r="S832" s="633"/>
      <c r="T832" s="633"/>
      <c r="U832" s="633"/>
      <c r="V832" s="633"/>
      <c r="W832" s="633"/>
      <c r="X832" s="633"/>
      <c r="Y832" s="633"/>
    </row>
    <row r="833" spans="1:25">
      <c r="A833" s="633"/>
      <c r="B833" s="633"/>
      <c r="C833" s="647"/>
      <c r="D833" s="633"/>
      <c r="E833" s="633"/>
      <c r="F833" s="633"/>
      <c r="G833" s="633"/>
      <c r="H833" s="633"/>
      <c r="I833" s="633"/>
      <c r="J833" s="633"/>
      <c r="K833" s="633"/>
      <c r="L833" s="633"/>
      <c r="M833" s="633"/>
      <c r="N833" s="633"/>
      <c r="O833" s="633"/>
      <c r="P833" s="633"/>
      <c r="Q833" s="633"/>
      <c r="R833" s="633"/>
      <c r="S833" s="633"/>
      <c r="T833" s="633"/>
      <c r="U833" s="633"/>
      <c r="V833" s="633"/>
      <c r="W833" s="633"/>
      <c r="X833" s="633"/>
      <c r="Y833" s="633"/>
    </row>
    <row r="834" spans="1:25">
      <c r="A834" s="633"/>
      <c r="B834" s="633"/>
      <c r="C834" s="647"/>
      <c r="D834" s="633"/>
      <c r="E834" s="633"/>
      <c r="F834" s="633"/>
      <c r="G834" s="633"/>
      <c r="H834" s="633"/>
      <c r="I834" s="633"/>
      <c r="J834" s="633"/>
      <c r="K834" s="633"/>
      <c r="L834" s="633"/>
      <c r="M834" s="633"/>
      <c r="N834" s="633"/>
      <c r="O834" s="633"/>
      <c r="P834" s="633"/>
      <c r="Q834" s="633"/>
      <c r="R834" s="633"/>
      <c r="S834" s="633"/>
      <c r="T834" s="633"/>
      <c r="U834" s="633"/>
      <c r="V834" s="633"/>
      <c r="W834" s="633"/>
      <c r="X834" s="633"/>
      <c r="Y834" s="633"/>
    </row>
    <row r="835" spans="1:25">
      <c r="A835" s="633"/>
      <c r="B835" s="633"/>
      <c r="C835" s="647"/>
      <c r="D835" s="633"/>
      <c r="E835" s="633"/>
      <c r="F835" s="633"/>
      <c r="G835" s="633"/>
      <c r="H835" s="633"/>
      <c r="I835" s="633"/>
      <c r="J835" s="633"/>
      <c r="K835" s="633"/>
      <c r="L835" s="633"/>
      <c r="M835" s="633"/>
      <c r="N835" s="633"/>
      <c r="O835" s="633"/>
      <c r="P835" s="633"/>
      <c r="Q835" s="633"/>
      <c r="R835" s="633"/>
      <c r="S835" s="633"/>
      <c r="T835" s="633"/>
      <c r="U835" s="633"/>
      <c r="V835" s="633"/>
      <c r="W835" s="633"/>
      <c r="X835" s="633"/>
      <c r="Y835" s="633"/>
    </row>
    <row r="836" spans="1:25">
      <c r="A836" s="633"/>
      <c r="B836" s="633"/>
      <c r="C836" s="647"/>
      <c r="D836" s="633"/>
      <c r="E836" s="633"/>
      <c r="F836" s="633"/>
      <c r="G836" s="633"/>
      <c r="H836" s="633"/>
      <c r="I836" s="633"/>
      <c r="J836" s="633"/>
      <c r="K836" s="633"/>
      <c r="L836" s="633"/>
      <c r="M836" s="633"/>
      <c r="N836" s="633"/>
      <c r="O836" s="633"/>
      <c r="P836" s="633"/>
      <c r="Q836" s="633"/>
      <c r="R836" s="633"/>
      <c r="S836" s="633"/>
      <c r="T836" s="633"/>
      <c r="U836" s="633"/>
      <c r="V836" s="633"/>
      <c r="W836" s="633"/>
      <c r="X836" s="633"/>
      <c r="Y836" s="633"/>
    </row>
    <row r="837" spans="1:25">
      <c r="A837" s="633"/>
      <c r="B837" s="633"/>
      <c r="C837" s="647"/>
      <c r="D837" s="633"/>
      <c r="E837" s="633"/>
      <c r="F837" s="633"/>
      <c r="G837" s="633"/>
      <c r="H837" s="633"/>
      <c r="I837" s="633"/>
      <c r="J837" s="633"/>
      <c r="K837" s="633"/>
      <c r="L837" s="633"/>
      <c r="M837" s="633"/>
      <c r="N837" s="633"/>
      <c r="O837" s="633"/>
      <c r="P837" s="633"/>
      <c r="Q837" s="633"/>
      <c r="R837" s="633"/>
      <c r="S837" s="633"/>
      <c r="T837" s="633"/>
      <c r="U837" s="633"/>
      <c r="V837" s="633"/>
      <c r="W837" s="633"/>
      <c r="X837" s="633"/>
      <c r="Y837" s="633"/>
    </row>
    <row r="838" spans="1:25">
      <c r="A838" s="633"/>
      <c r="B838" s="633"/>
      <c r="C838" s="647"/>
      <c r="D838" s="633"/>
      <c r="E838" s="633"/>
      <c r="F838" s="633"/>
      <c r="G838" s="633"/>
      <c r="H838" s="633"/>
      <c r="I838" s="633"/>
      <c r="J838" s="633"/>
      <c r="K838" s="633"/>
      <c r="L838" s="633"/>
      <c r="M838" s="633"/>
      <c r="N838" s="633"/>
      <c r="O838" s="633"/>
      <c r="P838" s="633"/>
      <c r="Q838" s="633"/>
      <c r="R838" s="633"/>
      <c r="S838" s="633"/>
      <c r="T838" s="633"/>
      <c r="U838" s="633"/>
      <c r="V838" s="633"/>
      <c r="W838" s="633"/>
      <c r="X838" s="633"/>
      <c r="Y838" s="633"/>
    </row>
    <row r="839" spans="1:25">
      <c r="A839" s="633"/>
      <c r="B839" s="633"/>
      <c r="C839" s="647"/>
      <c r="D839" s="633"/>
      <c r="E839" s="633"/>
      <c r="F839" s="633"/>
      <c r="G839" s="633"/>
      <c r="H839" s="633"/>
      <c r="I839" s="633"/>
      <c r="J839" s="633"/>
      <c r="K839" s="633"/>
      <c r="L839" s="633"/>
      <c r="M839" s="633"/>
      <c r="N839" s="633"/>
      <c r="O839" s="633"/>
      <c r="P839" s="633"/>
      <c r="Q839" s="633"/>
      <c r="R839" s="633"/>
      <c r="S839" s="633"/>
      <c r="T839" s="633"/>
      <c r="U839" s="633"/>
      <c r="V839" s="633"/>
      <c r="W839" s="633"/>
      <c r="X839" s="633"/>
      <c r="Y839" s="633"/>
    </row>
    <row r="840" spans="1:25">
      <c r="A840" s="633"/>
      <c r="B840" s="633"/>
      <c r="C840" s="647"/>
      <c r="D840" s="633"/>
      <c r="E840" s="633"/>
      <c r="F840" s="633"/>
      <c r="G840" s="633"/>
      <c r="H840" s="633"/>
      <c r="I840" s="633"/>
      <c r="J840" s="633"/>
      <c r="K840" s="633"/>
      <c r="L840" s="633"/>
      <c r="M840" s="633"/>
      <c r="N840" s="633"/>
      <c r="O840" s="633"/>
      <c r="P840" s="633"/>
      <c r="Q840" s="633"/>
      <c r="R840" s="633"/>
      <c r="S840" s="633"/>
      <c r="T840" s="633"/>
      <c r="U840" s="633"/>
      <c r="V840" s="633"/>
      <c r="W840" s="633"/>
      <c r="X840" s="633"/>
      <c r="Y840" s="633"/>
    </row>
    <row r="841" spans="1:25">
      <c r="A841" s="633"/>
      <c r="B841" s="633"/>
      <c r="C841" s="647"/>
      <c r="D841" s="633"/>
      <c r="E841" s="633"/>
      <c r="F841" s="633"/>
      <c r="G841" s="633"/>
      <c r="H841" s="633"/>
      <c r="I841" s="633"/>
      <c r="J841" s="633"/>
      <c r="K841" s="633"/>
      <c r="L841" s="633"/>
      <c r="M841" s="633"/>
      <c r="N841" s="633"/>
      <c r="O841" s="633"/>
      <c r="P841" s="633"/>
      <c r="Q841" s="633"/>
      <c r="R841" s="633"/>
      <c r="S841" s="633"/>
      <c r="T841" s="633"/>
      <c r="U841" s="633"/>
      <c r="V841" s="633"/>
      <c r="W841" s="633"/>
      <c r="X841" s="633"/>
      <c r="Y841" s="633"/>
    </row>
    <row r="842" spans="1:25">
      <c r="A842" s="633"/>
      <c r="B842" s="633"/>
      <c r="C842" s="647"/>
      <c r="D842" s="633"/>
      <c r="E842" s="633"/>
      <c r="F842" s="633"/>
      <c r="G842" s="633"/>
      <c r="H842" s="633"/>
      <c r="I842" s="633"/>
      <c r="J842" s="633"/>
      <c r="K842" s="633"/>
      <c r="L842" s="633"/>
      <c r="M842" s="633"/>
      <c r="N842" s="633"/>
      <c r="O842" s="633"/>
      <c r="P842" s="633"/>
      <c r="Q842" s="633"/>
      <c r="R842" s="633"/>
      <c r="S842" s="633"/>
      <c r="T842" s="633"/>
      <c r="U842" s="633"/>
      <c r="V842" s="633"/>
      <c r="W842" s="633"/>
      <c r="X842" s="633"/>
      <c r="Y842" s="633"/>
    </row>
    <row r="843" spans="1:25">
      <c r="A843" s="633"/>
      <c r="B843" s="633"/>
      <c r="C843" s="647"/>
      <c r="D843" s="633"/>
      <c r="E843" s="633"/>
      <c r="F843" s="633"/>
      <c r="G843" s="633"/>
      <c r="H843" s="633"/>
      <c r="I843" s="633"/>
      <c r="J843" s="633"/>
      <c r="K843" s="633"/>
      <c r="L843" s="633"/>
      <c r="M843" s="633"/>
      <c r="N843" s="633"/>
      <c r="O843" s="633"/>
      <c r="P843" s="633"/>
      <c r="Q843" s="633"/>
      <c r="R843" s="633"/>
      <c r="S843" s="633"/>
      <c r="T843" s="633"/>
      <c r="U843" s="633"/>
      <c r="V843" s="633"/>
      <c r="W843" s="633"/>
      <c r="X843" s="633"/>
      <c r="Y843" s="633"/>
    </row>
    <row r="844" spans="1:25">
      <c r="A844" s="633"/>
      <c r="B844" s="633"/>
      <c r="C844" s="647"/>
      <c r="D844" s="633"/>
      <c r="E844" s="633"/>
      <c r="F844" s="633"/>
      <c r="G844" s="633"/>
      <c r="H844" s="633"/>
      <c r="I844" s="633"/>
      <c r="J844" s="633"/>
      <c r="K844" s="633"/>
      <c r="L844" s="633"/>
      <c r="M844" s="633"/>
      <c r="N844" s="633"/>
      <c r="O844" s="633"/>
      <c r="P844" s="633"/>
      <c r="Q844" s="633"/>
      <c r="R844" s="633"/>
      <c r="S844" s="633"/>
      <c r="T844" s="633"/>
      <c r="U844" s="633"/>
      <c r="V844" s="633"/>
      <c r="W844" s="633"/>
      <c r="X844" s="633"/>
      <c r="Y844" s="633"/>
    </row>
    <row r="845" spans="1:25">
      <c r="A845" s="633"/>
      <c r="B845" s="633"/>
      <c r="C845" s="647"/>
      <c r="D845" s="633"/>
      <c r="E845" s="633"/>
      <c r="F845" s="633"/>
      <c r="G845" s="633"/>
      <c r="H845" s="633"/>
      <c r="I845" s="633"/>
      <c r="J845" s="633"/>
      <c r="K845" s="633"/>
      <c r="L845" s="633"/>
      <c r="M845" s="633"/>
      <c r="N845" s="633"/>
      <c r="O845" s="633"/>
      <c r="P845" s="633"/>
      <c r="Q845" s="633"/>
      <c r="R845" s="633"/>
      <c r="S845" s="633"/>
      <c r="T845" s="633"/>
      <c r="U845" s="633"/>
      <c r="V845" s="633"/>
      <c r="W845" s="633"/>
      <c r="X845" s="633"/>
      <c r="Y845" s="633"/>
    </row>
    <row r="846" spans="1:25">
      <c r="A846" s="633"/>
      <c r="B846" s="633"/>
      <c r="C846" s="647"/>
      <c r="D846" s="633"/>
      <c r="E846" s="633"/>
      <c r="F846" s="633"/>
      <c r="G846" s="633"/>
      <c r="H846" s="633"/>
      <c r="I846" s="633"/>
      <c r="J846" s="633"/>
      <c r="K846" s="633"/>
      <c r="L846" s="633"/>
      <c r="M846" s="633"/>
      <c r="N846" s="633"/>
      <c r="O846" s="633"/>
      <c r="P846" s="633"/>
      <c r="Q846" s="633"/>
      <c r="R846" s="633"/>
      <c r="S846" s="633"/>
      <c r="T846" s="633"/>
      <c r="U846" s="633"/>
      <c r="V846" s="633"/>
      <c r="W846" s="633"/>
      <c r="X846" s="633"/>
      <c r="Y846" s="633"/>
    </row>
    <row r="847" spans="1:25">
      <c r="A847" s="633"/>
      <c r="B847" s="633"/>
      <c r="C847" s="647"/>
      <c r="D847" s="633"/>
      <c r="E847" s="633"/>
      <c r="F847" s="633"/>
      <c r="G847" s="633"/>
      <c r="H847" s="633"/>
      <c r="I847" s="633"/>
      <c r="J847" s="633"/>
      <c r="K847" s="633"/>
      <c r="L847" s="633"/>
      <c r="M847" s="633"/>
      <c r="N847" s="633"/>
      <c r="O847" s="633"/>
      <c r="P847" s="633"/>
      <c r="Q847" s="633"/>
      <c r="R847" s="633"/>
      <c r="S847" s="633"/>
      <c r="T847" s="633"/>
      <c r="U847" s="633"/>
      <c r="V847" s="633"/>
      <c r="W847" s="633"/>
      <c r="X847" s="633"/>
      <c r="Y847" s="633"/>
    </row>
    <row r="848" spans="1:25">
      <c r="A848" s="633"/>
      <c r="B848" s="633"/>
      <c r="C848" s="647"/>
      <c r="D848" s="633"/>
      <c r="E848" s="633"/>
      <c r="F848" s="633"/>
      <c r="G848" s="633"/>
      <c r="H848" s="633"/>
      <c r="I848" s="633"/>
      <c r="J848" s="633"/>
      <c r="K848" s="633"/>
      <c r="L848" s="633"/>
      <c r="M848" s="633"/>
      <c r="N848" s="633"/>
      <c r="O848" s="633"/>
      <c r="P848" s="633"/>
      <c r="Q848" s="633"/>
      <c r="R848" s="633"/>
      <c r="S848" s="633"/>
      <c r="T848" s="633"/>
      <c r="U848" s="633"/>
      <c r="V848" s="633"/>
      <c r="W848" s="633"/>
      <c r="X848" s="633"/>
      <c r="Y848" s="633"/>
    </row>
    <row r="849" spans="1:25">
      <c r="A849" s="633"/>
      <c r="B849" s="633"/>
      <c r="C849" s="647"/>
      <c r="D849" s="633"/>
      <c r="E849" s="633"/>
      <c r="F849" s="633"/>
      <c r="G849" s="633"/>
      <c r="H849" s="633"/>
      <c r="I849" s="633"/>
      <c r="J849" s="633"/>
      <c r="K849" s="633"/>
      <c r="L849" s="633"/>
      <c r="M849" s="633"/>
      <c r="N849" s="633"/>
      <c r="O849" s="633"/>
      <c r="P849" s="633"/>
      <c r="Q849" s="633"/>
      <c r="R849" s="633"/>
      <c r="S849" s="633"/>
      <c r="T849" s="633"/>
      <c r="U849" s="633"/>
      <c r="V849" s="633"/>
      <c r="W849" s="633"/>
      <c r="X849" s="633"/>
      <c r="Y849" s="633"/>
    </row>
    <row r="850" spans="1:25">
      <c r="A850" s="633"/>
      <c r="B850" s="633"/>
      <c r="C850" s="647"/>
      <c r="D850" s="633"/>
      <c r="E850" s="633"/>
      <c r="F850" s="633"/>
      <c r="G850" s="633"/>
      <c r="H850" s="633"/>
      <c r="I850" s="633"/>
      <c r="J850" s="633"/>
      <c r="K850" s="633"/>
      <c r="L850" s="633"/>
      <c r="M850" s="633"/>
      <c r="N850" s="633"/>
      <c r="O850" s="633"/>
      <c r="P850" s="633"/>
      <c r="Q850" s="633"/>
      <c r="R850" s="633"/>
      <c r="S850" s="633"/>
      <c r="T850" s="633"/>
      <c r="U850" s="633"/>
      <c r="V850" s="633"/>
      <c r="W850" s="633"/>
      <c r="X850" s="633"/>
      <c r="Y850" s="633"/>
    </row>
    <row r="851" spans="1:25">
      <c r="A851" s="633"/>
      <c r="B851" s="633"/>
      <c r="C851" s="647"/>
      <c r="D851" s="633"/>
      <c r="E851" s="633"/>
      <c r="F851" s="633"/>
      <c r="G851" s="633"/>
      <c r="H851" s="633"/>
      <c r="I851" s="633"/>
      <c r="J851" s="633"/>
      <c r="K851" s="633"/>
      <c r="L851" s="633"/>
      <c r="M851" s="633"/>
      <c r="N851" s="633"/>
      <c r="O851" s="633"/>
      <c r="P851" s="633"/>
      <c r="Q851" s="633"/>
      <c r="R851" s="633"/>
      <c r="S851" s="633"/>
      <c r="T851" s="633"/>
      <c r="U851" s="633"/>
      <c r="V851" s="633"/>
      <c r="W851" s="633"/>
      <c r="X851" s="633"/>
      <c r="Y851" s="633"/>
    </row>
    <row r="852" spans="1:25">
      <c r="A852" s="633"/>
      <c r="B852" s="633"/>
      <c r="C852" s="647"/>
      <c r="D852" s="633"/>
      <c r="E852" s="633"/>
      <c r="F852" s="633"/>
      <c r="G852" s="633"/>
      <c r="H852" s="633"/>
      <c r="I852" s="633"/>
      <c r="J852" s="633"/>
      <c r="K852" s="633"/>
      <c r="L852" s="633"/>
      <c r="M852" s="633"/>
      <c r="N852" s="633"/>
      <c r="O852" s="633"/>
      <c r="P852" s="633"/>
      <c r="Q852" s="633"/>
      <c r="R852" s="633"/>
      <c r="S852" s="633"/>
      <c r="T852" s="633"/>
      <c r="U852" s="633"/>
      <c r="V852" s="633"/>
      <c r="W852" s="633"/>
      <c r="X852" s="633"/>
      <c r="Y852" s="633"/>
    </row>
    <row r="853" spans="1:25">
      <c r="A853" s="633"/>
      <c r="B853" s="633"/>
      <c r="C853" s="647"/>
      <c r="D853" s="633"/>
      <c r="E853" s="633"/>
      <c r="F853" s="633"/>
      <c r="G853" s="633"/>
      <c r="H853" s="633"/>
      <c r="I853" s="633"/>
      <c r="J853" s="633"/>
      <c r="K853" s="633"/>
      <c r="L853" s="633"/>
      <c r="M853" s="633"/>
      <c r="N853" s="633"/>
      <c r="O853" s="633"/>
      <c r="P853" s="633"/>
      <c r="Q853" s="633"/>
      <c r="R853" s="633"/>
      <c r="S853" s="633"/>
      <c r="T853" s="633"/>
      <c r="U853" s="633"/>
      <c r="V853" s="633"/>
      <c r="W853" s="633"/>
      <c r="X853" s="633"/>
      <c r="Y853" s="633"/>
    </row>
    <row r="854" spans="1:25">
      <c r="A854" s="633"/>
      <c r="B854" s="633"/>
      <c r="C854" s="647"/>
      <c r="D854" s="633"/>
      <c r="E854" s="633"/>
      <c r="F854" s="633"/>
      <c r="G854" s="633"/>
      <c r="H854" s="633"/>
      <c r="I854" s="633"/>
      <c r="J854" s="633"/>
      <c r="K854" s="633"/>
      <c r="L854" s="633"/>
      <c r="M854" s="633"/>
      <c r="N854" s="633"/>
      <c r="O854" s="633"/>
      <c r="P854" s="633"/>
      <c r="Q854" s="633"/>
      <c r="R854" s="633"/>
      <c r="S854" s="633"/>
      <c r="T854" s="633"/>
      <c r="U854" s="633"/>
      <c r="V854" s="633"/>
      <c r="W854" s="633"/>
      <c r="X854" s="633"/>
      <c r="Y854" s="633"/>
    </row>
    <row r="855" spans="1:25">
      <c r="A855" s="633"/>
      <c r="B855" s="633"/>
      <c r="C855" s="647"/>
      <c r="D855" s="633"/>
      <c r="E855" s="633"/>
      <c r="F855" s="633"/>
      <c r="G855" s="633"/>
      <c r="H855" s="633"/>
      <c r="I855" s="633"/>
      <c r="J855" s="633"/>
      <c r="K855" s="633"/>
      <c r="L855" s="633"/>
      <c r="M855" s="633"/>
      <c r="N855" s="633"/>
      <c r="O855" s="633"/>
      <c r="P855" s="633"/>
      <c r="Q855" s="633"/>
      <c r="R855" s="633"/>
      <c r="S855" s="633"/>
      <c r="T855" s="633"/>
      <c r="U855" s="633"/>
      <c r="V855" s="633"/>
      <c r="W855" s="633"/>
      <c r="X855" s="633"/>
      <c r="Y855" s="633"/>
    </row>
    <row r="856" spans="1:25">
      <c r="A856" s="633"/>
      <c r="B856" s="633"/>
      <c r="C856" s="647"/>
      <c r="D856" s="633"/>
      <c r="E856" s="633"/>
      <c r="F856" s="633"/>
      <c r="G856" s="633"/>
      <c r="H856" s="633"/>
      <c r="I856" s="633"/>
      <c r="J856" s="633"/>
      <c r="K856" s="633"/>
      <c r="L856" s="633"/>
      <c r="M856" s="633"/>
      <c r="N856" s="633"/>
      <c r="O856" s="633"/>
      <c r="P856" s="633"/>
      <c r="Q856" s="633"/>
      <c r="R856" s="633"/>
      <c r="S856" s="633"/>
      <c r="T856" s="633"/>
      <c r="U856" s="633"/>
      <c r="V856" s="633"/>
      <c r="W856" s="633"/>
      <c r="X856" s="633"/>
      <c r="Y856" s="633"/>
    </row>
    <row r="857" spans="1:25">
      <c r="A857" s="633"/>
      <c r="B857" s="633"/>
      <c r="C857" s="647"/>
      <c r="D857" s="633"/>
      <c r="E857" s="633"/>
      <c r="F857" s="633"/>
      <c r="G857" s="633"/>
      <c r="H857" s="633"/>
      <c r="I857" s="633"/>
      <c r="J857" s="633"/>
      <c r="K857" s="633"/>
      <c r="L857" s="633"/>
      <c r="M857" s="633"/>
      <c r="N857" s="633"/>
      <c r="O857" s="633"/>
      <c r="P857" s="633"/>
      <c r="Q857" s="633"/>
      <c r="R857" s="633"/>
      <c r="S857" s="633"/>
      <c r="T857" s="633"/>
      <c r="U857" s="633"/>
      <c r="V857" s="633"/>
      <c r="W857" s="633"/>
      <c r="X857" s="633"/>
      <c r="Y857" s="633"/>
    </row>
    <row r="858" spans="1:25">
      <c r="A858" s="633"/>
      <c r="B858" s="633"/>
      <c r="C858" s="647"/>
      <c r="D858" s="633"/>
      <c r="E858" s="633"/>
      <c r="F858" s="633"/>
      <c r="G858" s="633"/>
      <c r="H858" s="633"/>
      <c r="I858" s="633"/>
      <c r="J858" s="633"/>
      <c r="K858" s="633"/>
      <c r="L858" s="633"/>
      <c r="M858" s="633"/>
      <c r="N858" s="633"/>
      <c r="O858" s="633"/>
      <c r="P858" s="633"/>
      <c r="Q858" s="633"/>
      <c r="R858" s="633"/>
      <c r="S858" s="633"/>
      <c r="T858" s="633"/>
      <c r="U858" s="633"/>
      <c r="V858" s="633"/>
      <c r="W858" s="633"/>
      <c r="X858" s="633"/>
      <c r="Y858" s="633"/>
    </row>
    <row r="859" spans="1:25">
      <c r="A859" s="633"/>
      <c r="B859" s="633"/>
      <c r="C859" s="647"/>
      <c r="D859" s="633"/>
      <c r="E859" s="633"/>
      <c r="F859" s="633"/>
      <c r="G859" s="633"/>
      <c r="H859" s="633"/>
      <c r="I859" s="633"/>
      <c r="J859" s="633"/>
      <c r="K859" s="633"/>
      <c r="L859" s="633"/>
      <c r="M859" s="633"/>
      <c r="N859" s="633"/>
      <c r="O859" s="633"/>
      <c r="P859" s="633"/>
      <c r="Q859" s="633"/>
      <c r="R859" s="633"/>
      <c r="S859" s="633"/>
      <c r="T859" s="633"/>
      <c r="U859" s="633"/>
      <c r="V859" s="633"/>
      <c r="W859" s="633"/>
      <c r="X859" s="633"/>
      <c r="Y859" s="633"/>
    </row>
    <row r="860" spans="1:25">
      <c r="A860" s="633"/>
      <c r="B860" s="633"/>
      <c r="C860" s="647"/>
      <c r="D860" s="633"/>
      <c r="E860" s="633"/>
      <c r="F860" s="633"/>
      <c r="G860" s="633"/>
      <c r="H860" s="633"/>
      <c r="I860" s="633"/>
      <c r="J860" s="633"/>
      <c r="K860" s="633"/>
      <c r="L860" s="633"/>
      <c r="M860" s="633"/>
      <c r="N860" s="633"/>
      <c r="O860" s="633"/>
      <c r="P860" s="633"/>
      <c r="Q860" s="633"/>
      <c r="R860" s="633"/>
      <c r="S860" s="633"/>
      <c r="T860" s="633"/>
      <c r="U860" s="633"/>
      <c r="V860" s="633"/>
      <c r="W860" s="633"/>
      <c r="X860" s="633"/>
      <c r="Y860" s="633"/>
    </row>
    <row r="861" spans="1:25">
      <c r="A861" s="633"/>
      <c r="B861" s="633"/>
      <c r="C861" s="647"/>
      <c r="D861" s="633"/>
      <c r="E861" s="633"/>
      <c r="F861" s="633"/>
      <c r="G861" s="633"/>
      <c r="H861" s="633"/>
      <c r="I861" s="633"/>
      <c r="J861" s="633"/>
      <c r="K861" s="633"/>
      <c r="L861" s="633"/>
      <c r="M861" s="633"/>
      <c r="N861" s="633"/>
      <c r="O861" s="633"/>
      <c r="P861" s="633"/>
      <c r="Q861" s="633"/>
      <c r="R861" s="633"/>
      <c r="S861" s="633"/>
      <c r="T861" s="633"/>
      <c r="U861" s="633"/>
      <c r="V861" s="633"/>
      <c r="W861" s="633"/>
      <c r="X861" s="633"/>
      <c r="Y861" s="633"/>
    </row>
    <row r="862" spans="1:25">
      <c r="A862" s="633"/>
      <c r="B862" s="633"/>
      <c r="C862" s="647"/>
      <c r="D862" s="633"/>
      <c r="E862" s="633"/>
      <c r="F862" s="633"/>
      <c r="G862" s="633"/>
      <c r="H862" s="633"/>
      <c r="I862" s="633"/>
      <c r="J862" s="633"/>
      <c r="K862" s="633"/>
      <c r="L862" s="633"/>
      <c r="M862" s="633"/>
      <c r="N862" s="633"/>
      <c r="O862" s="633"/>
      <c r="P862" s="633"/>
      <c r="Q862" s="633"/>
      <c r="R862" s="633"/>
      <c r="S862" s="633"/>
      <c r="T862" s="633"/>
      <c r="U862" s="633"/>
      <c r="V862" s="633"/>
      <c r="W862" s="633"/>
      <c r="X862" s="633"/>
      <c r="Y862" s="633"/>
    </row>
    <row r="863" spans="1:25">
      <c r="A863" s="633"/>
      <c r="B863" s="633"/>
      <c r="C863" s="647"/>
      <c r="D863" s="633"/>
      <c r="E863" s="633"/>
      <c r="F863" s="633"/>
      <c r="G863" s="633"/>
      <c r="H863" s="633"/>
      <c r="I863" s="633"/>
      <c r="J863" s="633"/>
      <c r="K863" s="633"/>
      <c r="L863" s="633"/>
      <c r="M863" s="633"/>
      <c r="N863" s="633"/>
      <c r="O863" s="633"/>
      <c r="P863" s="633"/>
      <c r="Q863" s="633"/>
      <c r="R863" s="633"/>
      <c r="S863" s="633"/>
      <c r="T863" s="633"/>
      <c r="U863" s="633"/>
      <c r="V863" s="633"/>
      <c r="W863" s="633"/>
      <c r="X863" s="633"/>
      <c r="Y863" s="633"/>
    </row>
    <row r="864" spans="1:25">
      <c r="A864" s="633"/>
      <c r="B864" s="633"/>
      <c r="C864" s="647"/>
      <c r="D864" s="633"/>
      <c r="E864" s="633"/>
      <c r="F864" s="633"/>
      <c r="G864" s="633"/>
      <c r="H864" s="633"/>
      <c r="I864" s="633"/>
      <c r="J864" s="633"/>
      <c r="K864" s="633"/>
      <c r="L864" s="633"/>
      <c r="M864" s="633"/>
      <c r="N864" s="633"/>
      <c r="O864" s="633"/>
      <c r="P864" s="633"/>
      <c r="Q864" s="633"/>
      <c r="R864" s="633"/>
      <c r="S864" s="633"/>
      <c r="T864" s="633"/>
      <c r="U864" s="633"/>
      <c r="V864" s="633"/>
      <c r="W864" s="633"/>
      <c r="X864" s="633"/>
      <c r="Y864" s="633"/>
    </row>
    <row r="865" spans="1:25">
      <c r="A865" s="633"/>
      <c r="B865" s="633"/>
      <c r="C865" s="647"/>
      <c r="D865" s="633"/>
      <c r="E865" s="633"/>
      <c r="F865" s="633"/>
      <c r="G865" s="633"/>
      <c r="H865" s="633"/>
      <c r="I865" s="633"/>
      <c r="J865" s="633"/>
      <c r="K865" s="633"/>
      <c r="L865" s="633"/>
      <c r="M865" s="633"/>
      <c r="N865" s="633"/>
      <c r="O865" s="633"/>
      <c r="P865" s="633"/>
      <c r="Q865" s="633"/>
      <c r="R865" s="633"/>
      <c r="S865" s="633"/>
      <c r="T865" s="633"/>
      <c r="U865" s="633"/>
      <c r="V865" s="633"/>
      <c r="W865" s="633"/>
      <c r="X865" s="633"/>
      <c r="Y865" s="633"/>
    </row>
    <row r="866" spans="1:25">
      <c r="A866" s="633"/>
      <c r="B866" s="633"/>
      <c r="C866" s="647"/>
      <c r="D866" s="633"/>
      <c r="E866" s="633"/>
      <c r="F866" s="633"/>
      <c r="G866" s="633"/>
      <c r="H866" s="633"/>
      <c r="I866" s="633"/>
      <c r="J866" s="633"/>
      <c r="K866" s="633"/>
      <c r="L866" s="633"/>
      <c r="M866" s="633"/>
      <c r="N866" s="633"/>
      <c r="O866" s="633"/>
      <c r="P866" s="633"/>
      <c r="Q866" s="633"/>
      <c r="R866" s="633"/>
      <c r="S866" s="633"/>
      <c r="T866" s="633"/>
      <c r="U866" s="633"/>
      <c r="V866" s="633"/>
      <c r="W866" s="633"/>
      <c r="X866" s="633"/>
      <c r="Y866" s="633"/>
    </row>
    <row r="867" spans="1:25">
      <c r="A867" s="633"/>
      <c r="B867" s="633"/>
      <c r="C867" s="647"/>
      <c r="D867" s="633"/>
      <c r="E867" s="633"/>
      <c r="F867" s="633"/>
      <c r="G867" s="633"/>
      <c r="H867" s="633"/>
      <c r="I867" s="633"/>
      <c r="J867" s="633"/>
      <c r="K867" s="633"/>
      <c r="L867" s="633"/>
      <c r="M867" s="633"/>
      <c r="N867" s="633"/>
      <c r="O867" s="633"/>
      <c r="P867" s="633"/>
      <c r="Q867" s="633"/>
      <c r="R867" s="633"/>
      <c r="S867" s="633"/>
      <c r="T867" s="633"/>
      <c r="U867" s="633"/>
      <c r="V867" s="633"/>
      <c r="W867" s="633"/>
      <c r="X867" s="633"/>
      <c r="Y867" s="633"/>
    </row>
    <row r="868" spans="1:25">
      <c r="A868" s="633"/>
      <c r="B868" s="633"/>
      <c r="C868" s="647"/>
      <c r="D868" s="633"/>
      <c r="E868" s="633"/>
      <c r="F868" s="633"/>
      <c r="G868" s="633"/>
      <c r="H868" s="633"/>
      <c r="I868" s="633"/>
      <c r="J868" s="633"/>
      <c r="K868" s="633"/>
      <c r="L868" s="633"/>
      <c r="M868" s="633"/>
      <c r="N868" s="633"/>
      <c r="O868" s="633"/>
      <c r="P868" s="633"/>
      <c r="Q868" s="633"/>
      <c r="R868" s="633"/>
      <c r="S868" s="633"/>
      <c r="T868" s="633"/>
      <c r="U868" s="633"/>
      <c r="V868" s="633"/>
      <c r="W868" s="633"/>
      <c r="X868" s="633"/>
      <c r="Y868" s="633"/>
    </row>
    <row r="869" spans="1:25">
      <c r="A869" s="633"/>
      <c r="B869" s="633"/>
      <c r="C869" s="647"/>
      <c r="D869" s="633"/>
      <c r="E869" s="633"/>
      <c r="F869" s="633"/>
      <c r="G869" s="633"/>
      <c r="H869" s="633"/>
      <c r="I869" s="633"/>
      <c r="J869" s="633"/>
      <c r="K869" s="633"/>
      <c r="L869" s="633"/>
      <c r="M869" s="633"/>
      <c r="N869" s="633"/>
      <c r="O869" s="633"/>
      <c r="P869" s="633"/>
      <c r="Q869" s="633"/>
      <c r="R869" s="633"/>
      <c r="S869" s="633"/>
      <c r="T869" s="633"/>
      <c r="U869" s="633"/>
      <c r="V869" s="633"/>
      <c r="W869" s="633"/>
      <c r="X869" s="633"/>
      <c r="Y869" s="633"/>
    </row>
    <row r="870" spans="1:25">
      <c r="A870" s="633"/>
      <c r="B870" s="633"/>
      <c r="C870" s="647"/>
      <c r="D870" s="633"/>
      <c r="E870" s="633"/>
      <c r="F870" s="633"/>
      <c r="G870" s="633"/>
      <c r="H870" s="633"/>
      <c r="I870" s="633"/>
      <c r="J870" s="633"/>
      <c r="K870" s="633"/>
      <c r="L870" s="633"/>
      <c r="M870" s="633"/>
      <c r="N870" s="633"/>
      <c r="O870" s="633"/>
      <c r="P870" s="633"/>
      <c r="Q870" s="633"/>
      <c r="R870" s="633"/>
      <c r="S870" s="633"/>
      <c r="T870" s="633"/>
      <c r="U870" s="633"/>
      <c r="V870" s="633"/>
      <c r="W870" s="633"/>
      <c r="X870" s="633"/>
      <c r="Y870" s="633"/>
    </row>
    <row r="871" spans="1:25">
      <c r="A871" s="633"/>
      <c r="B871" s="633"/>
      <c r="C871" s="647"/>
      <c r="D871" s="633"/>
      <c r="E871" s="633"/>
      <c r="F871" s="633"/>
      <c r="G871" s="633"/>
      <c r="H871" s="633"/>
      <c r="I871" s="633"/>
      <c r="J871" s="633"/>
      <c r="K871" s="633"/>
      <c r="L871" s="633"/>
      <c r="M871" s="633"/>
      <c r="N871" s="633"/>
      <c r="O871" s="633"/>
      <c r="P871" s="633"/>
      <c r="Q871" s="633"/>
      <c r="R871" s="633"/>
      <c r="S871" s="633"/>
      <c r="T871" s="633"/>
      <c r="U871" s="633"/>
      <c r="V871" s="633"/>
      <c r="W871" s="633"/>
      <c r="X871" s="633"/>
      <c r="Y871" s="633"/>
    </row>
    <row r="872" spans="1:25">
      <c r="A872" s="633"/>
      <c r="B872" s="633"/>
      <c r="C872" s="647"/>
      <c r="D872" s="633"/>
      <c r="E872" s="633"/>
      <c r="F872" s="633"/>
      <c r="G872" s="633"/>
      <c r="H872" s="633"/>
      <c r="I872" s="633"/>
      <c r="J872" s="633"/>
      <c r="K872" s="633"/>
      <c r="L872" s="633"/>
      <c r="M872" s="633"/>
      <c r="N872" s="633"/>
      <c r="O872" s="633"/>
      <c r="P872" s="633"/>
      <c r="Q872" s="633"/>
      <c r="R872" s="633"/>
      <c r="S872" s="633"/>
      <c r="T872" s="633"/>
      <c r="U872" s="633"/>
      <c r="V872" s="633"/>
      <c r="W872" s="633"/>
      <c r="X872" s="633"/>
      <c r="Y872" s="633"/>
    </row>
    <row r="873" spans="1:25">
      <c r="A873" s="633"/>
      <c r="B873" s="633"/>
      <c r="C873" s="647"/>
      <c r="D873" s="633"/>
      <c r="E873" s="633"/>
      <c r="F873" s="633"/>
      <c r="G873" s="633"/>
      <c r="H873" s="633"/>
      <c r="I873" s="633"/>
      <c r="J873" s="633"/>
      <c r="K873" s="633"/>
      <c r="L873" s="633"/>
      <c r="M873" s="633"/>
      <c r="N873" s="633"/>
      <c r="O873" s="633"/>
      <c r="P873" s="633"/>
      <c r="Q873" s="633"/>
      <c r="R873" s="633"/>
      <c r="S873" s="633"/>
      <c r="T873" s="633"/>
      <c r="U873" s="633"/>
      <c r="V873" s="633"/>
      <c r="W873" s="633"/>
      <c r="X873" s="633"/>
      <c r="Y873" s="633"/>
    </row>
    <row r="874" spans="1:25">
      <c r="A874" s="633"/>
      <c r="B874" s="633"/>
      <c r="C874" s="647"/>
      <c r="D874" s="633"/>
      <c r="E874" s="633"/>
      <c r="F874" s="633"/>
      <c r="G874" s="633"/>
      <c r="H874" s="633"/>
      <c r="I874" s="633"/>
      <c r="J874" s="633"/>
      <c r="K874" s="633"/>
      <c r="L874" s="633"/>
      <c r="M874" s="633"/>
      <c r="N874" s="633"/>
      <c r="O874" s="633"/>
      <c r="P874" s="633"/>
      <c r="Q874" s="633"/>
      <c r="R874" s="633"/>
      <c r="S874" s="633"/>
      <c r="T874" s="633"/>
      <c r="U874" s="633"/>
      <c r="V874" s="633"/>
      <c r="W874" s="633"/>
      <c r="X874" s="633"/>
      <c r="Y874" s="633"/>
    </row>
    <row r="875" spans="1:25">
      <c r="A875" s="633"/>
      <c r="B875" s="633"/>
      <c r="C875" s="647"/>
      <c r="D875" s="633"/>
      <c r="E875" s="633"/>
      <c r="F875" s="633"/>
      <c r="G875" s="633"/>
      <c r="H875" s="633"/>
      <c r="I875" s="633"/>
      <c r="J875" s="633"/>
      <c r="K875" s="633"/>
      <c r="L875" s="633"/>
      <c r="M875" s="633"/>
      <c r="N875" s="633"/>
      <c r="O875" s="633"/>
      <c r="P875" s="633"/>
      <c r="Q875" s="633"/>
      <c r="R875" s="633"/>
      <c r="S875" s="633"/>
      <c r="T875" s="633"/>
      <c r="U875" s="633"/>
      <c r="V875" s="633"/>
      <c r="W875" s="633"/>
      <c r="X875" s="633"/>
      <c r="Y875" s="633"/>
    </row>
    <row r="876" spans="1:25">
      <c r="A876" s="633"/>
      <c r="B876" s="633"/>
      <c r="C876" s="647"/>
      <c r="D876" s="633"/>
      <c r="E876" s="633"/>
      <c r="F876" s="633"/>
      <c r="G876" s="633"/>
      <c r="H876" s="633"/>
      <c r="I876" s="633"/>
      <c r="J876" s="633"/>
      <c r="K876" s="633"/>
      <c r="L876" s="633"/>
      <c r="M876" s="633"/>
      <c r="N876" s="633"/>
      <c r="O876" s="633"/>
      <c r="P876" s="633"/>
      <c r="Q876" s="633"/>
      <c r="R876" s="633"/>
      <c r="S876" s="633"/>
      <c r="T876" s="633"/>
      <c r="U876" s="633"/>
      <c r="V876" s="633"/>
      <c r="W876" s="633"/>
      <c r="X876" s="633"/>
      <c r="Y876" s="633"/>
    </row>
    <row r="877" spans="1:25">
      <c r="A877" s="633"/>
      <c r="B877" s="633"/>
      <c r="C877" s="647"/>
      <c r="D877" s="633"/>
      <c r="E877" s="633"/>
      <c r="F877" s="633"/>
      <c r="G877" s="633"/>
      <c r="H877" s="633"/>
      <c r="I877" s="633"/>
      <c r="J877" s="633"/>
      <c r="K877" s="633"/>
      <c r="L877" s="633"/>
      <c r="M877" s="633"/>
      <c r="N877" s="633"/>
      <c r="O877" s="633"/>
      <c r="P877" s="633"/>
      <c r="Q877" s="633"/>
      <c r="R877" s="633"/>
      <c r="S877" s="633"/>
      <c r="T877" s="633"/>
      <c r="U877" s="633"/>
      <c r="V877" s="633"/>
      <c r="W877" s="633"/>
      <c r="X877" s="633"/>
      <c r="Y877" s="633"/>
    </row>
    <row r="878" spans="1:25">
      <c r="A878" s="633"/>
      <c r="B878" s="633"/>
      <c r="C878" s="647"/>
      <c r="D878" s="633"/>
      <c r="E878" s="633"/>
      <c r="F878" s="633"/>
      <c r="G878" s="633"/>
      <c r="H878" s="633"/>
      <c r="I878" s="633"/>
      <c r="J878" s="633"/>
      <c r="K878" s="633"/>
      <c r="L878" s="633"/>
      <c r="M878" s="633"/>
      <c r="N878" s="633"/>
      <c r="O878" s="633"/>
      <c r="P878" s="633"/>
      <c r="Q878" s="633"/>
      <c r="R878" s="633"/>
      <c r="S878" s="633"/>
      <c r="T878" s="633"/>
      <c r="U878" s="633"/>
      <c r="V878" s="633"/>
      <c r="W878" s="633"/>
      <c r="X878" s="633"/>
      <c r="Y878" s="633"/>
    </row>
    <row r="879" spans="1:25">
      <c r="A879" s="633"/>
      <c r="B879" s="633"/>
      <c r="C879" s="647"/>
      <c r="D879" s="633"/>
      <c r="E879" s="633"/>
      <c r="F879" s="633"/>
      <c r="G879" s="633"/>
      <c r="H879" s="633"/>
      <c r="I879" s="633"/>
      <c r="J879" s="633"/>
      <c r="K879" s="633"/>
      <c r="L879" s="633"/>
      <c r="M879" s="633"/>
      <c r="N879" s="633"/>
      <c r="O879" s="633"/>
      <c r="P879" s="633"/>
      <c r="Q879" s="633"/>
      <c r="R879" s="633"/>
      <c r="S879" s="633"/>
      <c r="T879" s="633"/>
      <c r="U879" s="633"/>
      <c r="V879" s="633"/>
      <c r="W879" s="633"/>
      <c r="X879" s="633"/>
      <c r="Y879" s="633"/>
    </row>
    <row r="880" spans="1:25">
      <c r="A880" s="633"/>
      <c r="B880" s="633"/>
      <c r="C880" s="647"/>
      <c r="D880" s="633"/>
      <c r="E880" s="633"/>
      <c r="F880" s="633"/>
      <c r="G880" s="633"/>
      <c r="H880" s="633"/>
      <c r="I880" s="633"/>
      <c r="J880" s="633"/>
      <c r="K880" s="633"/>
      <c r="L880" s="633"/>
      <c r="M880" s="633"/>
      <c r="N880" s="633"/>
      <c r="O880" s="633"/>
      <c r="P880" s="633"/>
      <c r="Q880" s="633"/>
      <c r="R880" s="633"/>
      <c r="S880" s="633"/>
      <c r="T880" s="633"/>
      <c r="U880" s="633"/>
      <c r="V880" s="633"/>
      <c r="W880" s="633"/>
      <c r="X880" s="633"/>
      <c r="Y880" s="633"/>
    </row>
    <row r="881" spans="1:25">
      <c r="A881" s="633"/>
      <c r="B881" s="633"/>
      <c r="C881" s="647"/>
      <c r="D881" s="633"/>
      <c r="E881" s="633"/>
      <c r="F881" s="633"/>
      <c r="G881" s="633"/>
      <c r="H881" s="633"/>
      <c r="I881" s="633"/>
      <c r="J881" s="633"/>
      <c r="K881" s="633"/>
      <c r="L881" s="633"/>
      <c r="M881" s="633"/>
      <c r="N881" s="633"/>
      <c r="O881" s="633"/>
      <c r="P881" s="633"/>
      <c r="Q881" s="633"/>
      <c r="R881" s="633"/>
      <c r="S881" s="633"/>
      <c r="T881" s="633"/>
      <c r="U881" s="633"/>
      <c r="V881" s="633"/>
      <c r="W881" s="633"/>
      <c r="X881" s="633"/>
      <c r="Y881" s="633"/>
    </row>
    <row r="882" spans="1:25">
      <c r="A882" s="633"/>
      <c r="B882" s="633"/>
      <c r="C882" s="647"/>
      <c r="D882" s="633"/>
      <c r="E882" s="633"/>
      <c r="F882" s="633"/>
      <c r="G882" s="633"/>
      <c r="H882" s="633"/>
      <c r="I882" s="633"/>
      <c r="J882" s="633"/>
      <c r="K882" s="633"/>
      <c r="L882" s="633"/>
      <c r="M882" s="633"/>
      <c r="N882" s="633"/>
      <c r="O882" s="633"/>
      <c r="P882" s="633"/>
      <c r="Q882" s="633"/>
      <c r="R882" s="633"/>
      <c r="S882" s="633"/>
      <c r="T882" s="633"/>
      <c r="U882" s="633"/>
      <c r="V882" s="633"/>
      <c r="W882" s="633"/>
      <c r="X882" s="633"/>
      <c r="Y882" s="633"/>
    </row>
    <row r="883" spans="1:25">
      <c r="A883" s="633"/>
      <c r="B883" s="633"/>
      <c r="C883" s="647"/>
      <c r="D883" s="633"/>
      <c r="E883" s="633"/>
      <c r="F883" s="633"/>
      <c r="G883" s="633"/>
      <c r="H883" s="633"/>
      <c r="I883" s="633"/>
      <c r="J883" s="633"/>
      <c r="K883" s="633"/>
      <c r="L883" s="633"/>
      <c r="M883" s="633"/>
      <c r="N883" s="633"/>
      <c r="O883" s="633"/>
      <c r="P883" s="633"/>
      <c r="Q883" s="633"/>
      <c r="R883" s="633"/>
      <c r="S883" s="633"/>
      <c r="T883" s="633"/>
      <c r="U883" s="633"/>
      <c r="V883" s="633"/>
      <c r="W883" s="633"/>
      <c r="X883" s="633"/>
      <c r="Y883" s="633"/>
    </row>
    <row r="884" spans="1:25">
      <c r="A884" s="633"/>
      <c r="B884" s="633"/>
      <c r="C884" s="647"/>
      <c r="D884" s="633"/>
      <c r="E884" s="633"/>
      <c r="F884" s="633"/>
      <c r="G884" s="633"/>
      <c r="H884" s="633"/>
      <c r="I884" s="633"/>
      <c r="J884" s="633"/>
      <c r="K884" s="633"/>
      <c r="L884" s="633"/>
      <c r="M884" s="633"/>
      <c r="N884" s="633"/>
      <c r="O884" s="633"/>
      <c r="P884" s="633"/>
      <c r="Q884" s="633"/>
      <c r="R884" s="633"/>
      <c r="S884" s="633"/>
      <c r="T884" s="633"/>
      <c r="U884" s="633"/>
      <c r="V884" s="633"/>
      <c r="W884" s="633"/>
      <c r="X884" s="633"/>
      <c r="Y884" s="633"/>
    </row>
    <row r="885" spans="1:25">
      <c r="A885" s="633"/>
      <c r="B885" s="633"/>
      <c r="C885" s="647"/>
      <c r="D885" s="633"/>
      <c r="E885" s="633"/>
      <c r="F885" s="633"/>
      <c r="G885" s="633"/>
      <c r="H885" s="633"/>
      <c r="I885" s="633"/>
      <c r="J885" s="633"/>
      <c r="K885" s="633"/>
      <c r="L885" s="633"/>
      <c r="M885" s="633"/>
      <c r="N885" s="633"/>
      <c r="O885" s="633"/>
      <c r="P885" s="633"/>
      <c r="Q885" s="633"/>
      <c r="R885" s="633"/>
      <c r="S885" s="633"/>
      <c r="T885" s="633"/>
      <c r="U885" s="633"/>
      <c r="V885" s="633"/>
      <c r="W885" s="633"/>
      <c r="X885" s="633"/>
      <c r="Y885" s="633"/>
    </row>
    <row r="886" spans="1:25">
      <c r="A886" s="633"/>
      <c r="B886" s="633"/>
      <c r="C886" s="647"/>
      <c r="D886" s="633"/>
      <c r="E886" s="633"/>
      <c r="F886" s="633"/>
      <c r="G886" s="633"/>
      <c r="H886" s="633"/>
      <c r="I886" s="633"/>
      <c r="J886" s="633"/>
      <c r="K886" s="633"/>
      <c r="L886" s="633"/>
      <c r="M886" s="633"/>
      <c r="N886" s="633"/>
      <c r="O886" s="633"/>
      <c r="P886" s="633"/>
      <c r="Q886" s="633"/>
      <c r="R886" s="633"/>
      <c r="S886" s="633"/>
      <c r="T886" s="633"/>
      <c r="U886" s="633"/>
      <c r="V886" s="633"/>
      <c r="W886" s="633"/>
      <c r="X886" s="633"/>
      <c r="Y886" s="633"/>
    </row>
    <row r="887" spans="1:25">
      <c r="A887" s="633"/>
      <c r="B887" s="633"/>
      <c r="C887" s="647"/>
      <c r="D887" s="633"/>
      <c r="E887" s="633"/>
      <c r="F887" s="633"/>
      <c r="G887" s="633"/>
      <c r="H887" s="633"/>
      <c r="I887" s="633"/>
      <c r="J887" s="633"/>
      <c r="K887" s="633"/>
      <c r="L887" s="633"/>
      <c r="M887" s="633"/>
      <c r="N887" s="633"/>
      <c r="O887" s="633"/>
      <c r="P887" s="633"/>
      <c r="Q887" s="633"/>
      <c r="R887" s="633"/>
      <c r="S887" s="633"/>
      <c r="T887" s="633"/>
      <c r="U887" s="633"/>
      <c r="V887" s="633"/>
      <c r="W887" s="633"/>
      <c r="X887" s="633"/>
      <c r="Y887" s="633"/>
    </row>
    <row r="888" spans="1:25">
      <c r="A888" s="633"/>
      <c r="B888" s="633"/>
      <c r="C888" s="647"/>
      <c r="D888" s="633"/>
      <c r="E888" s="633"/>
      <c r="F888" s="633"/>
      <c r="G888" s="633"/>
      <c r="H888" s="633"/>
      <c r="I888" s="633"/>
      <c r="J888" s="633"/>
      <c r="K888" s="633"/>
      <c r="L888" s="633"/>
      <c r="M888" s="633"/>
      <c r="N888" s="633"/>
      <c r="O888" s="633"/>
      <c r="P888" s="633"/>
      <c r="Q888" s="633"/>
      <c r="R888" s="633"/>
      <c r="S888" s="633"/>
      <c r="T888" s="633"/>
      <c r="U888" s="633"/>
      <c r="V888" s="633"/>
      <c r="W888" s="633"/>
      <c r="X888" s="633"/>
      <c r="Y888" s="633"/>
    </row>
    <row r="889" spans="1:25">
      <c r="A889" s="633"/>
      <c r="B889" s="633"/>
      <c r="C889" s="647"/>
      <c r="D889" s="633"/>
      <c r="E889" s="633"/>
      <c r="F889" s="633"/>
      <c r="G889" s="633"/>
      <c r="H889" s="633"/>
      <c r="I889" s="633"/>
      <c r="J889" s="633"/>
      <c r="K889" s="633"/>
      <c r="L889" s="633"/>
      <c r="M889" s="633"/>
      <c r="N889" s="633"/>
      <c r="O889" s="633"/>
      <c r="P889" s="633"/>
      <c r="Q889" s="633"/>
      <c r="R889" s="633"/>
      <c r="S889" s="633"/>
      <c r="T889" s="633"/>
      <c r="U889" s="633"/>
      <c r="V889" s="633"/>
      <c r="W889" s="633"/>
      <c r="X889" s="633"/>
      <c r="Y889" s="633"/>
    </row>
    <row r="890" spans="1:25">
      <c r="A890" s="633"/>
      <c r="B890" s="633"/>
      <c r="C890" s="647"/>
      <c r="D890" s="633"/>
      <c r="E890" s="633"/>
      <c r="F890" s="633"/>
      <c r="G890" s="633"/>
      <c r="H890" s="633"/>
      <c r="I890" s="633"/>
      <c r="J890" s="633"/>
      <c r="K890" s="633"/>
      <c r="L890" s="633"/>
      <c r="M890" s="633"/>
      <c r="N890" s="633"/>
      <c r="O890" s="633"/>
      <c r="P890" s="633"/>
      <c r="Q890" s="633"/>
      <c r="R890" s="633"/>
      <c r="S890" s="633"/>
      <c r="T890" s="633"/>
      <c r="U890" s="633"/>
      <c r="V890" s="633"/>
      <c r="W890" s="633"/>
      <c r="X890" s="633"/>
      <c r="Y890" s="633"/>
    </row>
    <row r="891" spans="1:25">
      <c r="A891" s="633"/>
      <c r="B891" s="633"/>
      <c r="C891" s="647"/>
      <c r="D891" s="633"/>
      <c r="E891" s="633"/>
      <c r="F891" s="633"/>
      <c r="G891" s="633"/>
      <c r="H891" s="633"/>
      <c r="I891" s="633"/>
      <c r="J891" s="633"/>
      <c r="K891" s="633"/>
      <c r="L891" s="633"/>
      <c r="M891" s="633"/>
      <c r="N891" s="633"/>
      <c r="O891" s="633"/>
      <c r="P891" s="633"/>
      <c r="Q891" s="633"/>
      <c r="R891" s="633"/>
      <c r="S891" s="633"/>
      <c r="T891" s="633"/>
      <c r="U891" s="633"/>
      <c r="V891" s="633"/>
      <c r="W891" s="633"/>
      <c r="X891" s="633"/>
      <c r="Y891" s="633"/>
    </row>
    <row r="892" spans="1:25">
      <c r="A892" s="633"/>
      <c r="B892" s="633"/>
      <c r="C892" s="647"/>
      <c r="D892" s="633"/>
      <c r="E892" s="633"/>
      <c r="F892" s="633"/>
      <c r="G892" s="633"/>
      <c r="H892" s="633"/>
      <c r="I892" s="633"/>
      <c r="J892" s="633"/>
      <c r="K892" s="633"/>
      <c r="L892" s="633"/>
      <c r="M892" s="633"/>
      <c r="N892" s="633"/>
      <c r="O892" s="633"/>
      <c r="P892" s="633"/>
      <c r="Q892" s="633"/>
      <c r="R892" s="633"/>
      <c r="S892" s="633"/>
      <c r="T892" s="633"/>
      <c r="U892" s="633"/>
      <c r="V892" s="633"/>
      <c r="W892" s="633"/>
      <c r="X892" s="633"/>
      <c r="Y892" s="633"/>
    </row>
    <row r="893" spans="1:25">
      <c r="A893" s="633"/>
      <c r="B893" s="633"/>
      <c r="C893" s="647"/>
      <c r="D893" s="633"/>
      <c r="E893" s="633"/>
      <c r="F893" s="633"/>
      <c r="G893" s="633"/>
      <c r="H893" s="633"/>
      <c r="I893" s="633"/>
      <c r="J893" s="633"/>
      <c r="K893" s="633"/>
      <c r="L893" s="633"/>
      <c r="M893" s="633"/>
      <c r="N893" s="633"/>
      <c r="O893" s="633"/>
      <c r="P893" s="633"/>
      <c r="Q893" s="633"/>
      <c r="R893" s="633"/>
      <c r="S893" s="633"/>
      <c r="T893" s="633"/>
      <c r="U893" s="633"/>
      <c r="V893" s="633"/>
      <c r="W893" s="633"/>
      <c r="X893" s="633"/>
      <c r="Y893" s="633"/>
    </row>
    <row r="894" spans="1:25">
      <c r="A894" s="633"/>
      <c r="B894" s="633"/>
      <c r="C894" s="647"/>
      <c r="D894" s="633"/>
      <c r="E894" s="633"/>
      <c r="F894" s="633"/>
      <c r="G894" s="633"/>
      <c r="H894" s="633"/>
      <c r="I894" s="633"/>
      <c r="J894" s="633"/>
      <c r="K894" s="633"/>
      <c r="L894" s="633"/>
      <c r="M894" s="633"/>
      <c r="N894" s="633"/>
      <c r="O894" s="633"/>
      <c r="P894" s="633"/>
      <c r="Q894" s="633"/>
      <c r="R894" s="633"/>
      <c r="S894" s="633"/>
      <c r="T894" s="633"/>
      <c r="U894" s="633"/>
      <c r="V894" s="633"/>
      <c r="W894" s="633"/>
      <c r="X894" s="633"/>
      <c r="Y894" s="633"/>
    </row>
    <row r="895" spans="1:25">
      <c r="A895" s="633"/>
      <c r="B895" s="633"/>
      <c r="C895" s="647"/>
      <c r="D895" s="633"/>
      <c r="E895" s="633"/>
      <c r="F895" s="633"/>
      <c r="G895" s="633"/>
      <c r="H895" s="633"/>
      <c r="I895" s="633"/>
      <c r="J895" s="633"/>
      <c r="K895" s="633"/>
      <c r="L895" s="633"/>
      <c r="M895" s="633"/>
      <c r="N895" s="633"/>
      <c r="O895" s="633"/>
      <c r="P895" s="633"/>
      <c r="Q895" s="633"/>
      <c r="R895" s="633"/>
      <c r="S895" s="633"/>
      <c r="T895" s="633"/>
      <c r="U895" s="633"/>
      <c r="V895" s="633"/>
      <c r="W895" s="633"/>
      <c r="X895" s="633"/>
      <c r="Y895" s="633"/>
    </row>
    <row r="896" spans="1:25">
      <c r="A896" s="633"/>
      <c r="B896" s="633"/>
      <c r="C896" s="647"/>
      <c r="D896" s="633"/>
      <c r="E896" s="633"/>
      <c r="F896" s="633"/>
      <c r="G896" s="633"/>
      <c r="H896" s="633"/>
      <c r="I896" s="633"/>
      <c r="J896" s="633"/>
      <c r="K896" s="633"/>
      <c r="L896" s="633"/>
      <c r="M896" s="633"/>
      <c r="N896" s="633"/>
      <c r="O896" s="633"/>
      <c r="P896" s="633"/>
      <c r="Q896" s="633"/>
      <c r="R896" s="633"/>
      <c r="S896" s="633"/>
      <c r="T896" s="633"/>
      <c r="U896" s="633"/>
      <c r="V896" s="633"/>
      <c r="W896" s="633"/>
      <c r="X896" s="633"/>
      <c r="Y896" s="633"/>
    </row>
    <row r="897" spans="1:25">
      <c r="A897" s="633"/>
      <c r="B897" s="633"/>
      <c r="C897" s="647"/>
      <c r="D897" s="633"/>
      <c r="E897" s="633"/>
      <c r="F897" s="633"/>
      <c r="G897" s="633"/>
      <c r="H897" s="633"/>
      <c r="I897" s="633"/>
      <c r="J897" s="633"/>
      <c r="K897" s="633"/>
      <c r="L897" s="633"/>
      <c r="M897" s="633"/>
      <c r="N897" s="633"/>
      <c r="O897" s="633"/>
      <c r="P897" s="633"/>
      <c r="Q897" s="633"/>
      <c r="R897" s="633"/>
      <c r="S897" s="633"/>
      <c r="T897" s="633"/>
      <c r="U897" s="633"/>
      <c r="V897" s="633"/>
      <c r="W897" s="633"/>
      <c r="X897" s="633"/>
      <c r="Y897" s="633"/>
    </row>
    <row r="898" spans="1:25">
      <c r="A898" s="633"/>
      <c r="B898" s="633"/>
      <c r="C898" s="647"/>
      <c r="D898" s="633"/>
      <c r="E898" s="633"/>
      <c r="F898" s="633"/>
      <c r="G898" s="633"/>
      <c r="H898" s="633"/>
      <c r="I898" s="633"/>
      <c r="J898" s="633"/>
      <c r="K898" s="633"/>
      <c r="L898" s="633"/>
      <c r="M898" s="633"/>
      <c r="N898" s="633"/>
      <c r="O898" s="633"/>
      <c r="P898" s="633"/>
      <c r="Q898" s="633"/>
      <c r="R898" s="633"/>
      <c r="S898" s="633"/>
      <c r="T898" s="633"/>
      <c r="U898" s="633"/>
      <c r="V898" s="633"/>
      <c r="W898" s="633"/>
      <c r="X898" s="633"/>
      <c r="Y898" s="633"/>
    </row>
    <row r="899" spans="1:25">
      <c r="A899" s="633"/>
      <c r="B899" s="633"/>
      <c r="C899" s="647"/>
      <c r="D899" s="633"/>
      <c r="E899" s="633"/>
      <c r="F899" s="633"/>
      <c r="G899" s="633"/>
      <c r="H899" s="633"/>
      <c r="I899" s="633"/>
      <c r="J899" s="633"/>
      <c r="K899" s="633"/>
      <c r="L899" s="633"/>
      <c r="M899" s="633"/>
      <c r="N899" s="633"/>
      <c r="O899" s="633"/>
      <c r="P899" s="633"/>
      <c r="Q899" s="633"/>
      <c r="R899" s="633"/>
      <c r="S899" s="633"/>
      <c r="T899" s="633"/>
      <c r="U899" s="633"/>
      <c r="V899" s="633"/>
      <c r="W899" s="633"/>
      <c r="X899" s="633"/>
      <c r="Y899" s="633"/>
    </row>
    <row r="900" spans="1:25">
      <c r="A900" s="633"/>
      <c r="B900" s="633"/>
      <c r="C900" s="647"/>
      <c r="D900" s="633"/>
      <c r="E900" s="633"/>
      <c r="F900" s="633"/>
      <c r="G900" s="633"/>
      <c r="H900" s="633"/>
      <c r="I900" s="633"/>
      <c r="J900" s="633"/>
      <c r="K900" s="633"/>
      <c r="L900" s="633"/>
      <c r="M900" s="633"/>
      <c r="N900" s="633"/>
      <c r="O900" s="633"/>
      <c r="P900" s="633"/>
      <c r="Q900" s="633"/>
      <c r="R900" s="633"/>
      <c r="S900" s="633"/>
      <c r="T900" s="633"/>
      <c r="U900" s="633"/>
      <c r="V900" s="633"/>
      <c r="W900" s="633"/>
      <c r="X900" s="633"/>
      <c r="Y900" s="633"/>
    </row>
    <row r="901" spans="1:25">
      <c r="A901" s="633"/>
      <c r="B901" s="633"/>
      <c r="C901" s="647"/>
      <c r="D901" s="633"/>
      <c r="E901" s="633"/>
      <c r="F901" s="633"/>
      <c r="G901" s="633"/>
      <c r="H901" s="633"/>
      <c r="I901" s="633"/>
      <c r="J901" s="633"/>
      <c r="K901" s="633"/>
      <c r="L901" s="633"/>
      <c r="M901" s="633"/>
      <c r="N901" s="633"/>
      <c r="O901" s="633"/>
      <c r="P901" s="633"/>
      <c r="Q901" s="633"/>
      <c r="R901" s="633"/>
      <c r="S901" s="633"/>
      <c r="T901" s="633"/>
      <c r="U901" s="633"/>
      <c r="V901" s="633"/>
      <c r="W901" s="633"/>
      <c r="X901" s="633"/>
      <c r="Y901" s="633"/>
    </row>
    <row r="902" spans="1:25">
      <c r="A902" s="633"/>
      <c r="B902" s="633"/>
      <c r="C902" s="647"/>
      <c r="D902" s="633"/>
      <c r="E902" s="633"/>
      <c r="F902" s="633"/>
      <c r="G902" s="633"/>
      <c r="H902" s="633"/>
      <c r="I902" s="633"/>
      <c r="J902" s="633"/>
      <c r="K902" s="633"/>
      <c r="L902" s="633"/>
      <c r="M902" s="633"/>
      <c r="N902" s="633"/>
      <c r="O902" s="633"/>
      <c r="P902" s="633"/>
      <c r="Q902" s="633"/>
      <c r="R902" s="633"/>
      <c r="S902" s="633"/>
      <c r="T902" s="633"/>
      <c r="U902" s="633"/>
      <c r="V902" s="633"/>
      <c r="W902" s="633"/>
      <c r="X902" s="633"/>
      <c r="Y902" s="633"/>
    </row>
    <row r="903" spans="1:25">
      <c r="A903" s="633"/>
      <c r="B903" s="633"/>
      <c r="C903" s="647"/>
      <c r="D903" s="633"/>
      <c r="E903" s="633"/>
      <c r="F903" s="633"/>
      <c r="G903" s="633"/>
      <c r="H903" s="633"/>
      <c r="I903" s="633"/>
      <c r="J903" s="633"/>
      <c r="K903" s="633"/>
      <c r="L903" s="633"/>
      <c r="M903" s="633"/>
      <c r="N903" s="633"/>
      <c r="O903" s="633"/>
      <c r="P903" s="633"/>
      <c r="Q903" s="633"/>
      <c r="R903" s="633"/>
      <c r="S903" s="633"/>
      <c r="T903" s="633"/>
      <c r="U903" s="633"/>
      <c r="V903" s="633"/>
      <c r="W903" s="633"/>
      <c r="X903" s="633"/>
      <c r="Y903" s="633"/>
    </row>
    <row r="904" spans="1:25">
      <c r="A904" s="633"/>
      <c r="B904" s="633"/>
      <c r="C904" s="647"/>
      <c r="D904" s="633"/>
      <c r="E904" s="633"/>
      <c r="F904" s="633"/>
      <c r="G904" s="633"/>
      <c r="H904" s="633"/>
      <c r="I904" s="633"/>
      <c r="J904" s="633"/>
      <c r="K904" s="633"/>
      <c r="L904" s="633"/>
      <c r="M904" s="633"/>
      <c r="N904" s="633"/>
      <c r="O904" s="633"/>
      <c r="P904" s="633"/>
      <c r="Q904" s="633"/>
      <c r="R904" s="633"/>
      <c r="S904" s="633"/>
      <c r="T904" s="633"/>
      <c r="U904" s="633"/>
      <c r="V904" s="633"/>
      <c r="W904" s="633"/>
      <c r="X904" s="633"/>
      <c r="Y904" s="633"/>
    </row>
    <row r="905" spans="1:25">
      <c r="A905" s="633"/>
      <c r="B905" s="633"/>
      <c r="C905" s="647"/>
      <c r="D905" s="633"/>
      <c r="E905" s="633"/>
      <c r="F905" s="633"/>
      <c r="G905" s="633"/>
      <c r="H905" s="633"/>
      <c r="I905" s="633"/>
      <c r="J905" s="633"/>
      <c r="K905" s="633"/>
      <c r="L905" s="633"/>
      <c r="M905" s="633"/>
      <c r="N905" s="633"/>
      <c r="O905" s="633"/>
      <c r="P905" s="633"/>
      <c r="Q905" s="633"/>
      <c r="R905" s="633"/>
      <c r="S905" s="633"/>
      <c r="T905" s="633"/>
      <c r="U905" s="633"/>
      <c r="V905" s="633"/>
      <c r="W905" s="633"/>
      <c r="X905" s="633"/>
      <c r="Y905" s="633"/>
    </row>
    <row r="906" spans="1:25">
      <c r="A906" s="633"/>
      <c r="B906" s="633"/>
      <c r="C906" s="647"/>
      <c r="D906" s="633"/>
      <c r="E906" s="633"/>
      <c r="F906" s="633"/>
      <c r="G906" s="633"/>
      <c r="H906" s="633"/>
      <c r="I906" s="633"/>
      <c r="J906" s="633"/>
      <c r="K906" s="633"/>
      <c r="L906" s="633"/>
      <c r="M906" s="633"/>
      <c r="N906" s="633"/>
      <c r="O906" s="633"/>
      <c r="P906" s="633"/>
      <c r="Q906" s="633"/>
      <c r="R906" s="633"/>
      <c r="S906" s="633"/>
      <c r="T906" s="633"/>
      <c r="U906" s="633"/>
      <c r="V906" s="633"/>
      <c r="W906" s="633"/>
      <c r="X906" s="633"/>
      <c r="Y906" s="633"/>
    </row>
    <row r="907" spans="1:25">
      <c r="A907" s="633"/>
      <c r="B907" s="633"/>
      <c r="C907" s="647"/>
      <c r="D907" s="633"/>
      <c r="E907" s="633"/>
      <c r="F907" s="633"/>
      <c r="G907" s="633"/>
      <c r="H907" s="633"/>
      <c r="I907" s="633"/>
      <c r="J907" s="633"/>
      <c r="K907" s="633"/>
      <c r="L907" s="633"/>
      <c r="M907" s="633"/>
      <c r="N907" s="633"/>
      <c r="O907" s="633"/>
      <c r="P907" s="633"/>
      <c r="Q907" s="633"/>
      <c r="R907" s="633"/>
      <c r="S907" s="633"/>
      <c r="T907" s="633"/>
      <c r="U907" s="633"/>
      <c r="V907" s="633"/>
      <c r="W907" s="633"/>
      <c r="X907" s="633"/>
      <c r="Y907" s="633"/>
    </row>
    <row r="908" spans="1:25">
      <c r="A908" s="633"/>
      <c r="B908" s="633"/>
      <c r="C908" s="647"/>
      <c r="D908" s="633"/>
      <c r="E908" s="633"/>
      <c r="F908" s="633"/>
      <c r="G908" s="633"/>
      <c r="H908" s="633"/>
      <c r="I908" s="633"/>
      <c r="J908" s="633"/>
      <c r="K908" s="633"/>
      <c r="L908" s="633"/>
      <c r="M908" s="633"/>
      <c r="N908" s="633"/>
      <c r="O908" s="633"/>
      <c r="P908" s="633"/>
      <c r="Q908" s="633"/>
      <c r="R908" s="633"/>
      <c r="S908" s="633"/>
      <c r="T908" s="633"/>
      <c r="U908" s="633"/>
      <c r="V908" s="633"/>
      <c r="W908" s="633"/>
      <c r="X908" s="633"/>
      <c r="Y908" s="633"/>
    </row>
    <row r="909" spans="1:25">
      <c r="A909" s="633"/>
      <c r="B909" s="633"/>
      <c r="C909" s="647"/>
      <c r="D909" s="633"/>
      <c r="E909" s="633"/>
      <c r="F909" s="633"/>
      <c r="G909" s="633"/>
      <c r="H909" s="633"/>
      <c r="I909" s="633"/>
      <c r="J909" s="633"/>
      <c r="K909" s="633"/>
      <c r="L909" s="633"/>
      <c r="M909" s="633"/>
      <c r="N909" s="633"/>
      <c r="O909" s="633"/>
      <c r="P909" s="633"/>
      <c r="Q909" s="633"/>
      <c r="R909" s="633"/>
      <c r="S909" s="633"/>
      <c r="T909" s="633"/>
      <c r="U909" s="633"/>
      <c r="V909" s="633"/>
      <c r="W909" s="633"/>
      <c r="X909" s="633"/>
      <c r="Y909" s="633"/>
    </row>
    <row r="910" spans="1:25">
      <c r="A910" s="633"/>
      <c r="B910" s="633"/>
      <c r="C910" s="647"/>
      <c r="D910" s="633"/>
      <c r="E910" s="633"/>
      <c r="F910" s="633"/>
      <c r="G910" s="633"/>
      <c r="H910" s="633"/>
      <c r="I910" s="633"/>
      <c r="J910" s="633"/>
      <c r="K910" s="633"/>
      <c r="L910" s="633"/>
      <c r="M910" s="633"/>
      <c r="N910" s="633"/>
      <c r="O910" s="633"/>
      <c r="P910" s="633"/>
      <c r="Q910" s="633"/>
      <c r="R910" s="633"/>
      <c r="S910" s="633"/>
      <c r="T910" s="633"/>
      <c r="U910" s="633"/>
      <c r="V910" s="633"/>
      <c r="W910" s="633"/>
      <c r="X910" s="633"/>
      <c r="Y910" s="633"/>
    </row>
    <row r="911" spans="1:25">
      <c r="A911" s="633"/>
      <c r="B911" s="633"/>
      <c r="C911" s="647"/>
      <c r="D911" s="633"/>
      <c r="E911" s="633"/>
      <c r="F911" s="633"/>
      <c r="G911" s="633"/>
      <c r="H911" s="633"/>
      <c r="I911" s="633"/>
      <c r="J911" s="633"/>
      <c r="K911" s="633"/>
      <c r="L911" s="633"/>
      <c r="M911" s="633"/>
      <c r="N911" s="633"/>
      <c r="O911" s="633"/>
      <c r="P911" s="633"/>
      <c r="Q911" s="633"/>
      <c r="R911" s="633"/>
      <c r="S911" s="633"/>
      <c r="T911" s="633"/>
      <c r="U911" s="633"/>
      <c r="V911" s="633"/>
      <c r="W911" s="633"/>
      <c r="X911" s="633"/>
      <c r="Y911" s="633"/>
    </row>
    <row r="912" spans="1:25">
      <c r="A912" s="633"/>
      <c r="B912" s="633"/>
      <c r="C912" s="647"/>
      <c r="D912" s="633"/>
      <c r="E912" s="633"/>
      <c r="F912" s="633"/>
      <c r="G912" s="633"/>
      <c r="H912" s="633"/>
      <c r="I912" s="633"/>
      <c r="J912" s="633"/>
      <c r="K912" s="633"/>
      <c r="L912" s="633"/>
      <c r="M912" s="633"/>
      <c r="N912" s="633"/>
      <c r="O912" s="633"/>
      <c r="P912" s="633"/>
      <c r="Q912" s="633"/>
      <c r="R912" s="633"/>
      <c r="S912" s="633"/>
      <c r="T912" s="633"/>
      <c r="U912" s="633"/>
      <c r="V912" s="633"/>
      <c r="W912" s="633"/>
      <c r="X912" s="633"/>
      <c r="Y912" s="633"/>
    </row>
    <row r="913" spans="1:25">
      <c r="A913" s="633"/>
      <c r="B913" s="633"/>
      <c r="C913" s="647"/>
      <c r="D913" s="633"/>
      <c r="E913" s="633"/>
      <c r="F913" s="633"/>
      <c r="G913" s="633"/>
      <c r="H913" s="633"/>
      <c r="I913" s="633"/>
      <c r="J913" s="633"/>
      <c r="K913" s="633"/>
      <c r="L913" s="633"/>
      <c r="M913" s="633"/>
      <c r="N913" s="633"/>
      <c r="O913" s="633"/>
      <c r="P913" s="633"/>
      <c r="Q913" s="633"/>
      <c r="R913" s="633"/>
      <c r="S913" s="633"/>
      <c r="T913" s="633"/>
      <c r="U913" s="633"/>
      <c r="V913" s="633"/>
      <c r="W913" s="633"/>
      <c r="X913" s="633"/>
      <c r="Y913" s="633"/>
    </row>
    <row r="914" spans="1:25">
      <c r="A914" s="633"/>
      <c r="B914" s="633"/>
      <c r="C914" s="647"/>
      <c r="D914" s="633"/>
      <c r="E914" s="633"/>
      <c r="F914" s="633"/>
      <c r="G914" s="633"/>
      <c r="H914" s="633"/>
      <c r="I914" s="633"/>
      <c r="J914" s="633"/>
      <c r="K914" s="633"/>
      <c r="L914" s="633"/>
      <c r="M914" s="633"/>
      <c r="N914" s="633"/>
      <c r="O914" s="633"/>
      <c r="P914" s="633"/>
      <c r="Q914" s="633"/>
      <c r="R914" s="633"/>
      <c r="S914" s="633"/>
      <c r="T914" s="633"/>
      <c r="U914" s="633"/>
      <c r="V914" s="633"/>
      <c r="W914" s="633"/>
      <c r="X914" s="633"/>
      <c r="Y914" s="633"/>
    </row>
    <row r="915" spans="1:25">
      <c r="A915" s="633"/>
      <c r="B915" s="633"/>
      <c r="C915" s="647"/>
      <c r="D915" s="633"/>
      <c r="E915" s="633"/>
      <c r="F915" s="633"/>
      <c r="G915" s="633"/>
      <c r="H915" s="633"/>
      <c r="I915" s="633"/>
      <c r="J915" s="633"/>
      <c r="K915" s="633"/>
      <c r="L915" s="633"/>
      <c r="M915" s="633"/>
      <c r="N915" s="633"/>
      <c r="O915" s="633"/>
      <c r="P915" s="633"/>
      <c r="Q915" s="633"/>
      <c r="R915" s="633"/>
      <c r="S915" s="633"/>
      <c r="T915" s="633"/>
      <c r="U915" s="633"/>
      <c r="V915" s="633"/>
      <c r="W915" s="633"/>
      <c r="X915" s="633"/>
      <c r="Y915" s="633"/>
    </row>
    <row r="916" spans="1:25">
      <c r="A916" s="633"/>
      <c r="B916" s="633"/>
      <c r="C916" s="647"/>
      <c r="D916" s="633"/>
      <c r="E916" s="633"/>
      <c r="F916" s="633"/>
      <c r="G916" s="633"/>
      <c r="H916" s="633"/>
      <c r="I916" s="633"/>
      <c r="J916" s="633"/>
      <c r="K916" s="633"/>
      <c r="L916" s="633"/>
      <c r="M916" s="633"/>
      <c r="N916" s="633"/>
      <c r="O916" s="633"/>
      <c r="P916" s="633"/>
      <c r="Q916" s="633"/>
      <c r="R916" s="633"/>
      <c r="S916" s="633"/>
      <c r="T916" s="633"/>
      <c r="U916" s="633"/>
      <c r="V916" s="633"/>
      <c r="W916" s="633"/>
      <c r="X916" s="633"/>
      <c r="Y916" s="633"/>
    </row>
    <row r="917" spans="1:25">
      <c r="A917" s="633"/>
      <c r="B917" s="633"/>
      <c r="C917" s="647"/>
      <c r="D917" s="633"/>
      <c r="E917" s="633"/>
      <c r="F917" s="633"/>
      <c r="G917" s="633"/>
      <c r="H917" s="633"/>
      <c r="I917" s="633"/>
      <c r="J917" s="633"/>
      <c r="K917" s="633"/>
      <c r="L917" s="633"/>
      <c r="M917" s="633"/>
      <c r="N917" s="633"/>
      <c r="O917" s="633"/>
      <c r="P917" s="633"/>
      <c r="Q917" s="633"/>
      <c r="R917" s="633"/>
      <c r="S917" s="633"/>
      <c r="T917" s="633"/>
      <c r="U917" s="633"/>
      <c r="V917" s="633"/>
      <c r="W917" s="633"/>
      <c r="X917" s="633"/>
      <c r="Y917" s="633"/>
    </row>
    <row r="918" spans="1:25">
      <c r="A918" s="633"/>
      <c r="B918" s="633"/>
      <c r="C918" s="647"/>
      <c r="D918" s="633"/>
      <c r="E918" s="633"/>
      <c r="F918" s="633"/>
      <c r="G918" s="633"/>
      <c r="H918" s="633"/>
      <c r="I918" s="633"/>
      <c r="J918" s="633"/>
      <c r="K918" s="633"/>
      <c r="L918" s="633"/>
      <c r="M918" s="633"/>
      <c r="N918" s="633"/>
      <c r="O918" s="633"/>
      <c r="P918" s="633"/>
      <c r="Q918" s="633"/>
      <c r="R918" s="633"/>
      <c r="S918" s="633"/>
      <c r="T918" s="633"/>
      <c r="U918" s="633"/>
      <c r="V918" s="633"/>
      <c r="W918" s="633"/>
      <c r="X918" s="633"/>
      <c r="Y918" s="633"/>
    </row>
    <row r="919" spans="1:25">
      <c r="A919" s="633"/>
      <c r="B919" s="633"/>
      <c r="C919" s="647"/>
      <c r="D919" s="633"/>
      <c r="E919" s="633"/>
      <c r="F919" s="633"/>
      <c r="G919" s="633"/>
      <c r="H919" s="633"/>
      <c r="I919" s="633"/>
      <c r="J919" s="633"/>
      <c r="K919" s="633"/>
      <c r="L919" s="633"/>
      <c r="M919" s="633"/>
      <c r="N919" s="633"/>
      <c r="O919" s="633"/>
      <c r="P919" s="633"/>
      <c r="Q919" s="633"/>
      <c r="R919" s="633"/>
      <c r="S919" s="633"/>
      <c r="T919" s="633"/>
      <c r="U919" s="633"/>
      <c r="V919" s="633"/>
      <c r="W919" s="633"/>
      <c r="X919" s="633"/>
      <c r="Y919" s="633"/>
    </row>
    <row r="920" spans="1:25">
      <c r="A920" s="633"/>
      <c r="B920" s="633"/>
      <c r="C920" s="647"/>
      <c r="D920" s="633"/>
      <c r="E920" s="633"/>
      <c r="F920" s="633"/>
      <c r="G920" s="633"/>
      <c r="H920" s="633"/>
      <c r="I920" s="633"/>
      <c r="J920" s="633"/>
      <c r="K920" s="633"/>
      <c r="L920" s="633"/>
      <c r="M920" s="633"/>
      <c r="N920" s="633"/>
      <c r="O920" s="633"/>
      <c r="P920" s="633"/>
      <c r="Q920" s="633"/>
      <c r="R920" s="633"/>
      <c r="S920" s="633"/>
      <c r="T920" s="633"/>
      <c r="U920" s="633"/>
      <c r="V920" s="633"/>
      <c r="W920" s="633"/>
      <c r="X920" s="633"/>
      <c r="Y920" s="633"/>
    </row>
    <row r="921" spans="1:25">
      <c r="A921" s="633"/>
      <c r="B921" s="633"/>
      <c r="C921" s="647"/>
      <c r="D921" s="633"/>
      <c r="E921" s="633"/>
      <c r="F921" s="633"/>
      <c r="G921" s="633"/>
      <c r="H921" s="633"/>
      <c r="I921" s="633"/>
      <c r="J921" s="633"/>
      <c r="K921" s="633"/>
      <c r="L921" s="633"/>
      <c r="M921" s="633"/>
      <c r="N921" s="633"/>
      <c r="O921" s="633"/>
      <c r="P921" s="633"/>
      <c r="Q921" s="633"/>
      <c r="R921" s="633"/>
      <c r="S921" s="633"/>
      <c r="T921" s="633"/>
      <c r="U921" s="633"/>
      <c r="V921" s="633"/>
      <c r="W921" s="633"/>
      <c r="X921" s="633"/>
      <c r="Y921" s="633"/>
    </row>
    <row r="922" spans="1:25">
      <c r="A922" s="633"/>
      <c r="B922" s="633"/>
      <c r="C922" s="647"/>
      <c r="D922" s="633"/>
      <c r="E922" s="633"/>
      <c r="F922" s="633"/>
      <c r="G922" s="633"/>
      <c r="H922" s="633"/>
      <c r="I922" s="633"/>
      <c r="J922" s="633"/>
      <c r="K922" s="633"/>
      <c r="L922" s="633"/>
      <c r="M922" s="633"/>
      <c r="N922" s="633"/>
      <c r="O922" s="633"/>
      <c r="P922" s="633"/>
      <c r="Q922" s="633"/>
      <c r="R922" s="633"/>
      <c r="S922" s="633"/>
      <c r="T922" s="633"/>
      <c r="U922" s="633"/>
      <c r="V922" s="633"/>
      <c r="W922" s="633"/>
      <c r="X922" s="633"/>
      <c r="Y922" s="633"/>
    </row>
    <row r="923" spans="1:25">
      <c r="A923" s="633"/>
      <c r="B923" s="633"/>
      <c r="C923" s="647"/>
      <c r="D923" s="633"/>
      <c r="E923" s="633"/>
      <c r="F923" s="633"/>
      <c r="G923" s="633"/>
      <c r="H923" s="633"/>
      <c r="I923" s="633"/>
      <c r="J923" s="633"/>
      <c r="K923" s="633"/>
      <c r="L923" s="633"/>
      <c r="M923" s="633"/>
      <c r="N923" s="633"/>
      <c r="O923" s="633"/>
      <c r="P923" s="633"/>
      <c r="Q923" s="633"/>
      <c r="R923" s="633"/>
      <c r="S923" s="633"/>
      <c r="T923" s="633"/>
      <c r="U923" s="633"/>
      <c r="V923" s="633"/>
      <c r="W923" s="633"/>
      <c r="X923" s="633"/>
      <c r="Y923" s="633"/>
    </row>
    <row r="924" spans="1:25">
      <c r="A924" s="633"/>
      <c r="B924" s="633"/>
      <c r="C924" s="647"/>
      <c r="D924" s="633"/>
      <c r="E924" s="633"/>
      <c r="F924" s="633"/>
      <c r="G924" s="633"/>
      <c r="H924" s="633"/>
      <c r="I924" s="633"/>
      <c r="J924" s="633"/>
      <c r="K924" s="633"/>
      <c r="L924" s="633"/>
      <c r="M924" s="633"/>
      <c r="N924" s="633"/>
      <c r="O924" s="633"/>
      <c r="P924" s="633"/>
      <c r="Q924" s="633"/>
      <c r="R924" s="633"/>
      <c r="S924" s="633"/>
      <c r="T924" s="633"/>
      <c r="U924" s="633"/>
      <c r="V924" s="633"/>
      <c r="W924" s="633"/>
      <c r="X924" s="633"/>
      <c r="Y924" s="633"/>
    </row>
    <row r="925" spans="1:25">
      <c r="A925" s="633"/>
      <c r="B925" s="633"/>
      <c r="C925" s="647"/>
      <c r="D925" s="633"/>
      <c r="E925" s="633"/>
      <c r="F925" s="633"/>
      <c r="G925" s="633"/>
      <c r="H925" s="633"/>
      <c r="I925" s="633"/>
      <c r="J925" s="633"/>
      <c r="K925" s="633"/>
      <c r="L925" s="633"/>
      <c r="M925" s="633"/>
      <c r="N925" s="633"/>
      <c r="O925" s="633"/>
      <c r="P925" s="633"/>
      <c r="Q925" s="633"/>
      <c r="R925" s="633"/>
      <c r="S925" s="633"/>
      <c r="T925" s="633"/>
      <c r="U925" s="633"/>
      <c r="V925" s="633"/>
      <c r="W925" s="633"/>
      <c r="X925" s="633"/>
      <c r="Y925" s="633"/>
    </row>
    <row r="926" spans="1:25">
      <c r="A926" s="633"/>
      <c r="B926" s="633"/>
      <c r="C926" s="647"/>
      <c r="D926" s="633"/>
      <c r="E926" s="633"/>
      <c r="F926" s="633"/>
      <c r="G926" s="633"/>
      <c r="H926" s="633"/>
      <c r="I926" s="633"/>
      <c r="J926" s="633"/>
      <c r="K926" s="633"/>
      <c r="L926" s="633"/>
      <c r="M926" s="633"/>
      <c r="N926" s="633"/>
      <c r="O926" s="633"/>
      <c r="P926" s="633"/>
      <c r="Q926" s="633"/>
      <c r="R926" s="633"/>
      <c r="S926" s="633"/>
      <c r="T926" s="633"/>
      <c r="U926" s="633"/>
      <c r="V926" s="633"/>
      <c r="W926" s="633"/>
      <c r="X926" s="633"/>
      <c r="Y926" s="633"/>
    </row>
    <row r="927" spans="1:25">
      <c r="A927" s="633"/>
      <c r="B927" s="633"/>
      <c r="C927" s="647"/>
      <c r="D927" s="633"/>
      <c r="E927" s="633"/>
      <c r="F927" s="633"/>
      <c r="G927" s="633"/>
      <c r="H927" s="633"/>
      <c r="I927" s="633"/>
      <c r="J927" s="633"/>
      <c r="K927" s="633"/>
      <c r="L927" s="633"/>
      <c r="M927" s="633"/>
      <c r="N927" s="633"/>
      <c r="O927" s="633"/>
      <c r="P927" s="633"/>
      <c r="Q927" s="633"/>
      <c r="R927" s="633"/>
      <c r="S927" s="633"/>
      <c r="T927" s="633"/>
      <c r="U927" s="633"/>
      <c r="V927" s="633"/>
      <c r="W927" s="633"/>
      <c r="X927" s="633"/>
      <c r="Y927" s="633"/>
    </row>
    <row r="928" spans="1:25">
      <c r="A928" s="633"/>
      <c r="B928" s="633"/>
      <c r="C928" s="647"/>
      <c r="D928" s="633"/>
      <c r="E928" s="633"/>
      <c r="F928" s="633"/>
      <c r="G928" s="633"/>
      <c r="H928" s="633"/>
      <c r="I928" s="633"/>
      <c r="J928" s="633"/>
      <c r="K928" s="633"/>
      <c r="L928" s="633"/>
      <c r="M928" s="633"/>
      <c r="N928" s="633"/>
      <c r="O928" s="633"/>
      <c r="P928" s="633"/>
      <c r="Q928" s="633"/>
      <c r="R928" s="633"/>
      <c r="S928" s="633"/>
      <c r="T928" s="633"/>
      <c r="U928" s="633"/>
      <c r="V928" s="633"/>
      <c r="W928" s="633"/>
      <c r="X928" s="633"/>
      <c r="Y928" s="633"/>
    </row>
    <row r="929" spans="1:25">
      <c r="A929" s="633"/>
      <c r="B929" s="633"/>
      <c r="C929" s="647"/>
      <c r="D929" s="633"/>
      <c r="E929" s="633"/>
      <c r="F929" s="633"/>
      <c r="G929" s="633"/>
      <c r="H929" s="633"/>
      <c r="I929" s="633"/>
      <c r="J929" s="633"/>
      <c r="K929" s="633"/>
      <c r="L929" s="633"/>
      <c r="M929" s="633"/>
      <c r="N929" s="633"/>
      <c r="O929" s="633"/>
      <c r="P929" s="633"/>
      <c r="Q929" s="633"/>
      <c r="R929" s="633"/>
      <c r="S929" s="633"/>
      <c r="T929" s="633"/>
      <c r="U929" s="633"/>
      <c r="V929" s="633"/>
      <c r="W929" s="633"/>
      <c r="X929" s="633"/>
      <c r="Y929" s="633"/>
    </row>
    <row r="930" spans="1:25">
      <c r="A930" s="633"/>
      <c r="B930" s="633"/>
      <c r="C930" s="647"/>
      <c r="D930" s="633"/>
      <c r="E930" s="633"/>
      <c r="F930" s="633"/>
      <c r="G930" s="633"/>
      <c r="H930" s="633"/>
      <c r="I930" s="633"/>
      <c r="J930" s="633"/>
      <c r="K930" s="633"/>
      <c r="L930" s="633"/>
      <c r="M930" s="633"/>
      <c r="N930" s="633"/>
      <c r="O930" s="633"/>
      <c r="P930" s="633"/>
      <c r="Q930" s="633"/>
      <c r="R930" s="633"/>
      <c r="S930" s="633"/>
      <c r="T930" s="633"/>
      <c r="U930" s="633"/>
      <c r="V930" s="633"/>
      <c r="W930" s="633"/>
      <c r="X930" s="633"/>
      <c r="Y930" s="633"/>
    </row>
    <row r="931" spans="1:25">
      <c r="A931" s="633"/>
      <c r="B931" s="633"/>
      <c r="C931" s="647"/>
      <c r="D931" s="633"/>
      <c r="E931" s="633"/>
      <c r="F931" s="633"/>
      <c r="G931" s="633"/>
      <c r="H931" s="633"/>
      <c r="I931" s="633"/>
      <c r="J931" s="633"/>
      <c r="K931" s="633"/>
      <c r="L931" s="633"/>
      <c r="M931" s="633"/>
      <c r="N931" s="633"/>
      <c r="O931" s="633"/>
      <c r="P931" s="633"/>
      <c r="Q931" s="633"/>
      <c r="R931" s="633"/>
      <c r="S931" s="633"/>
      <c r="T931" s="633"/>
      <c r="U931" s="633"/>
      <c r="V931" s="633"/>
      <c r="W931" s="633"/>
      <c r="X931" s="633"/>
      <c r="Y931" s="633"/>
    </row>
    <row r="932" spans="1:25">
      <c r="A932" s="633"/>
      <c r="B932" s="633"/>
      <c r="C932" s="647"/>
      <c r="D932" s="633"/>
      <c r="E932" s="633"/>
      <c r="F932" s="633"/>
      <c r="G932" s="633"/>
      <c r="H932" s="633"/>
      <c r="I932" s="633"/>
      <c r="J932" s="633"/>
      <c r="K932" s="633"/>
      <c r="L932" s="633"/>
      <c r="M932" s="633"/>
      <c r="N932" s="633"/>
      <c r="O932" s="633"/>
      <c r="P932" s="633"/>
      <c r="Q932" s="633"/>
      <c r="R932" s="633"/>
      <c r="S932" s="633"/>
      <c r="T932" s="633"/>
      <c r="U932" s="633"/>
      <c r="V932" s="633"/>
      <c r="W932" s="633"/>
      <c r="X932" s="633"/>
      <c r="Y932" s="633"/>
    </row>
    <row r="933" spans="1:25">
      <c r="A933" s="633"/>
      <c r="B933" s="633"/>
      <c r="C933" s="647"/>
      <c r="D933" s="633"/>
      <c r="E933" s="633"/>
      <c r="F933" s="633"/>
      <c r="G933" s="633"/>
      <c r="H933" s="633"/>
      <c r="I933" s="633"/>
      <c r="J933" s="633"/>
      <c r="K933" s="633"/>
      <c r="L933" s="633"/>
      <c r="M933" s="633"/>
      <c r="N933" s="633"/>
      <c r="O933" s="633"/>
      <c r="P933" s="633"/>
      <c r="Q933" s="633"/>
      <c r="R933" s="633"/>
      <c r="S933" s="633"/>
      <c r="T933" s="633"/>
      <c r="U933" s="633"/>
      <c r="V933" s="633"/>
      <c r="W933" s="633"/>
      <c r="X933" s="633"/>
      <c r="Y933" s="633"/>
    </row>
    <row r="934" spans="1:25">
      <c r="A934" s="633"/>
      <c r="B934" s="633"/>
      <c r="C934" s="647"/>
      <c r="D934" s="633"/>
      <c r="E934" s="633"/>
      <c r="F934" s="633"/>
      <c r="G934" s="633"/>
      <c r="H934" s="633"/>
      <c r="I934" s="633"/>
      <c r="J934" s="633"/>
      <c r="K934" s="633"/>
      <c r="L934" s="633"/>
      <c r="M934" s="633"/>
      <c r="N934" s="633"/>
      <c r="O934" s="633"/>
      <c r="P934" s="633"/>
      <c r="Q934" s="633"/>
      <c r="R934" s="633"/>
      <c r="S934" s="633"/>
      <c r="T934" s="633"/>
      <c r="U934" s="633"/>
      <c r="V934" s="633"/>
      <c r="W934" s="633"/>
      <c r="X934" s="633"/>
      <c r="Y934" s="633"/>
    </row>
    <row r="935" spans="1:25">
      <c r="A935" s="633"/>
      <c r="B935" s="633"/>
      <c r="C935" s="647"/>
      <c r="D935" s="633"/>
      <c r="E935" s="633"/>
      <c r="F935" s="633"/>
      <c r="G935" s="633"/>
      <c r="H935" s="633"/>
      <c r="I935" s="633"/>
      <c r="J935" s="633"/>
      <c r="K935" s="633"/>
      <c r="L935" s="633"/>
      <c r="M935" s="633"/>
      <c r="N935" s="633"/>
      <c r="O935" s="633"/>
      <c r="P935" s="633"/>
      <c r="Q935" s="633"/>
      <c r="R935" s="633"/>
      <c r="S935" s="633"/>
      <c r="T935" s="633"/>
      <c r="U935" s="633"/>
      <c r="V935" s="633"/>
      <c r="W935" s="633"/>
      <c r="X935" s="633"/>
      <c r="Y935" s="633"/>
    </row>
    <row r="936" spans="1:25">
      <c r="A936" s="633"/>
      <c r="B936" s="633"/>
      <c r="C936" s="647"/>
      <c r="D936" s="633"/>
      <c r="E936" s="633"/>
      <c r="F936" s="633"/>
      <c r="G936" s="633"/>
      <c r="H936" s="633"/>
      <c r="I936" s="633"/>
      <c r="J936" s="633"/>
      <c r="K936" s="633"/>
      <c r="L936" s="633"/>
      <c r="M936" s="633"/>
      <c r="N936" s="633"/>
      <c r="O936" s="633"/>
      <c r="P936" s="633"/>
      <c r="Q936" s="633"/>
      <c r="R936" s="633"/>
      <c r="S936" s="633"/>
      <c r="T936" s="633"/>
      <c r="U936" s="633"/>
      <c r="V936" s="633"/>
      <c r="W936" s="633"/>
      <c r="X936" s="633"/>
      <c r="Y936" s="633"/>
    </row>
    <row r="937" spans="1:25">
      <c r="A937" s="633"/>
      <c r="B937" s="633"/>
      <c r="C937" s="647"/>
      <c r="D937" s="633"/>
      <c r="E937" s="633"/>
      <c r="F937" s="633"/>
      <c r="G937" s="633"/>
      <c r="H937" s="633"/>
      <c r="I937" s="633"/>
      <c r="J937" s="633"/>
      <c r="K937" s="633"/>
      <c r="L937" s="633"/>
      <c r="M937" s="633"/>
      <c r="N937" s="633"/>
      <c r="O937" s="633"/>
      <c r="P937" s="633"/>
      <c r="Q937" s="633"/>
      <c r="R937" s="633"/>
      <c r="S937" s="633"/>
      <c r="T937" s="633"/>
      <c r="U937" s="633"/>
      <c r="V937" s="633"/>
      <c r="W937" s="633"/>
      <c r="X937" s="633"/>
      <c r="Y937" s="633"/>
    </row>
    <row r="938" spans="1:25">
      <c r="A938" s="633"/>
      <c r="B938" s="633"/>
      <c r="C938" s="647"/>
      <c r="D938" s="633"/>
      <c r="E938" s="633"/>
      <c r="F938" s="633"/>
      <c r="G938" s="633"/>
      <c r="H938" s="633"/>
      <c r="I938" s="633"/>
      <c r="J938" s="633"/>
      <c r="K938" s="633"/>
      <c r="L938" s="633"/>
      <c r="M938" s="633"/>
      <c r="N938" s="633"/>
      <c r="O938" s="633"/>
      <c r="P938" s="633"/>
      <c r="Q938" s="633"/>
      <c r="R938" s="633"/>
      <c r="S938" s="633"/>
      <c r="T938" s="633"/>
      <c r="U938" s="633"/>
      <c r="V938" s="633"/>
      <c r="W938" s="633"/>
      <c r="X938" s="633"/>
      <c r="Y938" s="633"/>
    </row>
    <row r="939" spans="1:25">
      <c r="A939" s="633"/>
      <c r="B939" s="633"/>
      <c r="C939" s="647"/>
      <c r="D939" s="633"/>
      <c r="E939" s="633"/>
      <c r="F939" s="633"/>
      <c r="G939" s="633"/>
      <c r="H939" s="633"/>
      <c r="I939" s="633"/>
      <c r="J939" s="633"/>
      <c r="K939" s="633"/>
      <c r="L939" s="633"/>
      <c r="M939" s="633"/>
      <c r="N939" s="633"/>
      <c r="O939" s="633"/>
      <c r="P939" s="633"/>
      <c r="Q939" s="633"/>
      <c r="R939" s="633"/>
      <c r="S939" s="633"/>
      <c r="T939" s="633"/>
      <c r="U939" s="633"/>
      <c r="V939" s="633"/>
      <c r="W939" s="633"/>
      <c r="X939" s="633"/>
      <c r="Y939" s="633"/>
    </row>
    <row r="940" spans="1:25">
      <c r="A940" s="633"/>
      <c r="B940" s="633"/>
      <c r="C940" s="647"/>
      <c r="D940" s="633"/>
      <c r="E940" s="633"/>
      <c r="F940" s="633"/>
      <c r="G940" s="633"/>
      <c r="H940" s="633"/>
      <c r="I940" s="633"/>
      <c r="J940" s="633"/>
      <c r="K940" s="633"/>
      <c r="L940" s="633"/>
      <c r="M940" s="633"/>
      <c r="N940" s="633"/>
      <c r="O940" s="633"/>
      <c r="P940" s="633"/>
      <c r="Q940" s="633"/>
      <c r="R940" s="633"/>
      <c r="S940" s="633"/>
      <c r="T940" s="633"/>
      <c r="U940" s="633"/>
      <c r="V940" s="633"/>
      <c r="W940" s="633"/>
      <c r="X940" s="633"/>
      <c r="Y940" s="633"/>
    </row>
    <row r="941" spans="1:25">
      <c r="A941" s="633"/>
      <c r="B941" s="633"/>
      <c r="C941" s="647"/>
      <c r="D941" s="633"/>
      <c r="E941" s="633"/>
      <c r="F941" s="633"/>
      <c r="G941" s="633"/>
      <c r="H941" s="633"/>
      <c r="I941" s="633"/>
      <c r="J941" s="633"/>
      <c r="K941" s="633"/>
      <c r="L941" s="633"/>
      <c r="M941" s="633"/>
      <c r="N941" s="633"/>
      <c r="O941" s="633"/>
      <c r="P941" s="633"/>
      <c r="Q941" s="633"/>
      <c r="R941" s="633"/>
      <c r="S941" s="633"/>
      <c r="T941" s="633"/>
      <c r="U941" s="633"/>
      <c r="V941" s="633"/>
      <c r="W941" s="633"/>
      <c r="X941" s="633"/>
      <c r="Y941" s="633"/>
    </row>
    <row r="942" spans="1:25">
      <c r="A942" s="633"/>
      <c r="B942" s="633"/>
      <c r="C942" s="647"/>
      <c r="D942" s="633"/>
      <c r="E942" s="633"/>
      <c r="F942" s="633"/>
      <c r="G942" s="633"/>
      <c r="H942" s="633"/>
      <c r="I942" s="633"/>
      <c r="J942" s="633"/>
      <c r="K942" s="633"/>
      <c r="L942" s="633"/>
      <c r="M942" s="633"/>
      <c r="N942" s="633"/>
      <c r="O942" s="633"/>
      <c r="P942" s="633"/>
      <c r="Q942" s="633"/>
      <c r="R942" s="633"/>
      <c r="S942" s="633"/>
      <c r="T942" s="633"/>
      <c r="U942" s="633"/>
      <c r="V942" s="633"/>
      <c r="W942" s="633"/>
      <c r="X942" s="633"/>
      <c r="Y942" s="633"/>
    </row>
    <row r="943" spans="1:25">
      <c r="A943" s="633"/>
      <c r="B943" s="633"/>
      <c r="C943" s="647"/>
      <c r="D943" s="633"/>
      <c r="E943" s="633"/>
      <c r="F943" s="633"/>
      <c r="G943" s="633"/>
      <c r="H943" s="633"/>
      <c r="I943" s="633"/>
      <c r="J943" s="633"/>
      <c r="K943" s="633"/>
      <c r="L943" s="633"/>
      <c r="M943" s="633"/>
      <c r="N943" s="633"/>
      <c r="O943" s="633"/>
      <c r="P943" s="633"/>
      <c r="Q943" s="633"/>
      <c r="R943" s="633"/>
      <c r="S943" s="633"/>
      <c r="T943" s="633"/>
      <c r="U943" s="633"/>
      <c r="V943" s="633"/>
      <c r="W943" s="633"/>
      <c r="X943" s="633"/>
      <c r="Y943" s="633"/>
    </row>
    <row r="944" spans="1:25">
      <c r="A944" s="633"/>
      <c r="B944" s="633"/>
      <c r="C944" s="647"/>
      <c r="D944" s="633"/>
      <c r="E944" s="633"/>
      <c r="F944" s="633"/>
      <c r="G944" s="633"/>
      <c r="H944" s="633"/>
      <c r="I944" s="633"/>
      <c r="J944" s="633"/>
      <c r="K944" s="633"/>
      <c r="L944" s="633"/>
      <c r="M944" s="633"/>
      <c r="N944" s="633"/>
      <c r="O944" s="633"/>
      <c r="P944" s="633"/>
      <c r="Q944" s="633"/>
      <c r="R944" s="633"/>
      <c r="S944" s="633"/>
      <c r="T944" s="633"/>
      <c r="U944" s="633"/>
      <c r="V944" s="633"/>
      <c r="W944" s="633"/>
      <c r="X944" s="633"/>
      <c r="Y944" s="633"/>
    </row>
    <row r="945" spans="1:25">
      <c r="A945" s="633"/>
      <c r="B945" s="633"/>
      <c r="C945" s="647"/>
      <c r="D945" s="633"/>
      <c r="E945" s="633"/>
      <c r="F945" s="633"/>
      <c r="G945" s="633"/>
      <c r="H945" s="633"/>
      <c r="I945" s="633"/>
      <c r="J945" s="633"/>
      <c r="K945" s="633"/>
      <c r="L945" s="633"/>
      <c r="M945" s="633"/>
      <c r="N945" s="633"/>
      <c r="O945" s="633"/>
      <c r="P945" s="633"/>
      <c r="Q945" s="633"/>
      <c r="R945" s="633"/>
      <c r="S945" s="633"/>
      <c r="T945" s="633"/>
      <c r="U945" s="633"/>
      <c r="V945" s="633"/>
      <c r="W945" s="633"/>
      <c r="X945" s="633"/>
      <c r="Y945" s="633"/>
    </row>
    <row r="946" spans="1:25">
      <c r="A946" s="633"/>
      <c r="B946" s="633"/>
      <c r="C946" s="647"/>
      <c r="D946" s="633"/>
      <c r="E946" s="633"/>
      <c r="F946" s="633"/>
      <c r="G946" s="633"/>
      <c r="H946" s="633"/>
      <c r="I946" s="633"/>
      <c r="J946" s="633"/>
      <c r="K946" s="633"/>
      <c r="L946" s="633"/>
      <c r="M946" s="633"/>
      <c r="N946" s="633"/>
      <c r="O946" s="633"/>
      <c r="P946" s="633"/>
      <c r="Q946" s="633"/>
      <c r="R946" s="633"/>
      <c r="S946" s="633"/>
      <c r="T946" s="633"/>
      <c r="U946" s="633"/>
      <c r="V946" s="633"/>
      <c r="W946" s="633"/>
      <c r="X946" s="633"/>
      <c r="Y946" s="633"/>
    </row>
    <row r="947" spans="1:25">
      <c r="A947" s="633"/>
      <c r="B947" s="633"/>
      <c r="C947" s="647"/>
      <c r="D947" s="633"/>
      <c r="E947" s="633"/>
      <c r="F947" s="633"/>
      <c r="G947" s="633"/>
      <c r="H947" s="633"/>
      <c r="I947" s="633"/>
      <c r="J947" s="633"/>
      <c r="K947" s="633"/>
      <c r="L947" s="633"/>
      <c r="M947" s="633"/>
      <c r="N947" s="633"/>
      <c r="O947" s="633"/>
      <c r="P947" s="633"/>
      <c r="Q947" s="633"/>
      <c r="R947" s="633"/>
      <c r="S947" s="633"/>
      <c r="T947" s="633"/>
      <c r="U947" s="633"/>
      <c r="V947" s="633"/>
      <c r="W947" s="633"/>
      <c r="X947" s="633"/>
      <c r="Y947" s="633"/>
    </row>
    <row r="948" spans="1:25">
      <c r="A948" s="633"/>
      <c r="B948" s="633"/>
      <c r="C948" s="647"/>
      <c r="D948" s="633"/>
      <c r="E948" s="633"/>
      <c r="F948" s="633"/>
      <c r="G948" s="633"/>
      <c r="H948" s="633"/>
      <c r="I948" s="633"/>
      <c r="J948" s="633"/>
      <c r="K948" s="633"/>
      <c r="L948" s="633"/>
      <c r="M948" s="633"/>
      <c r="N948" s="633"/>
      <c r="O948" s="633"/>
      <c r="P948" s="633"/>
      <c r="Q948" s="633"/>
      <c r="R948" s="633"/>
      <c r="S948" s="633"/>
      <c r="T948" s="633"/>
      <c r="U948" s="633"/>
      <c r="V948" s="633"/>
      <c r="W948" s="633"/>
      <c r="X948" s="633"/>
      <c r="Y948" s="633"/>
    </row>
    <row r="949" spans="1:25">
      <c r="A949" s="633"/>
      <c r="B949" s="633"/>
      <c r="C949" s="647"/>
      <c r="D949" s="633"/>
      <c r="E949" s="633"/>
      <c r="F949" s="633"/>
      <c r="G949" s="633"/>
      <c r="H949" s="633"/>
      <c r="I949" s="633"/>
      <c r="J949" s="633"/>
      <c r="K949" s="633"/>
      <c r="L949" s="633"/>
      <c r="M949" s="633"/>
      <c r="N949" s="633"/>
      <c r="O949" s="633"/>
      <c r="P949" s="633"/>
      <c r="Q949" s="633"/>
      <c r="R949" s="633"/>
      <c r="S949" s="633"/>
      <c r="T949" s="633"/>
      <c r="U949" s="633"/>
      <c r="V949" s="633"/>
      <c r="W949" s="633"/>
      <c r="X949" s="633"/>
      <c r="Y949" s="633"/>
    </row>
    <row r="950" spans="1:25">
      <c r="A950" s="633"/>
      <c r="B950" s="633"/>
      <c r="C950" s="647"/>
      <c r="D950" s="633"/>
      <c r="E950" s="633"/>
      <c r="F950" s="633"/>
      <c r="G950" s="633"/>
      <c r="H950" s="633"/>
      <c r="I950" s="633"/>
      <c r="J950" s="633"/>
      <c r="K950" s="633"/>
      <c r="L950" s="633"/>
      <c r="M950" s="633"/>
      <c r="N950" s="633"/>
      <c r="O950" s="633"/>
      <c r="P950" s="633"/>
      <c r="Q950" s="633"/>
      <c r="R950" s="633"/>
      <c r="S950" s="633"/>
      <c r="T950" s="633"/>
      <c r="U950" s="633"/>
      <c r="V950" s="633"/>
      <c r="W950" s="633"/>
      <c r="X950" s="633"/>
      <c r="Y950" s="633"/>
    </row>
    <row r="951" spans="1:25">
      <c r="A951" s="633"/>
      <c r="B951" s="633"/>
      <c r="C951" s="647"/>
      <c r="D951" s="633"/>
      <c r="E951" s="633"/>
      <c r="F951" s="633"/>
      <c r="G951" s="633"/>
      <c r="H951" s="633"/>
      <c r="I951" s="633"/>
      <c r="J951" s="633"/>
      <c r="K951" s="633"/>
      <c r="L951" s="633"/>
      <c r="M951" s="633"/>
      <c r="N951" s="633"/>
      <c r="O951" s="633"/>
      <c r="P951" s="633"/>
      <c r="Q951" s="633"/>
      <c r="R951" s="633"/>
      <c r="S951" s="633"/>
      <c r="T951" s="633"/>
      <c r="U951" s="633"/>
      <c r="V951" s="633"/>
      <c r="W951" s="633"/>
      <c r="X951" s="633"/>
      <c r="Y951" s="633"/>
    </row>
    <row r="952" spans="1:25">
      <c r="A952" s="633"/>
      <c r="B952" s="633"/>
      <c r="C952" s="647"/>
      <c r="D952" s="633"/>
      <c r="E952" s="633"/>
      <c r="F952" s="633"/>
      <c r="G952" s="633"/>
      <c r="H952" s="633"/>
      <c r="I952" s="633"/>
      <c r="J952" s="633"/>
      <c r="K952" s="633"/>
      <c r="L952" s="633"/>
      <c r="M952" s="633"/>
      <c r="N952" s="633"/>
      <c r="O952" s="633"/>
      <c r="P952" s="633"/>
      <c r="Q952" s="633"/>
      <c r="R952" s="633"/>
      <c r="S952" s="633"/>
      <c r="T952" s="633"/>
      <c r="U952" s="633"/>
      <c r="V952" s="633"/>
      <c r="W952" s="633"/>
      <c r="X952" s="633"/>
      <c r="Y952" s="633"/>
    </row>
    <row r="953" spans="1:25">
      <c r="A953" s="633"/>
      <c r="B953" s="633"/>
      <c r="C953" s="647"/>
      <c r="D953" s="633"/>
      <c r="E953" s="633"/>
      <c r="F953" s="633"/>
      <c r="G953" s="633"/>
      <c r="H953" s="633"/>
      <c r="I953" s="633"/>
      <c r="J953" s="633"/>
      <c r="K953" s="633"/>
      <c r="L953" s="633"/>
      <c r="M953" s="633"/>
      <c r="N953" s="633"/>
      <c r="O953" s="633"/>
      <c r="P953" s="633"/>
      <c r="Q953" s="633"/>
      <c r="R953" s="633"/>
      <c r="S953" s="633"/>
      <c r="T953" s="633"/>
      <c r="U953" s="633"/>
      <c r="V953" s="633"/>
      <c r="W953" s="633"/>
      <c r="X953" s="633"/>
      <c r="Y953" s="633"/>
    </row>
    <row r="954" spans="1:25">
      <c r="A954" s="633"/>
      <c r="B954" s="633"/>
      <c r="C954" s="647"/>
      <c r="D954" s="633"/>
      <c r="E954" s="633"/>
      <c r="F954" s="633"/>
      <c r="G954" s="633"/>
      <c r="H954" s="633"/>
      <c r="I954" s="633"/>
      <c r="J954" s="633"/>
      <c r="K954" s="633"/>
      <c r="L954" s="633"/>
      <c r="M954" s="633"/>
      <c r="N954" s="633"/>
      <c r="O954" s="633"/>
      <c r="P954" s="633"/>
      <c r="Q954" s="633"/>
      <c r="R954" s="633"/>
      <c r="S954" s="633"/>
      <c r="T954" s="633"/>
      <c r="U954" s="633"/>
      <c r="V954" s="633"/>
      <c r="W954" s="633"/>
      <c r="X954" s="633"/>
      <c r="Y954" s="633"/>
    </row>
    <row r="955" spans="1:25">
      <c r="A955" s="633"/>
      <c r="B955" s="633"/>
      <c r="C955" s="647"/>
      <c r="D955" s="633"/>
      <c r="E955" s="633"/>
      <c r="F955" s="633"/>
      <c r="G955" s="633"/>
      <c r="H955" s="633"/>
      <c r="I955" s="633"/>
      <c r="J955" s="633"/>
      <c r="K955" s="633"/>
      <c r="L955" s="633"/>
      <c r="M955" s="633"/>
      <c r="N955" s="633"/>
      <c r="O955" s="633"/>
      <c r="P955" s="633"/>
      <c r="Q955" s="633"/>
      <c r="R955" s="633"/>
      <c r="S955" s="633"/>
      <c r="T955" s="633"/>
      <c r="U955" s="633"/>
      <c r="V955" s="633"/>
      <c r="W955" s="633"/>
      <c r="X955" s="633"/>
      <c r="Y955" s="633"/>
    </row>
    <row r="956" spans="1:25">
      <c r="A956" s="633"/>
      <c r="B956" s="633"/>
      <c r="C956" s="647"/>
      <c r="D956" s="633"/>
      <c r="E956" s="633"/>
      <c r="F956" s="633"/>
      <c r="G956" s="633"/>
      <c r="H956" s="633"/>
      <c r="I956" s="633"/>
      <c r="J956" s="633"/>
      <c r="K956" s="633"/>
      <c r="L956" s="633"/>
      <c r="M956" s="633"/>
      <c r="N956" s="633"/>
      <c r="O956" s="633"/>
      <c r="P956" s="633"/>
      <c r="Q956" s="633"/>
      <c r="R956" s="633"/>
      <c r="S956" s="633"/>
      <c r="T956" s="633"/>
      <c r="U956" s="633"/>
      <c r="V956" s="633"/>
      <c r="W956" s="633"/>
      <c r="X956" s="633"/>
      <c r="Y956" s="633"/>
    </row>
    <row r="957" spans="1:25">
      <c r="A957" s="633"/>
      <c r="B957" s="633"/>
      <c r="C957" s="647"/>
      <c r="D957" s="633"/>
      <c r="E957" s="633"/>
      <c r="F957" s="633"/>
      <c r="G957" s="633"/>
      <c r="H957" s="633"/>
      <c r="I957" s="633"/>
      <c r="J957" s="633"/>
      <c r="K957" s="633"/>
      <c r="L957" s="633"/>
      <c r="M957" s="633"/>
      <c r="N957" s="633"/>
      <c r="O957" s="633"/>
      <c r="P957" s="633"/>
      <c r="Q957" s="633"/>
      <c r="R957" s="633"/>
      <c r="S957" s="633"/>
      <c r="T957" s="633"/>
      <c r="U957" s="633"/>
      <c r="V957" s="633"/>
      <c r="W957" s="633"/>
      <c r="X957" s="633"/>
      <c r="Y957" s="633"/>
    </row>
    <row r="958" spans="1:25">
      <c r="A958" s="633"/>
      <c r="B958" s="633"/>
      <c r="C958" s="647"/>
      <c r="D958" s="633"/>
      <c r="E958" s="633"/>
      <c r="F958" s="633"/>
      <c r="G958" s="633"/>
      <c r="H958" s="633"/>
      <c r="I958" s="633"/>
      <c r="J958" s="633"/>
      <c r="K958" s="633"/>
      <c r="L958" s="633"/>
      <c r="M958" s="633"/>
      <c r="N958" s="633"/>
      <c r="O958" s="633"/>
      <c r="P958" s="633"/>
      <c r="Q958" s="633"/>
      <c r="R958" s="633"/>
      <c r="S958" s="633"/>
      <c r="T958" s="633"/>
      <c r="U958" s="633"/>
      <c r="V958" s="633"/>
      <c r="W958" s="633"/>
      <c r="X958" s="633"/>
      <c r="Y958" s="633"/>
    </row>
    <row r="959" spans="1:25">
      <c r="A959" s="633"/>
      <c r="B959" s="633"/>
      <c r="C959" s="647"/>
      <c r="D959" s="633"/>
      <c r="E959" s="633"/>
      <c r="F959" s="633"/>
      <c r="G959" s="633"/>
      <c r="H959" s="633"/>
      <c r="I959" s="633"/>
      <c r="J959" s="633"/>
      <c r="K959" s="633"/>
      <c r="L959" s="633"/>
      <c r="M959" s="633"/>
      <c r="N959" s="633"/>
      <c r="O959" s="633"/>
      <c r="P959" s="633"/>
      <c r="Q959" s="633"/>
      <c r="R959" s="633"/>
      <c r="S959" s="633"/>
      <c r="T959" s="633"/>
      <c r="U959" s="633"/>
      <c r="V959" s="633"/>
      <c r="W959" s="633"/>
      <c r="X959" s="633"/>
      <c r="Y959" s="633"/>
    </row>
    <row r="960" spans="1:25">
      <c r="A960" s="633"/>
      <c r="B960" s="633"/>
      <c r="C960" s="647"/>
      <c r="D960" s="633"/>
      <c r="E960" s="633"/>
      <c r="F960" s="633"/>
      <c r="G960" s="633"/>
      <c r="H960" s="633"/>
      <c r="I960" s="633"/>
      <c r="J960" s="633"/>
      <c r="K960" s="633"/>
      <c r="L960" s="633"/>
      <c r="M960" s="633"/>
      <c r="N960" s="633"/>
      <c r="O960" s="633"/>
      <c r="P960" s="633"/>
      <c r="Q960" s="633"/>
      <c r="R960" s="633"/>
      <c r="S960" s="633"/>
      <c r="T960" s="633"/>
      <c r="U960" s="633"/>
      <c r="V960" s="633"/>
      <c r="W960" s="633"/>
      <c r="X960" s="633"/>
      <c r="Y960" s="633"/>
    </row>
    <row r="961" spans="1:25">
      <c r="A961" s="633"/>
      <c r="B961" s="633"/>
      <c r="C961" s="647"/>
      <c r="D961" s="633"/>
      <c r="E961" s="633"/>
      <c r="F961" s="633"/>
      <c r="G961" s="633"/>
      <c r="H961" s="633"/>
      <c r="I961" s="633"/>
      <c r="J961" s="633"/>
      <c r="K961" s="633"/>
      <c r="L961" s="633"/>
      <c r="M961" s="633"/>
      <c r="N961" s="633"/>
      <c r="O961" s="633"/>
      <c r="P961" s="633"/>
      <c r="Q961" s="633"/>
      <c r="R961" s="633"/>
      <c r="S961" s="633"/>
      <c r="T961" s="633"/>
      <c r="U961" s="633"/>
      <c r="V961" s="633"/>
      <c r="W961" s="633"/>
      <c r="X961" s="633"/>
      <c r="Y961" s="633"/>
    </row>
    <row r="962" spans="1:25">
      <c r="A962" s="633"/>
      <c r="B962" s="633"/>
      <c r="C962" s="647"/>
      <c r="D962" s="633"/>
      <c r="E962" s="633"/>
      <c r="F962" s="633"/>
      <c r="G962" s="633"/>
      <c r="H962" s="633"/>
      <c r="I962" s="633"/>
      <c r="J962" s="633"/>
      <c r="K962" s="633"/>
      <c r="L962" s="633"/>
      <c r="M962" s="633"/>
      <c r="N962" s="633"/>
      <c r="O962" s="633"/>
      <c r="P962" s="633"/>
      <c r="Q962" s="633"/>
      <c r="R962" s="633"/>
      <c r="S962" s="633"/>
      <c r="T962" s="633"/>
      <c r="U962" s="633"/>
      <c r="V962" s="633"/>
      <c r="W962" s="633"/>
      <c r="X962" s="633"/>
      <c r="Y962" s="633"/>
    </row>
    <row r="963" spans="1:25">
      <c r="A963" s="633"/>
      <c r="B963" s="633"/>
      <c r="C963" s="647"/>
      <c r="D963" s="633"/>
      <c r="E963" s="633"/>
      <c r="F963" s="633"/>
      <c r="G963" s="633"/>
      <c r="H963" s="633"/>
      <c r="I963" s="633"/>
      <c r="J963" s="633"/>
      <c r="K963" s="633"/>
      <c r="L963" s="633"/>
      <c r="M963" s="633"/>
      <c r="N963" s="633"/>
      <c r="O963" s="633"/>
      <c r="P963" s="633"/>
      <c r="Q963" s="633"/>
      <c r="R963" s="633"/>
      <c r="S963" s="633"/>
      <c r="T963" s="633"/>
      <c r="U963" s="633"/>
      <c r="V963" s="633"/>
      <c r="W963" s="633"/>
      <c r="X963" s="633"/>
      <c r="Y963" s="633"/>
    </row>
    <row r="964" spans="1:25">
      <c r="A964" s="633"/>
      <c r="B964" s="633"/>
      <c r="C964" s="647"/>
      <c r="D964" s="633"/>
      <c r="E964" s="633"/>
      <c r="F964" s="633"/>
      <c r="G964" s="633"/>
      <c r="H964" s="633"/>
      <c r="I964" s="633"/>
      <c r="J964" s="633"/>
      <c r="K964" s="633"/>
      <c r="L964" s="633"/>
      <c r="M964" s="633"/>
      <c r="N964" s="633"/>
      <c r="O964" s="633"/>
      <c r="P964" s="633"/>
      <c r="Q964" s="633"/>
      <c r="R964" s="633"/>
      <c r="S964" s="633"/>
      <c r="T964" s="633"/>
      <c r="U964" s="633"/>
      <c r="V964" s="633"/>
      <c r="W964" s="633"/>
      <c r="X964" s="633"/>
      <c r="Y964" s="633"/>
    </row>
    <row r="965" spans="1:25">
      <c r="A965" s="633"/>
      <c r="B965" s="633"/>
      <c r="C965" s="647"/>
      <c r="D965" s="633"/>
      <c r="E965" s="633"/>
      <c r="F965" s="633"/>
      <c r="G965" s="633"/>
      <c r="H965" s="633"/>
      <c r="I965" s="633"/>
      <c r="J965" s="633"/>
      <c r="K965" s="633"/>
      <c r="L965" s="633"/>
      <c r="M965" s="633"/>
      <c r="N965" s="633"/>
      <c r="O965" s="633"/>
      <c r="P965" s="633"/>
      <c r="Q965" s="633"/>
      <c r="R965" s="633"/>
      <c r="S965" s="633"/>
      <c r="T965" s="633"/>
      <c r="U965" s="633"/>
      <c r="V965" s="633"/>
      <c r="W965" s="633"/>
      <c r="X965" s="633"/>
      <c r="Y965" s="633"/>
    </row>
    <row r="966" spans="1:25">
      <c r="A966" s="633"/>
      <c r="B966" s="633"/>
      <c r="C966" s="647"/>
      <c r="D966" s="633"/>
      <c r="E966" s="633"/>
      <c r="F966" s="633"/>
      <c r="G966" s="633"/>
      <c r="H966" s="633"/>
      <c r="I966" s="633"/>
      <c r="J966" s="633"/>
      <c r="K966" s="633"/>
      <c r="L966" s="633"/>
      <c r="M966" s="633"/>
      <c r="N966" s="633"/>
      <c r="O966" s="633"/>
      <c r="P966" s="633"/>
      <c r="Q966" s="633"/>
      <c r="R966" s="633"/>
      <c r="S966" s="633"/>
      <c r="T966" s="633"/>
      <c r="U966" s="633"/>
      <c r="V966" s="633"/>
      <c r="W966" s="633"/>
      <c r="X966" s="633"/>
      <c r="Y966" s="633"/>
    </row>
    <row r="967" spans="1:25">
      <c r="A967" s="633"/>
      <c r="B967" s="633"/>
      <c r="C967" s="647"/>
      <c r="D967" s="633"/>
      <c r="E967" s="633"/>
      <c r="F967" s="633"/>
      <c r="G967" s="633"/>
      <c r="H967" s="633"/>
      <c r="I967" s="633"/>
      <c r="J967" s="633"/>
      <c r="K967" s="633"/>
      <c r="L967" s="633"/>
      <c r="M967" s="633"/>
      <c r="N967" s="633"/>
      <c r="O967" s="633"/>
      <c r="P967" s="633"/>
      <c r="Q967" s="633"/>
      <c r="R967" s="633"/>
      <c r="S967" s="633"/>
      <c r="T967" s="633"/>
      <c r="U967" s="633"/>
      <c r="V967" s="633"/>
      <c r="W967" s="633"/>
      <c r="X967" s="633"/>
      <c r="Y967" s="633"/>
    </row>
    <row r="968" spans="1:25">
      <c r="A968" s="633"/>
      <c r="B968" s="633"/>
      <c r="C968" s="647"/>
      <c r="D968" s="633"/>
      <c r="E968" s="633"/>
      <c r="F968" s="633"/>
      <c r="G968" s="633"/>
      <c r="H968" s="633"/>
      <c r="I968" s="633"/>
      <c r="J968" s="633"/>
      <c r="K968" s="633"/>
      <c r="L968" s="633"/>
      <c r="M968" s="633"/>
      <c r="N968" s="633"/>
      <c r="O968" s="633"/>
      <c r="P968" s="633"/>
      <c r="Q968" s="633"/>
      <c r="R968" s="633"/>
      <c r="S968" s="633"/>
      <c r="T968" s="633"/>
      <c r="U968" s="633"/>
      <c r="V968" s="633"/>
      <c r="W968" s="633"/>
      <c r="X968" s="633"/>
      <c r="Y968" s="633"/>
    </row>
    <row r="969" spans="1:25">
      <c r="A969" s="633"/>
      <c r="B969" s="633"/>
      <c r="C969" s="647"/>
      <c r="D969" s="633"/>
      <c r="E969" s="633"/>
      <c r="F969" s="633"/>
      <c r="G969" s="633"/>
      <c r="H969" s="633"/>
      <c r="I969" s="633"/>
      <c r="J969" s="633"/>
      <c r="K969" s="633"/>
      <c r="L969" s="633"/>
      <c r="M969" s="633"/>
      <c r="N969" s="633"/>
      <c r="O969" s="633"/>
      <c r="P969" s="633"/>
      <c r="Q969" s="633"/>
      <c r="R969" s="633"/>
      <c r="S969" s="633"/>
      <c r="T969" s="633"/>
      <c r="U969" s="633"/>
      <c r="V969" s="633"/>
      <c r="W969" s="633"/>
      <c r="X969" s="633"/>
      <c r="Y969" s="633"/>
    </row>
    <row r="970" spans="1:25">
      <c r="A970" s="633"/>
      <c r="B970" s="633"/>
      <c r="C970" s="647"/>
      <c r="D970" s="633"/>
      <c r="E970" s="633"/>
      <c r="F970" s="633"/>
      <c r="G970" s="633"/>
      <c r="H970" s="633"/>
      <c r="I970" s="633"/>
      <c r="J970" s="633"/>
      <c r="K970" s="633"/>
      <c r="L970" s="633"/>
      <c r="M970" s="633"/>
      <c r="N970" s="633"/>
      <c r="O970" s="633"/>
      <c r="P970" s="633"/>
      <c r="Q970" s="633"/>
      <c r="R970" s="633"/>
      <c r="S970" s="633"/>
      <c r="T970" s="633"/>
      <c r="U970" s="633"/>
      <c r="V970" s="633"/>
      <c r="W970" s="633"/>
      <c r="X970" s="633"/>
      <c r="Y970" s="633"/>
    </row>
    <row r="971" spans="1:25">
      <c r="A971" s="633"/>
      <c r="B971" s="633"/>
      <c r="C971" s="647"/>
      <c r="D971" s="633"/>
      <c r="E971" s="633"/>
      <c r="F971" s="633"/>
      <c r="G971" s="633"/>
      <c r="H971" s="633"/>
      <c r="I971" s="633"/>
      <c r="J971" s="633"/>
      <c r="K971" s="633"/>
      <c r="L971" s="633"/>
      <c r="M971" s="633"/>
      <c r="N971" s="633"/>
      <c r="O971" s="633"/>
      <c r="P971" s="633"/>
      <c r="Q971" s="633"/>
      <c r="R971" s="633"/>
      <c r="S971" s="633"/>
      <c r="T971" s="633"/>
      <c r="U971" s="633"/>
      <c r="V971" s="633"/>
      <c r="W971" s="633"/>
      <c r="X971" s="633"/>
      <c r="Y971" s="633"/>
    </row>
    <row r="972" spans="1:25">
      <c r="A972" s="633"/>
      <c r="B972" s="633"/>
      <c r="C972" s="647"/>
      <c r="D972" s="633"/>
      <c r="E972" s="633"/>
      <c r="F972" s="633"/>
      <c r="G972" s="633"/>
      <c r="H972" s="633"/>
      <c r="I972" s="633"/>
      <c r="J972" s="633"/>
      <c r="K972" s="633"/>
      <c r="L972" s="633"/>
      <c r="M972" s="633"/>
      <c r="N972" s="633"/>
      <c r="O972" s="633"/>
      <c r="P972" s="633"/>
      <c r="Q972" s="633"/>
      <c r="R972" s="633"/>
      <c r="S972" s="633"/>
      <c r="T972" s="633"/>
      <c r="U972" s="633"/>
      <c r="V972" s="633"/>
      <c r="W972" s="633"/>
      <c r="X972" s="633"/>
      <c r="Y972" s="633"/>
    </row>
    <row r="973" spans="1:25">
      <c r="A973" s="633"/>
      <c r="B973" s="633"/>
      <c r="C973" s="647"/>
      <c r="D973" s="633"/>
      <c r="E973" s="633"/>
      <c r="F973" s="633"/>
      <c r="G973" s="633"/>
      <c r="H973" s="633"/>
      <c r="I973" s="633"/>
      <c r="J973" s="633"/>
      <c r="K973" s="633"/>
      <c r="L973" s="633"/>
      <c r="M973" s="633"/>
      <c r="N973" s="633"/>
      <c r="O973" s="633"/>
      <c r="P973" s="633"/>
      <c r="Q973" s="633"/>
      <c r="R973" s="633"/>
      <c r="S973" s="633"/>
      <c r="T973" s="633"/>
      <c r="U973" s="633"/>
      <c r="V973" s="633"/>
      <c r="W973" s="633"/>
      <c r="X973" s="633"/>
      <c r="Y973" s="633"/>
    </row>
    <row r="974" spans="1:25">
      <c r="A974" s="633"/>
      <c r="B974" s="633"/>
      <c r="C974" s="647"/>
      <c r="D974" s="633"/>
      <c r="E974" s="633"/>
      <c r="F974" s="633"/>
      <c r="G974" s="633"/>
      <c r="H974" s="633"/>
      <c r="I974" s="633"/>
      <c r="J974" s="633"/>
      <c r="K974" s="633"/>
      <c r="L974" s="633"/>
      <c r="M974" s="633"/>
      <c r="N974" s="633"/>
      <c r="O974" s="633"/>
      <c r="P974" s="633"/>
      <c r="Q974" s="633"/>
      <c r="R974" s="633"/>
      <c r="S974" s="633"/>
      <c r="T974" s="633"/>
      <c r="U974" s="633"/>
      <c r="V974" s="633"/>
      <c r="W974" s="633"/>
      <c r="X974" s="633"/>
      <c r="Y974" s="633"/>
    </row>
    <row r="975" spans="1:25">
      <c r="A975" s="633"/>
      <c r="B975" s="633"/>
      <c r="C975" s="647"/>
      <c r="D975" s="633"/>
      <c r="E975" s="633"/>
      <c r="F975" s="633"/>
      <c r="G975" s="633"/>
      <c r="H975" s="633"/>
      <c r="I975" s="633"/>
      <c r="J975" s="633"/>
      <c r="K975" s="633"/>
      <c r="L975" s="633"/>
      <c r="M975" s="633"/>
      <c r="N975" s="633"/>
      <c r="O975" s="633"/>
      <c r="P975" s="633"/>
      <c r="Q975" s="633"/>
      <c r="R975" s="633"/>
      <c r="S975" s="633"/>
      <c r="T975" s="633"/>
      <c r="U975" s="633"/>
      <c r="V975" s="633"/>
      <c r="W975" s="633"/>
      <c r="X975" s="633"/>
      <c r="Y975" s="633"/>
    </row>
    <row r="976" spans="1:25">
      <c r="A976" s="633"/>
      <c r="B976" s="633"/>
      <c r="C976" s="647"/>
      <c r="D976" s="633"/>
      <c r="E976" s="633"/>
      <c r="F976" s="633"/>
      <c r="G976" s="633"/>
      <c r="H976" s="633"/>
      <c r="I976" s="633"/>
      <c r="J976" s="633"/>
      <c r="K976" s="633"/>
      <c r="L976" s="633"/>
      <c r="M976" s="633"/>
      <c r="N976" s="633"/>
      <c r="O976" s="633"/>
      <c r="P976" s="633"/>
      <c r="Q976" s="633"/>
      <c r="R976" s="633"/>
      <c r="S976" s="633"/>
      <c r="T976" s="633"/>
      <c r="U976" s="633"/>
      <c r="V976" s="633"/>
      <c r="W976" s="633"/>
      <c r="X976" s="633"/>
      <c r="Y976" s="633"/>
    </row>
    <row r="977" spans="1:25">
      <c r="A977" s="633"/>
      <c r="B977" s="633"/>
      <c r="C977" s="647"/>
      <c r="D977" s="633"/>
      <c r="E977" s="633"/>
      <c r="F977" s="633"/>
      <c r="G977" s="633"/>
      <c r="H977" s="633"/>
      <c r="I977" s="633"/>
      <c r="J977" s="633"/>
      <c r="K977" s="633"/>
      <c r="L977" s="633"/>
      <c r="M977" s="633"/>
      <c r="N977" s="633"/>
      <c r="O977" s="633"/>
      <c r="P977" s="633"/>
      <c r="Q977" s="633"/>
      <c r="R977" s="633"/>
      <c r="S977" s="633"/>
      <c r="T977" s="633"/>
      <c r="U977" s="633"/>
      <c r="V977" s="633"/>
      <c r="W977" s="633"/>
      <c r="X977" s="633"/>
      <c r="Y977" s="633"/>
    </row>
    <row r="978" spans="1:25">
      <c r="A978" s="633"/>
      <c r="B978" s="633"/>
      <c r="C978" s="647"/>
      <c r="D978" s="633"/>
      <c r="E978" s="633"/>
      <c r="F978" s="633"/>
      <c r="G978" s="633"/>
      <c r="H978" s="633"/>
      <c r="I978" s="633"/>
      <c r="J978" s="633"/>
      <c r="K978" s="633"/>
      <c r="L978" s="633"/>
      <c r="M978" s="633"/>
      <c r="N978" s="633"/>
      <c r="O978" s="633"/>
      <c r="P978" s="633"/>
      <c r="Q978" s="633"/>
      <c r="R978" s="633"/>
      <c r="S978" s="633"/>
      <c r="T978" s="633"/>
      <c r="U978" s="633"/>
      <c r="V978" s="633"/>
      <c r="W978" s="633"/>
      <c r="X978" s="633"/>
      <c r="Y978" s="633"/>
    </row>
    <row r="979" spans="1:25">
      <c r="A979" s="633"/>
      <c r="B979" s="633"/>
      <c r="C979" s="647"/>
      <c r="D979" s="633"/>
      <c r="E979" s="633"/>
      <c r="F979" s="633"/>
      <c r="G979" s="633"/>
      <c r="H979" s="633"/>
      <c r="I979" s="633"/>
      <c r="J979" s="633"/>
      <c r="K979" s="633"/>
      <c r="L979" s="633"/>
      <c r="M979" s="633"/>
      <c r="N979" s="633"/>
      <c r="O979" s="633"/>
      <c r="P979" s="633"/>
      <c r="Q979" s="633"/>
      <c r="R979" s="633"/>
      <c r="S979" s="633"/>
      <c r="T979" s="633"/>
      <c r="U979" s="633"/>
      <c r="V979" s="633"/>
      <c r="W979" s="633"/>
      <c r="X979" s="633"/>
      <c r="Y979" s="633"/>
    </row>
    <row r="980" spans="1:25">
      <c r="A980" s="633"/>
      <c r="B980" s="633"/>
      <c r="C980" s="647"/>
      <c r="D980" s="633"/>
      <c r="E980" s="633"/>
      <c r="F980" s="633"/>
      <c r="G980" s="633"/>
      <c r="H980" s="633"/>
      <c r="I980" s="633"/>
      <c r="J980" s="633"/>
      <c r="K980" s="633"/>
      <c r="L980" s="633"/>
      <c r="M980" s="633"/>
      <c r="N980" s="633"/>
      <c r="O980" s="633"/>
      <c r="P980" s="633"/>
      <c r="Q980" s="633"/>
      <c r="R980" s="633"/>
      <c r="S980" s="633"/>
      <c r="T980" s="633"/>
      <c r="U980" s="633"/>
      <c r="V980" s="633"/>
      <c r="W980" s="633"/>
      <c r="X980" s="633"/>
      <c r="Y980" s="633"/>
    </row>
    <row r="981" spans="1:25">
      <c r="A981" s="633"/>
      <c r="B981" s="633"/>
      <c r="C981" s="647"/>
      <c r="D981" s="633"/>
      <c r="E981" s="633"/>
      <c r="F981" s="633"/>
      <c r="G981" s="633"/>
      <c r="H981" s="633"/>
      <c r="I981" s="633"/>
      <c r="J981" s="633"/>
      <c r="K981" s="633"/>
      <c r="L981" s="633"/>
      <c r="M981" s="633"/>
      <c r="N981" s="633"/>
      <c r="O981" s="633"/>
      <c r="P981" s="633"/>
      <c r="Q981" s="633"/>
      <c r="R981" s="633"/>
      <c r="S981" s="633"/>
      <c r="T981" s="633"/>
      <c r="U981" s="633"/>
      <c r="V981" s="633"/>
      <c r="W981" s="633"/>
      <c r="X981" s="633"/>
      <c r="Y981" s="633"/>
    </row>
    <row r="982" spans="1:25">
      <c r="A982" s="633"/>
      <c r="B982" s="633"/>
      <c r="C982" s="647"/>
      <c r="D982" s="633"/>
      <c r="E982" s="633"/>
      <c r="F982" s="633"/>
      <c r="G982" s="633"/>
      <c r="H982" s="633"/>
      <c r="I982" s="633"/>
      <c r="J982" s="633"/>
      <c r="K982" s="633"/>
      <c r="L982" s="633"/>
      <c r="M982" s="633"/>
      <c r="N982" s="633"/>
      <c r="O982" s="633"/>
      <c r="P982" s="633"/>
      <c r="Q982" s="633"/>
      <c r="R982" s="633"/>
      <c r="S982" s="633"/>
      <c r="T982" s="633"/>
      <c r="U982" s="633"/>
      <c r="V982" s="633"/>
      <c r="W982" s="633"/>
      <c r="X982" s="633"/>
      <c r="Y982" s="633"/>
    </row>
    <row r="983" spans="1:25">
      <c r="A983" s="633"/>
      <c r="B983" s="633"/>
      <c r="C983" s="647"/>
      <c r="D983" s="633"/>
      <c r="E983" s="633"/>
      <c r="F983" s="633"/>
      <c r="G983" s="633"/>
      <c r="H983" s="633"/>
      <c r="I983" s="633"/>
      <c r="J983" s="633"/>
      <c r="K983" s="633"/>
      <c r="L983" s="633"/>
      <c r="M983" s="633"/>
      <c r="N983" s="633"/>
      <c r="O983" s="633"/>
      <c r="P983" s="633"/>
      <c r="Q983" s="633"/>
      <c r="R983" s="633"/>
      <c r="S983" s="633"/>
      <c r="T983" s="633"/>
      <c r="U983" s="633"/>
      <c r="V983" s="633"/>
      <c r="W983" s="633"/>
      <c r="X983" s="633"/>
      <c r="Y983" s="633"/>
    </row>
    <row r="984" spans="1:25">
      <c r="A984" s="633"/>
      <c r="B984" s="633"/>
      <c r="C984" s="647"/>
      <c r="D984" s="633"/>
      <c r="E984" s="633"/>
      <c r="F984" s="633"/>
      <c r="G984" s="633"/>
      <c r="H984" s="633"/>
      <c r="I984" s="633"/>
      <c r="J984" s="633"/>
      <c r="K984" s="633"/>
      <c r="L984" s="633"/>
      <c r="M984" s="633"/>
      <c r="N984" s="633"/>
      <c r="O984" s="633"/>
      <c r="P984" s="633"/>
      <c r="Q984" s="633"/>
      <c r="R984" s="633"/>
      <c r="S984" s="633"/>
      <c r="T984" s="633"/>
      <c r="U984" s="633"/>
      <c r="V984" s="633"/>
      <c r="W984" s="633"/>
      <c r="X984" s="633"/>
      <c r="Y984" s="633"/>
    </row>
    <row r="985" spans="1:25">
      <c r="A985" s="633"/>
      <c r="B985" s="633"/>
      <c r="C985" s="647"/>
      <c r="D985" s="633"/>
      <c r="E985" s="633"/>
      <c r="F985" s="633"/>
      <c r="G985" s="633"/>
      <c r="H985" s="633"/>
      <c r="I985" s="633"/>
      <c r="J985" s="633"/>
      <c r="K985" s="633"/>
      <c r="L985" s="633"/>
      <c r="M985" s="633"/>
      <c r="N985" s="633"/>
      <c r="O985" s="633"/>
      <c r="P985" s="633"/>
      <c r="Q985" s="633"/>
      <c r="R985" s="633"/>
      <c r="S985" s="633"/>
      <c r="T985" s="633"/>
      <c r="U985" s="633"/>
      <c r="V985" s="633"/>
      <c r="W985" s="633"/>
      <c r="X985" s="633"/>
      <c r="Y985" s="633"/>
    </row>
    <row r="986" spans="1:25">
      <c r="A986" s="633"/>
      <c r="B986" s="633"/>
      <c r="C986" s="647"/>
      <c r="D986" s="633"/>
      <c r="E986" s="633"/>
      <c r="F986" s="633"/>
      <c r="G986" s="633"/>
      <c r="H986" s="633"/>
      <c r="I986" s="633"/>
      <c r="J986" s="633"/>
      <c r="K986" s="633"/>
      <c r="L986" s="633"/>
      <c r="M986" s="633"/>
      <c r="N986" s="633"/>
      <c r="O986" s="633"/>
      <c r="P986" s="633"/>
      <c r="Q986" s="633"/>
      <c r="R986" s="633"/>
      <c r="S986" s="633"/>
      <c r="T986" s="633"/>
      <c r="U986" s="633"/>
      <c r="V986" s="633"/>
      <c r="W986" s="633"/>
      <c r="X986" s="633"/>
      <c r="Y986" s="633"/>
    </row>
    <row r="987" spans="1:25">
      <c r="A987" s="633"/>
      <c r="B987" s="633"/>
      <c r="C987" s="647"/>
      <c r="D987" s="633"/>
      <c r="E987" s="633"/>
      <c r="F987" s="633"/>
      <c r="G987" s="633"/>
      <c r="H987" s="633"/>
      <c r="I987" s="633"/>
      <c r="J987" s="633"/>
      <c r="K987" s="633"/>
      <c r="L987" s="633"/>
      <c r="M987" s="633"/>
      <c r="N987" s="633"/>
      <c r="O987" s="633"/>
      <c r="P987" s="633"/>
      <c r="Q987" s="633"/>
      <c r="R987" s="633"/>
      <c r="S987" s="633"/>
      <c r="T987" s="633"/>
      <c r="U987" s="633"/>
      <c r="V987" s="633"/>
      <c r="W987" s="633"/>
      <c r="X987" s="633"/>
      <c r="Y987" s="633"/>
    </row>
    <row r="988" spans="1:25">
      <c r="A988" s="633"/>
      <c r="B988" s="633"/>
      <c r="C988" s="647"/>
      <c r="D988" s="633"/>
      <c r="E988" s="633"/>
      <c r="F988" s="633"/>
      <c r="G988" s="633"/>
      <c r="H988" s="633"/>
      <c r="I988" s="633"/>
      <c r="J988" s="633"/>
      <c r="K988" s="633"/>
      <c r="L988" s="633"/>
      <c r="M988" s="633"/>
      <c r="N988" s="633"/>
      <c r="O988" s="633"/>
      <c r="P988" s="633"/>
      <c r="Q988" s="633"/>
      <c r="R988" s="633"/>
      <c r="S988" s="633"/>
      <c r="T988" s="633"/>
      <c r="U988" s="633"/>
      <c r="V988" s="633"/>
      <c r="W988" s="633"/>
      <c r="X988" s="633"/>
      <c r="Y988" s="633"/>
    </row>
    <row r="989" spans="1:25">
      <c r="A989" s="633"/>
      <c r="B989" s="633"/>
      <c r="C989" s="647"/>
      <c r="D989" s="633"/>
      <c r="E989" s="633"/>
      <c r="F989" s="633"/>
      <c r="G989" s="633"/>
      <c r="H989" s="633"/>
      <c r="I989" s="633"/>
      <c r="J989" s="633"/>
      <c r="K989" s="633"/>
      <c r="L989" s="633"/>
      <c r="M989" s="633"/>
      <c r="N989" s="633"/>
      <c r="O989" s="633"/>
      <c r="P989" s="633"/>
      <c r="Q989" s="633"/>
      <c r="R989" s="633"/>
      <c r="S989" s="633"/>
      <c r="T989" s="633"/>
      <c r="U989" s="633"/>
      <c r="V989" s="633"/>
      <c r="W989" s="633"/>
      <c r="X989" s="633"/>
      <c r="Y989" s="633"/>
    </row>
    <row r="990" spans="1:25">
      <c r="A990" s="633"/>
      <c r="B990" s="633"/>
      <c r="C990" s="647"/>
      <c r="D990" s="633"/>
      <c r="E990" s="633"/>
      <c r="F990" s="633"/>
      <c r="G990" s="633"/>
      <c r="H990" s="633"/>
      <c r="I990" s="633"/>
      <c r="J990" s="633"/>
      <c r="K990" s="633"/>
      <c r="L990" s="633"/>
      <c r="M990" s="633"/>
      <c r="N990" s="633"/>
      <c r="O990" s="633"/>
      <c r="P990" s="633"/>
      <c r="Q990" s="633"/>
      <c r="R990" s="633"/>
      <c r="S990" s="633"/>
      <c r="T990" s="633"/>
      <c r="U990" s="633"/>
      <c r="V990" s="633"/>
      <c r="W990" s="633"/>
      <c r="X990" s="633"/>
      <c r="Y990" s="633"/>
    </row>
    <row r="991" spans="1:25">
      <c r="A991" s="633"/>
      <c r="B991" s="633"/>
      <c r="C991" s="647"/>
      <c r="D991" s="633"/>
      <c r="E991" s="633"/>
      <c r="F991" s="633"/>
      <c r="G991" s="633"/>
      <c r="H991" s="633"/>
      <c r="I991" s="633"/>
      <c r="J991" s="633"/>
      <c r="K991" s="633"/>
      <c r="L991" s="633"/>
      <c r="M991" s="633"/>
      <c r="N991" s="633"/>
      <c r="O991" s="633"/>
      <c r="P991" s="633"/>
      <c r="Q991" s="633"/>
      <c r="R991" s="633"/>
      <c r="S991" s="633"/>
      <c r="T991" s="633"/>
      <c r="U991" s="633"/>
      <c r="V991" s="633"/>
      <c r="W991" s="633"/>
      <c r="X991" s="633"/>
      <c r="Y991" s="633"/>
    </row>
    <row r="992" spans="1:25">
      <c r="A992" s="633"/>
      <c r="B992" s="633"/>
      <c r="C992" s="647"/>
      <c r="D992" s="633"/>
      <c r="E992" s="633"/>
      <c r="F992" s="633"/>
      <c r="G992" s="633"/>
      <c r="H992" s="633"/>
      <c r="I992" s="633"/>
      <c r="J992" s="633"/>
      <c r="K992" s="633"/>
      <c r="L992" s="633"/>
      <c r="M992" s="633"/>
      <c r="N992" s="633"/>
      <c r="O992" s="633"/>
      <c r="P992" s="633"/>
      <c r="Q992" s="633"/>
      <c r="R992" s="633"/>
      <c r="S992" s="633"/>
      <c r="T992" s="633"/>
      <c r="U992" s="633"/>
      <c r="V992" s="633"/>
      <c r="W992" s="633"/>
      <c r="X992" s="633"/>
      <c r="Y992" s="633"/>
    </row>
  </sheetData>
  <autoFilter ref="A2:G33">
    <sortState ref="A2:G33">
      <sortCondition ref="B2:B33"/>
    </sortState>
  </autoFilter>
  <mergeCells count="1">
    <mergeCell ref="B35:C35"/>
  </mergeCells>
  <hyperlinks>
    <hyperlink ref="E60"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F6000"/>
    <outlinePr summaryBelow="0" summaryRight="0"/>
  </sheetPr>
  <dimension ref="A1:AB1001"/>
  <sheetViews>
    <sheetView showGridLines="0" workbookViewId="0"/>
  </sheetViews>
  <sheetFormatPr defaultColWidth="12.6640625" defaultRowHeight="15.75" customHeight="1"/>
  <cols>
    <col min="1" max="1" width="41.109375" customWidth="1"/>
    <col min="5" max="5" width="15.21875" customWidth="1"/>
    <col min="6" max="6" width="18.33203125" customWidth="1"/>
    <col min="16" max="16" width="9.44140625" customWidth="1"/>
    <col min="17" max="17" width="10.44140625" customWidth="1"/>
    <col min="18" max="18" width="11.88671875" customWidth="1"/>
    <col min="19" max="19" width="21.109375" customWidth="1"/>
    <col min="20" max="20" width="10" customWidth="1"/>
    <col min="21" max="21" width="10.33203125" customWidth="1"/>
    <col min="22" max="22" width="18.109375" customWidth="1"/>
  </cols>
  <sheetData>
    <row r="1" spans="1:22" ht="13.2">
      <c r="A1" s="673" t="s">
        <v>243</v>
      </c>
      <c r="B1" s="673">
        <v>2079</v>
      </c>
      <c r="C1" s="673">
        <v>2078</v>
      </c>
      <c r="D1" s="674">
        <v>2077</v>
      </c>
      <c r="E1" s="675">
        <v>2076</v>
      </c>
      <c r="F1" s="676">
        <v>2075</v>
      </c>
      <c r="G1" s="677"/>
      <c r="I1" s="673">
        <v>2079</v>
      </c>
      <c r="J1" s="673">
        <v>2078</v>
      </c>
      <c r="K1" s="674">
        <v>2077</v>
      </c>
      <c r="L1" s="675">
        <v>2076</v>
      </c>
      <c r="M1" s="678">
        <v>2075</v>
      </c>
      <c r="O1" s="679" t="s">
        <v>1740</v>
      </c>
      <c r="P1" s="679" t="s">
        <v>1741</v>
      </c>
      <c r="Q1" s="679" t="s">
        <v>1742</v>
      </c>
      <c r="R1" s="679" t="s">
        <v>1743</v>
      </c>
      <c r="S1" s="679" t="s">
        <v>1744</v>
      </c>
      <c r="T1" s="679" t="s">
        <v>1745</v>
      </c>
      <c r="U1" s="679" t="s">
        <v>1746</v>
      </c>
      <c r="V1" s="679" t="s">
        <v>1747</v>
      </c>
    </row>
    <row r="2" spans="1:22" ht="13.2">
      <c r="A2" s="680" t="s">
        <v>1748</v>
      </c>
      <c r="B2" s="681">
        <v>820454.99</v>
      </c>
      <c r="C2" s="681">
        <v>921718.54</v>
      </c>
      <c r="D2" s="682">
        <v>1108957.42</v>
      </c>
      <c r="E2" s="682">
        <v>1416421.6</v>
      </c>
      <c r="F2" s="683">
        <v>1793047.23</v>
      </c>
      <c r="G2" s="677"/>
      <c r="I2" s="336" t="str">
        <f t="shared" ref="I2:M2" si="0">LEFT(ABS(B2),1)</f>
        <v>8</v>
      </c>
      <c r="J2" s="336" t="str">
        <f t="shared" si="0"/>
        <v>9</v>
      </c>
      <c r="K2" s="336" t="str">
        <f t="shared" si="0"/>
        <v>1</v>
      </c>
      <c r="L2" s="336" t="str">
        <f t="shared" si="0"/>
        <v>1</v>
      </c>
      <c r="M2" s="336" t="str">
        <f t="shared" si="0"/>
        <v>1</v>
      </c>
      <c r="O2" s="684">
        <v>1</v>
      </c>
      <c r="P2" s="336">
        <f t="shared" ref="P2:P10" si="1">COUNTIF($I$2:$M95,O2)</f>
        <v>76</v>
      </c>
      <c r="Q2" s="340">
        <f t="shared" ref="Q2:Q11" si="2">P2/$P$11</f>
        <v>0.21714285714285714</v>
      </c>
      <c r="R2" s="321">
        <f t="shared" ref="R2:R10" si="3">LOG10(1+1/O2)</f>
        <v>0.3010299956639812</v>
      </c>
      <c r="S2" s="685">
        <f t="shared" ref="S2:S10" si="4">$P$11*R2</f>
        <v>105.36049848239342</v>
      </c>
      <c r="T2" s="685">
        <f t="shared" ref="T2:T10" si="5">(P2-S2)^2/S2</f>
        <v>8.1818032711631492</v>
      </c>
      <c r="U2" s="340">
        <f t="shared" ref="U2:V2" si="6">Q2</f>
        <v>0.21714285714285714</v>
      </c>
      <c r="V2" s="340">
        <f t="shared" si="6"/>
        <v>0.3010299956639812</v>
      </c>
    </row>
    <row r="3" spans="1:22" ht="13.2">
      <c r="A3" s="680" t="s">
        <v>17</v>
      </c>
      <c r="B3" s="681">
        <v>438121521.82999998</v>
      </c>
      <c r="C3" s="681">
        <v>464327395.30000001</v>
      </c>
      <c r="D3" s="686">
        <v>484788011.38</v>
      </c>
      <c r="E3" s="686">
        <v>512340005.11000001</v>
      </c>
      <c r="F3" s="687">
        <v>539881992.55999994</v>
      </c>
      <c r="G3" s="677"/>
      <c r="I3" s="336" t="str">
        <f t="shared" ref="I3:M3" si="7">LEFT(ABS(B3),1)</f>
        <v>4</v>
      </c>
      <c r="J3" s="336" t="str">
        <f t="shared" si="7"/>
        <v>4</v>
      </c>
      <c r="K3" s="336" t="str">
        <f t="shared" si="7"/>
        <v>4</v>
      </c>
      <c r="L3" s="336" t="str">
        <f t="shared" si="7"/>
        <v>5</v>
      </c>
      <c r="M3" s="336" t="str">
        <f t="shared" si="7"/>
        <v>5</v>
      </c>
      <c r="O3" s="684">
        <v>2</v>
      </c>
      <c r="P3" s="336">
        <f t="shared" si="1"/>
        <v>72</v>
      </c>
      <c r="Q3" s="340">
        <f t="shared" si="2"/>
        <v>0.20571428571428571</v>
      </c>
      <c r="R3" s="321">
        <f t="shared" si="3"/>
        <v>0.17609125905568124</v>
      </c>
      <c r="S3" s="685">
        <f t="shared" si="4"/>
        <v>61.631940669488436</v>
      </c>
      <c r="T3" s="685">
        <f t="shared" si="5"/>
        <v>1.7441711734744267</v>
      </c>
      <c r="U3" s="340">
        <f t="shared" ref="U3:V3" si="8">U2+Q3</f>
        <v>0.42285714285714282</v>
      </c>
      <c r="V3" s="340">
        <f t="shared" si="8"/>
        <v>0.47712125471966244</v>
      </c>
    </row>
    <row r="4" spans="1:22" ht="13.2">
      <c r="A4" s="680" t="s">
        <v>1749</v>
      </c>
      <c r="B4" s="681">
        <v>5500000</v>
      </c>
      <c r="C4" s="681">
        <v>5500000</v>
      </c>
      <c r="D4" s="682">
        <v>5500000</v>
      </c>
      <c r="E4" s="682">
        <v>5500000</v>
      </c>
      <c r="F4" s="683">
        <v>5500000</v>
      </c>
      <c r="G4" s="677"/>
      <c r="I4" s="336" t="str">
        <f t="shared" ref="I4:M4" si="9">LEFT(ABS(B4),1)</f>
        <v>5</v>
      </c>
      <c r="J4" s="336" t="str">
        <f t="shared" si="9"/>
        <v>5</v>
      </c>
      <c r="K4" s="336" t="str">
        <f t="shared" si="9"/>
        <v>5</v>
      </c>
      <c r="L4" s="336" t="str">
        <f t="shared" si="9"/>
        <v>5</v>
      </c>
      <c r="M4" s="336" t="str">
        <f t="shared" si="9"/>
        <v>5</v>
      </c>
      <c r="O4" s="684">
        <v>3</v>
      </c>
      <c r="P4" s="336">
        <f t="shared" si="1"/>
        <v>50</v>
      </c>
      <c r="Q4" s="340">
        <f t="shared" si="2"/>
        <v>0.14285714285714285</v>
      </c>
      <c r="R4" s="321">
        <f t="shared" si="3"/>
        <v>0.12493873660829993</v>
      </c>
      <c r="S4" s="685">
        <f t="shared" si="4"/>
        <v>43.728557812904974</v>
      </c>
      <c r="T4" s="685">
        <f t="shared" si="5"/>
        <v>0.89943481041279749</v>
      </c>
      <c r="U4" s="340">
        <f t="shared" ref="U4:V4" si="10">U3+Q4</f>
        <v>0.56571428571428561</v>
      </c>
      <c r="V4" s="340">
        <f t="shared" si="10"/>
        <v>0.6020599913279624</v>
      </c>
    </row>
    <row r="5" spans="1:22" ht="13.2">
      <c r="A5" s="688" t="s">
        <v>258</v>
      </c>
      <c r="B5" s="689">
        <v>444441976.82999998</v>
      </c>
      <c r="C5" s="689">
        <v>470749113.83999997</v>
      </c>
      <c r="D5" s="690">
        <v>491396968.80000001</v>
      </c>
      <c r="E5" s="690">
        <v>519256426.70999998</v>
      </c>
      <c r="F5" s="691">
        <v>547175039.78999996</v>
      </c>
      <c r="G5" s="677"/>
      <c r="I5" s="336" t="str">
        <f t="shared" ref="I5:M5" si="11">LEFT(ABS(B5),1)</f>
        <v>4</v>
      </c>
      <c r="J5" s="336" t="str">
        <f t="shared" si="11"/>
        <v>4</v>
      </c>
      <c r="K5" s="336" t="str">
        <f t="shared" si="11"/>
        <v>4</v>
      </c>
      <c r="L5" s="336" t="str">
        <f t="shared" si="11"/>
        <v>5</v>
      </c>
      <c r="M5" s="336" t="str">
        <f t="shared" si="11"/>
        <v>5</v>
      </c>
      <c r="O5" s="684">
        <v>4</v>
      </c>
      <c r="P5" s="336">
        <f t="shared" si="1"/>
        <v>34</v>
      </c>
      <c r="Q5" s="340">
        <f t="shared" si="2"/>
        <v>9.7142857142857142E-2</v>
      </c>
      <c r="R5" s="321">
        <f t="shared" si="3"/>
        <v>9.691001300805642E-2</v>
      </c>
      <c r="S5" s="685">
        <f t="shared" si="4"/>
        <v>33.918504552819748</v>
      </c>
      <c r="T5" s="685">
        <f t="shared" si="5"/>
        <v>1.9580780457955529E-4</v>
      </c>
      <c r="U5" s="340">
        <f t="shared" ref="U5:V5" si="12">U4+Q5</f>
        <v>0.66285714285714281</v>
      </c>
      <c r="V5" s="340">
        <f t="shared" si="12"/>
        <v>0.69897000433601886</v>
      </c>
    </row>
    <row r="6" spans="1:22" ht="13.2">
      <c r="A6" s="688" t="s">
        <v>259</v>
      </c>
      <c r="B6" s="692"/>
      <c r="C6" s="692"/>
      <c r="D6" s="693"/>
      <c r="E6" s="693"/>
      <c r="F6" s="694"/>
      <c r="G6" s="677"/>
      <c r="I6" s="336" t="str">
        <f t="shared" ref="I6:M6" si="13">LEFT(ABS(B6),1)</f>
        <v>0</v>
      </c>
      <c r="J6" s="336" t="str">
        <f t="shared" si="13"/>
        <v>0</v>
      </c>
      <c r="K6" s="336" t="str">
        <f t="shared" si="13"/>
        <v>0</v>
      </c>
      <c r="L6" s="336" t="str">
        <f t="shared" si="13"/>
        <v>0</v>
      </c>
      <c r="M6" s="336" t="str">
        <f t="shared" si="13"/>
        <v>0</v>
      </c>
      <c r="O6" s="684">
        <v>5</v>
      </c>
      <c r="P6" s="336">
        <f t="shared" si="1"/>
        <v>34</v>
      </c>
      <c r="Q6" s="340">
        <f t="shared" si="2"/>
        <v>9.7142857142857142E-2</v>
      </c>
      <c r="R6" s="321">
        <f t="shared" si="3"/>
        <v>7.9181246047624818E-2</v>
      </c>
      <c r="S6" s="685">
        <f t="shared" si="4"/>
        <v>27.713436116668685</v>
      </c>
      <c r="T6" s="685">
        <f t="shared" si="5"/>
        <v>1.4260550475527369</v>
      </c>
      <c r="U6" s="340">
        <f t="shared" ref="U6:V6" si="14">U5+Q6</f>
        <v>0.76</v>
      </c>
      <c r="V6" s="340">
        <f t="shared" si="14"/>
        <v>0.77815125038364363</v>
      </c>
    </row>
    <row r="7" spans="1:22" ht="13.2">
      <c r="A7" s="680" t="s">
        <v>260</v>
      </c>
      <c r="B7" s="680" t="s">
        <v>217</v>
      </c>
      <c r="C7" s="681">
        <v>198608.45</v>
      </c>
      <c r="D7" s="686">
        <v>214581.33</v>
      </c>
      <c r="E7" s="686">
        <v>214581.33</v>
      </c>
      <c r="F7" s="687">
        <v>404808.18</v>
      </c>
      <c r="G7" s="677"/>
      <c r="I7" s="336" t="e">
        <f t="shared" ref="I7:M7" si="15">LEFT(ABS(B7),1)</f>
        <v>#VALUE!</v>
      </c>
      <c r="J7" s="336" t="str">
        <f t="shared" si="15"/>
        <v>1</v>
      </c>
      <c r="K7" s="336" t="str">
        <f t="shared" si="15"/>
        <v>2</v>
      </c>
      <c r="L7" s="336" t="str">
        <f t="shared" si="15"/>
        <v>2</v>
      </c>
      <c r="M7" s="336" t="str">
        <f t="shared" si="15"/>
        <v>4</v>
      </c>
      <c r="O7" s="684">
        <v>6</v>
      </c>
      <c r="P7" s="336">
        <f t="shared" si="1"/>
        <v>24</v>
      </c>
      <c r="Q7" s="340">
        <f t="shared" si="2"/>
        <v>6.8571428571428575E-2</v>
      </c>
      <c r="R7" s="321">
        <f t="shared" si="3"/>
        <v>6.6946789630613221E-2</v>
      </c>
      <c r="S7" s="685">
        <f t="shared" si="4"/>
        <v>23.431376370714627</v>
      </c>
      <c r="T7" s="685">
        <f t="shared" si="5"/>
        <v>1.3799139524120402E-2</v>
      </c>
      <c r="U7" s="340">
        <f t="shared" ref="U7:V7" si="16">U6+Q7</f>
        <v>0.82857142857142863</v>
      </c>
      <c r="V7" s="340">
        <f t="shared" si="16"/>
        <v>0.84509804001425681</v>
      </c>
    </row>
    <row r="8" spans="1:22" ht="13.2">
      <c r="A8" s="680" t="s">
        <v>1750</v>
      </c>
      <c r="B8" s="681">
        <v>54566549.079999998</v>
      </c>
      <c r="C8" s="681">
        <v>52901907.450000003</v>
      </c>
      <c r="D8" s="682">
        <v>42405084.140000001</v>
      </c>
      <c r="E8" s="682">
        <v>80157490.290000007</v>
      </c>
      <c r="F8" s="683">
        <v>72414425.689999998</v>
      </c>
      <c r="G8" s="677"/>
      <c r="I8" s="336" t="str">
        <f t="shared" ref="I8:M8" si="17">LEFT(ABS(B8),1)</f>
        <v>5</v>
      </c>
      <c r="J8" s="336" t="str">
        <f t="shared" si="17"/>
        <v>5</v>
      </c>
      <c r="K8" s="336" t="str">
        <f t="shared" si="17"/>
        <v>4</v>
      </c>
      <c r="L8" s="336" t="str">
        <f t="shared" si="17"/>
        <v>8</v>
      </c>
      <c r="M8" s="336" t="str">
        <f t="shared" si="17"/>
        <v>7</v>
      </c>
      <c r="O8" s="684">
        <v>7</v>
      </c>
      <c r="P8" s="336">
        <f t="shared" si="1"/>
        <v>17</v>
      </c>
      <c r="Q8" s="340">
        <f t="shared" si="2"/>
        <v>4.8571428571428571E-2</v>
      </c>
      <c r="R8" s="321">
        <f t="shared" si="3"/>
        <v>5.7991946977686733E-2</v>
      </c>
      <c r="S8" s="685">
        <f t="shared" si="4"/>
        <v>20.297181442190357</v>
      </c>
      <c r="T8" s="685">
        <f t="shared" si="5"/>
        <v>0.5356115820163504</v>
      </c>
      <c r="U8" s="340">
        <f t="shared" ref="U8:V8" si="18">U7+Q8</f>
        <v>0.87714285714285722</v>
      </c>
      <c r="V8" s="340">
        <f t="shared" si="18"/>
        <v>0.90308998699194354</v>
      </c>
    </row>
    <row r="9" spans="1:22" ht="13.2">
      <c r="A9" s="680" t="s">
        <v>261</v>
      </c>
      <c r="B9" s="681">
        <v>104184.9</v>
      </c>
      <c r="C9" s="681">
        <v>211952.7</v>
      </c>
      <c r="D9" s="686">
        <v>1357053.55</v>
      </c>
      <c r="E9" s="695">
        <v>52032.35</v>
      </c>
      <c r="F9" s="687">
        <v>3656599.39</v>
      </c>
      <c r="G9" s="677"/>
      <c r="I9" s="336" t="str">
        <f t="shared" ref="I9:M9" si="19">LEFT(ABS(B9),1)</f>
        <v>1</v>
      </c>
      <c r="J9" s="336" t="str">
        <f t="shared" si="19"/>
        <v>2</v>
      </c>
      <c r="K9" s="336" t="str">
        <f t="shared" si="19"/>
        <v>1</v>
      </c>
      <c r="L9" s="336" t="str">
        <f t="shared" si="19"/>
        <v>5</v>
      </c>
      <c r="M9" s="336" t="str">
        <f t="shared" si="19"/>
        <v>3</v>
      </c>
      <c r="O9" s="684">
        <v>8</v>
      </c>
      <c r="P9" s="336">
        <f t="shared" si="1"/>
        <v>16</v>
      </c>
      <c r="Q9" s="340">
        <f t="shared" si="2"/>
        <v>4.5714285714285714E-2</v>
      </c>
      <c r="R9" s="321">
        <f t="shared" si="3"/>
        <v>5.1152522447381291E-2</v>
      </c>
      <c r="S9" s="685">
        <f t="shared" si="4"/>
        <v>17.903382856583452</v>
      </c>
      <c r="T9" s="685">
        <f t="shared" si="5"/>
        <v>0.20235652266150231</v>
      </c>
      <c r="U9" s="340">
        <f t="shared" ref="U9:V9" si="20">U8+Q9</f>
        <v>0.92285714285714293</v>
      </c>
      <c r="V9" s="340">
        <f t="shared" si="20"/>
        <v>0.95424250943932487</v>
      </c>
    </row>
    <row r="10" spans="1:22" ht="13.2">
      <c r="A10" s="680" t="s">
        <v>262</v>
      </c>
      <c r="B10" s="681">
        <v>10000000</v>
      </c>
      <c r="C10" s="680" t="s">
        <v>217</v>
      </c>
      <c r="D10" s="686">
        <v>12500000</v>
      </c>
      <c r="E10" s="686" t="s">
        <v>217</v>
      </c>
      <c r="F10" s="687" t="s">
        <v>217</v>
      </c>
      <c r="G10" s="677"/>
      <c r="I10" s="336" t="str">
        <f t="shared" ref="I10:M10" si="21">LEFT(ABS(B10),1)</f>
        <v>1</v>
      </c>
      <c r="J10" s="336" t="e">
        <f t="shared" si="21"/>
        <v>#VALUE!</v>
      </c>
      <c r="K10" s="336" t="str">
        <f t="shared" si="21"/>
        <v>1</v>
      </c>
      <c r="L10" s="336" t="e">
        <f t="shared" si="21"/>
        <v>#VALUE!</v>
      </c>
      <c r="M10" s="336" t="e">
        <f t="shared" si="21"/>
        <v>#VALUE!</v>
      </c>
      <c r="O10" s="684">
        <v>9</v>
      </c>
      <c r="P10" s="336">
        <f t="shared" si="1"/>
        <v>27</v>
      </c>
      <c r="Q10" s="340">
        <f t="shared" si="2"/>
        <v>7.7142857142857138E-2</v>
      </c>
      <c r="R10" s="321">
        <f t="shared" si="3"/>
        <v>4.5757490560675143E-2</v>
      </c>
      <c r="S10" s="685">
        <f t="shared" si="4"/>
        <v>16.015121696236299</v>
      </c>
      <c r="T10" s="685">
        <f t="shared" si="5"/>
        <v>7.5346009625925268</v>
      </c>
      <c r="U10" s="340">
        <f t="shared" ref="U10:V10" si="22">U9+Q10</f>
        <v>1</v>
      </c>
      <c r="V10" s="340">
        <f t="shared" si="22"/>
        <v>1</v>
      </c>
    </row>
    <row r="11" spans="1:22" ht="13.2">
      <c r="A11" s="680" t="s">
        <v>263</v>
      </c>
      <c r="B11" s="681">
        <v>109155.66</v>
      </c>
      <c r="C11" s="681">
        <v>7640174.1600000001</v>
      </c>
      <c r="D11" s="686">
        <v>7663065.1600000001</v>
      </c>
      <c r="E11" s="686">
        <v>5032963.7</v>
      </c>
      <c r="F11" s="687">
        <v>5028963.7</v>
      </c>
      <c r="G11" s="677"/>
      <c r="I11" s="336" t="str">
        <f t="shared" ref="I11:M11" si="23">LEFT(ABS(B11),1)</f>
        <v>1</v>
      </c>
      <c r="J11" s="336" t="str">
        <f t="shared" si="23"/>
        <v>7</v>
      </c>
      <c r="K11" s="336" t="str">
        <f t="shared" si="23"/>
        <v>7</v>
      </c>
      <c r="L11" s="336" t="str">
        <f t="shared" si="23"/>
        <v>5</v>
      </c>
      <c r="M11" s="336" t="str">
        <f t="shared" si="23"/>
        <v>5</v>
      </c>
      <c r="O11" s="422" t="s">
        <v>1751</v>
      </c>
      <c r="P11" s="435">
        <f>SUM(P2:P10)</f>
        <v>350</v>
      </c>
      <c r="Q11" s="435">
        <f t="shared" si="2"/>
        <v>1</v>
      </c>
      <c r="R11" s="435"/>
      <c r="S11" s="696">
        <f t="shared" ref="S11:T11" si="24">SUM(S2:S10)</f>
        <v>350</v>
      </c>
      <c r="T11" s="696">
        <f t="shared" si="24"/>
        <v>20.53802831720219</v>
      </c>
      <c r="U11" s="435"/>
      <c r="V11" s="435"/>
    </row>
    <row r="12" spans="1:22" ht="13.2">
      <c r="A12" s="680" t="s">
        <v>23</v>
      </c>
      <c r="B12" s="681">
        <v>30342653.879999999</v>
      </c>
      <c r="C12" s="681">
        <v>38886884.350000001</v>
      </c>
      <c r="D12" s="686">
        <v>29296240.600000001</v>
      </c>
      <c r="E12" s="686">
        <v>23895497.289999999</v>
      </c>
      <c r="F12" s="687">
        <v>21192184.210000001</v>
      </c>
      <c r="G12" s="677"/>
      <c r="I12" s="336" t="str">
        <f t="shared" ref="I12:M12" si="25">LEFT(ABS(B12),1)</f>
        <v>3</v>
      </c>
      <c r="J12" s="336" t="str">
        <f t="shared" si="25"/>
        <v>3</v>
      </c>
      <c r="K12" s="336" t="str">
        <f t="shared" si="25"/>
        <v>2</v>
      </c>
      <c r="L12" s="336" t="str">
        <f t="shared" si="25"/>
        <v>2</v>
      </c>
      <c r="M12" s="336" t="str">
        <f t="shared" si="25"/>
        <v>2</v>
      </c>
    </row>
    <row r="13" spans="1:22" ht="13.2">
      <c r="A13" s="680" t="s">
        <v>265</v>
      </c>
      <c r="B13" s="681">
        <v>248756.88</v>
      </c>
      <c r="C13" s="681">
        <v>282919.59000000003</v>
      </c>
      <c r="D13" s="686">
        <v>323348.47999999998</v>
      </c>
      <c r="E13" s="690" t="s">
        <v>217</v>
      </c>
      <c r="F13" s="691" t="s">
        <v>217</v>
      </c>
      <c r="G13" s="677"/>
      <c r="I13" s="336" t="str">
        <f t="shared" ref="I13:M13" si="26">LEFT(ABS(B13),1)</f>
        <v>2</v>
      </c>
      <c r="J13" s="336" t="str">
        <f t="shared" si="26"/>
        <v>2</v>
      </c>
      <c r="K13" s="336" t="str">
        <f t="shared" si="26"/>
        <v>3</v>
      </c>
      <c r="L13" s="336" t="e">
        <f t="shared" si="26"/>
        <v>#VALUE!</v>
      </c>
      <c r="M13" s="336" t="e">
        <f t="shared" si="26"/>
        <v>#VALUE!</v>
      </c>
    </row>
    <row r="14" spans="1:22" ht="13.2">
      <c r="A14" s="688" t="s">
        <v>266</v>
      </c>
      <c r="B14" s="689">
        <v>95371300.400000006</v>
      </c>
      <c r="C14" s="689">
        <v>100122446.7</v>
      </c>
      <c r="D14" s="690">
        <v>93759373.260000005</v>
      </c>
      <c r="E14" s="690">
        <v>109352564.95999999</v>
      </c>
      <c r="F14" s="691">
        <v>102696981.17</v>
      </c>
      <c r="G14" s="677"/>
      <c r="I14" s="336" t="str">
        <f t="shared" ref="I14:M14" si="27">LEFT(ABS(B14),1)</f>
        <v>9</v>
      </c>
      <c r="J14" s="336" t="str">
        <f t="shared" si="27"/>
        <v>1</v>
      </c>
      <c r="K14" s="336" t="str">
        <f t="shared" si="27"/>
        <v>9</v>
      </c>
      <c r="L14" s="336" t="str">
        <f t="shared" si="27"/>
        <v>1</v>
      </c>
      <c r="M14" s="336" t="str">
        <f t="shared" si="27"/>
        <v>1</v>
      </c>
      <c r="O14" s="363" t="s">
        <v>1752</v>
      </c>
      <c r="P14" s="685">
        <f>T11</f>
        <v>20.53802831720219</v>
      </c>
    </row>
    <row r="15" spans="1:22" ht="13.2">
      <c r="A15" s="680" t="s">
        <v>267</v>
      </c>
      <c r="B15" s="692"/>
      <c r="C15" s="692"/>
      <c r="D15" s="693"/>
      <c r="E15" s="693"/>
      <c r="F15" s="694"/>
      <c r="G15" s="677"/>
      <c r="I15" s="336" t="str">
        <f t="shared" ref="I15:M15" si="28">LEFT(ABS(B15),1)</f>
        <v>0</v>
      </c>
      <c r="J15" s="336" t="str">
        <f t="shared" si="28"/>
        <v>0</v>
      </c>
      <c r="K15" s="336" t="str">
        <f t="shared" si="28"/>
        <v>0</v>
      </c>
      <c r="L15" s="336" t="str">
        <f t="shared" si="28"/>
        <v>0</v>
      </c>
      <c r="M15" s="336" t="str">
        <f t="shared" si="28"/>
        <v>0</v>
      </c>
      <c r="O15" s="422" t="s">
        <v>1734</v>
      </c>
      <c r="P15" s="697">
        <f>_xlfn.CHISQ.DIST.RT(P14,8)</f>
        <v>8.4813160945201201E-3</v>
      </c>
      <c r="Q15" s="12" t="s">
        <v>1753</v>
      </c>
    </row>
    <row r="16" spans="1:22" ht="13.2">
      <c r="A16" s="688" t="s">
        <v>268</v>
      </c>
      <c r="B16" s="689">
        <v>539813277.23000002</v>
      </c>
      <c r="C16" s="689">
        <v>570871560.53999996</v>
      </c>
      <c r="D16" s="690">
        <v>585156342.05999994</v>
      </c>
      <c r="E16" s="690">
        <v>628608991.67999995</v>
      </c>
      <c r="F16" s="691">
        <v>649872020.96000004</v>
      </c>
      <c r="G16" s="677"/>
      <c r="I16" s="336" t="str">
        <f t="shared" ref="I16:M16" si="29">LEFT(ABS(B16),1)</f>
        <v>5</v>
      </c>
      <c r="J16" s="336" t="str">
        <f t="shared" si="29"/>
        <v>5</v>
      </c>
      <c r="K16" s="336" t="str">
        <f t="shared" si="29"/>
        <v>5</v>
      </c>
      <c r="L16" s="336" t="str">
        <f t="shared" si="29"/>
        <v>6</v>
      </c>
      <c r="M16" s="336" t="str">
        <f t="shared" si="29"/>
        <v>6</v>
      </c>
      <c r="O16" s="336"/>
      <c r="P16" s="336"/>
      <c r="Q16" s="12" t="s">
        <v>1754</v>
      </c>
    </row>
    <row r="17" spans="1:28" ht="14.4">
      <c r="A17" s="688" t="s">
        <v>269</v>
      </c>
      <c r="B17" s="692"/>
      <c r="C17" s="692"/>
      <c r="D17" s="698"/>
      <c r="E17" s="699"/>
      <c r="F17" s="700"/>
      <c r="G17" s="677"/>
      <c r="I17" s="336" t="str">
        <f t="shared" ref="I17:M17" si="30">LEFT(ABS(B17),1)</f>
        <v>0</v>
      </c>
      <c r="J17" s="336" t="str">
        <f t="shared" si="30"/>
        <v>0</v>
      </c>
      <c r="K17" s="336" t="str">
        <f t="shared" si="30"/>
        <v>0</v>
      </c>
      <c r="L17" s="336" t="str">
        <f t="shared" si="30"/>
        <v>0</v>
      </c>
      <c r="M17" s="336" t="str">
        <f t="shared" si="30"/>
        <v>0</v>
      </c>
      <c r="T17" s="499"/>
      <c r="U17" s="499"/>
      <c r="V17" s="499"/>
      <c r="X17" s="499"/>
      <c r="Y17" s="499"/>
      <c r="Z17" s="499"/>
      <c r="AA17" s="499"/>
      <c r="AB17" s="499"/>
    </row>
    <row r="18" spans="1:28" ht="57" customHeight="1">
      <c r="A18" s="688"/>
      <c r="B18" s="681"/>
      <c r="C18" s="681"/>
      <c r="D18" s="701"/>
      <c r="E18" s="693"/>
      <c r="F18" s="694"/>
      <c r="G18" s="677"/>
      <c r="I18" s="336" t="str">
        <f t="shared" ref="I18:M18" si="31">LEFT(ABS(B18),1)</f>
        <v>0</v>
      </c>
      <c r="J18" s="336" t="str">
        <f t="shared" si="31"/>
        <v>0</v>
      </c>
      <c r="K18" s="336" t="str">
        <f t="shared" si="31"/>
        <v>0</v>
      </c>
      <c r="L18" s="336" t="str">
        <f t="shared" si="31"/>
        <v>0</v>
      </c>
      <c r="M18" s="336" t="str">
        <f t="shared" si="31"/>
        <v>0</v>
      </c>
      <c r="O18" s="859" t="s">
        <v>1755</v>
      </c>
      <c r="P18" s="817"/>
      <c r="Q18" s="817"/>
      <c r="R18" s="817"/>
      <c r="S18" s="817"/>
      <c r="T18" s="817"/>
      <c r="U18" s="817"/>
      <c r="Y18" s="499"/>
      <c r="Z18" s="499"/>
      <c r="AA18" s="499"/>
      <c r="AB18" s="499"/>
    </row>
    <row r="19" spans="1:28" ht="14.4">
      <c r="A19" s="688" t="s">
        <v>270</v>
      </c>
      <c r="B19" s="681">
        <v>319930000</v>
      </c>
      <c r="C19" s="681">
        <v>299000000</v>
      </c>
      <c r="D19" s="701">
        <v>260000000</v>
      </c>
      <c r="E19" s="686">
        <v>260000000</v>
      </c>
      <c r="F19" s="687">
        <v>260000000</v>
      </c>
      <c r="G19" s="677"/>
      <c r="I19" s="336" t="str">
        <f t="shared" ref="I19:M19" si="32">LEFT(ABS(B19),1)</f>
        <v>3</v>
      </c>
      <c r="J19" s="336" t="str">
        <f t="shared" si="32"/>
        <v>2</v>
      </c>
      <c r="K19" s="336" t="str">
        <f t="shared" si="32"/>
        <v>2</v>
      </c>
      <c r="L19" s="336" t="str">
        <f t="shared" si="32"/>
        <v>2</v>
      </c>
      <c r="M19" s="336" t="str">
        <f t="shared" si="32"/>
        <v>2</v>
      </c>
      <c r="Y19" s="499"/>
      <c r="Z19" s="499"/>
      <c r="AA19" s="499"/>
      <c r="AB19" s="499"/>
    </row>
    <row r="20" spans="1:28" ht="14.4">
      <c r="A20" s="680" t="s">
        <v>272</v>
      </c>
      <c r="B20" s="681">
        <v>21251646.239999998</v>
      </c>
      <c r="C20" s="681">
        <v>23129548.859999999</v>
      </c>
      <c r="D20" s="686">
        <v>49305477.289999999</v>
      </c>
      <c r="E20" s="686">
        <v>20715240.09</v>
      </c>
      <c r="F20" s="687">
        <v>10726557.91</v>
      </c>
      <c r="G20" s="677"/>
      <c r="I20" s="336" t="str">
        <f t="shared" ref="I20:M20" si="33">LEFT(ABS(B20),1)</f>
        <v>2</v>
      </c>
      <c r="J20" s="336" t="str">
        <f t="shared" si="33"/>
        <v>2</v>
      </c>
      <c r="K20" s="336" t="str">
        <f t="shared" si="33"/>
        <v>4</v>
      </c>
      <c r="L20" s="336" t="str">
        <f t="shared" si="33"/>
        <v>2</v>
      </c>
      <c r="M20" s="336" t="str">
        <f t="shared" si="33"/>
        <v>1</v>
      </c>
      <c r="O20" s="363" t="s">
        <v>1756</v>
      </c>
      <c r="P20" s="340">
        <f t="array" ref="P20">MAX(ABS(U2:U10-V2:V10))</f>
        <v>8.3887138521124061E-2</v>
      </c>
      <c r="Q20" s="306">
        <f>1.36/P11</f>
        <v>3.8857142857142862E-3</v>
      </c>
      <c r="S20" s="499"/>
      <c r="Y20" s="499"/>
      <c r="Z20" s="499"/>
      <c r="AA20" s="499"/>
      <c r="AB20" s="499"/>
    </row>
    <row r="21" spans="1:28" ht="14.4">
      <c r="A21" s="688" t="s">
        <v>273</v>
      </c>
      <c r="B21" s="689">
        <v>341181646.24000001</v>
      </c>
      <c r="C21" s="689">
        <v>322129548.86000001</v>
      </c>
      <c r="D21" s="690">
        <v>309305477.29000002</v>
      </c>
      <c r="E21" s="690">
        <v>280715240.08999997</v>
      </c>
      <c r="F21" s="691">
        <v>270726557.91000003</v>
      </c>
      <c r="G21" s="677"/>
      <c r="I21" s="336" t="str">
        <f t="shared" ref="I21:M21" si="34">LEFT(ABS(B21),1)</f>
        <v>3</v>
      </c>
      <c r="J21" s="336" t="str">
        <f t="shared" si="34"/>
        <v>3</v>
      </c>
      <c r="K21" s="336" t="str">
        <f t="shared" si="34"/>
        <v>3</v>
      </c>
      <c r="L21" s="336" t="str">
        <f t="shared" si="34"/>
        <v>2</v>
      </c>
      <c r="M21" s="336" t="str">
        <f t="shared" si="34"/>
        <v>2</v>
      </c>
      <c r="O21" s="422" t="s">
        <v>1734</v>
      </c>
      <c r="P21" s="702">
        <f t="shared" ref="P21:Q21" si="35">EXP(-(P20^2)*P11)</f>
        <v>8.518173864761687E-2</v>
      </c>
      <c r="Q21" s="703">
        <f t="shared" si="35"/>
        <v>0.99998490133847573</v>
      </c>
      <c r="T21" s="499"/>
      <c r="Y21" s="499"/>
      <c r="Z21" s="499"/>
      <c r="AA21" s="499"/>
      <c r="AB21" s="499"/>
    </row>
    <row r="22" spans="1:28" ht="14.4">
      <c r="A22" s="688" t="s">
        <v>274</v>
      </c>
      <c r="B22" s="692"/>
      <c r="C22" s="692"/>
      <c r="D22" s="693"/>
      <c r="E22" s="693"/>
      <c r="F22" s="694"/>
      <c r="G22" s="677"/>
      <c r="I22" s="336" t="str">
        <f t="shared" ref="I22:M22" si="36">LEFT(ABS(B22),1)</f>
        <v>0</v>
      </c>
      <c r="J22" s="336" t="str">
        <f t="shared" si="36"/>
        <v>0</v>
      </c>
      <c r="K22" s="336" t="str">
        <f t="shared" si="36"/>
        <v>0</v>
      </c>
      <c r="L22" s="336" t="str">
        <f t="shared" si="36"/>
        <v>0</v>
      </c>
      <c r="M22" s="336" t="str">
        <f t="shared" si="36"/>
        <v>0</v>
      </c>
      <c r="T22" s="499"/>
      <c r="Y22" s="499"/>
      <c r="Z22" s="499"/>
      <c r="AA22" s="499"/>
      <c r="AB22" s="499"/>
    </row>
    <row r="23" spans="1:28" ht="48.75" customHeight="1">
      <c r="A23" s="688" t="s">
        <v>1757</v>
      </c>
      <c r="B23" s="681">
        <v>128124510</v>
      </c>
      <c r="C23" s="681">
        <v>180749560</v>
      </c>
      <c r="D23" s="701">
        <v>226499531</v>
      </c>
      <c r="E23" s="701">
        <v>268494971</v>
      </c>
      <c r="F23" s="704">
        <v>319661929.57999998</v>
      </c>
      <c r="G23" s="677"/>
      <c r="I23" s="336" t="str">
        <f t="shared" ref="I23:M23" si="37">LEFT(ABS(B23),1)</f>
        <v>1</v>
      </c>
      <c r="J23" s="336" t="str">
        <f t="shared" si="37"/>
        <v>1</v>
      </c>
      <c r="K23" s="336" t="str">
        <f t="shared" si="37"/>
        <v>2</v>
      </c>
      <c r="L23" s="336" t="str">
        <f t="shared" si="37"/>
        <v>2</v>
      </c>
      <c r="M23" s="336" t="str">
        <f t="shared" si="37"/>
        <v>3</v>
      </c>
      <c r="T23" s="499"/>
      <c r="U23" s="705"/>
      <c r="V23" s="705"/>
      <c r="W23" s="705"/>
      <c r="X23" s="705"/>
      <c r="Y23" s="499"/>
      <c r="Z23" s="499"/>
      <c r="AA23" s="499"/>
      <c r="AB23" s="499"/>
    </row>
    <row r="24" spans="1:28" ht="14.4">
      <c r="A24" s="688"/>
      <c r="B24" s="689"/>
      <c r="C24" s="689"/>
      <c r="D24" s="690"/>
      <c r="E24" s="693"/>
      <c r="F24" s="694"/>
      <c r="G24" s="677"/>
      <c r="I24" s="336" t="str">
        <f t="shared" ref="I24:M24" si="38">LEFT(ABS(B24),1)</f>
        <v>0</v>
      </c>
      <c r="J24" s="336" t="str">
        <f t="shared" si="38"/>
        <v>0</v>
      </c>
      <c r="K24" s="336" t="str">
        <f t="shared" si="38"/>
        <v>0</v>
      </c>
      <c r="L24" s="336" t="str">
        <f t="shared" si="38"/>
        <v>0</v>
      </c>
      <c r="M24" s="336" t="str">
        <f t="shared" si="38"/>
        <v>0</v>
      </c>
      <c r="O24" s="706"/>
      <c r="P24" s="706"/>
      <c r="Q24" s="706"/>
      <c r="R24" s="499"/>
      <c r="S24" s="499"/>
      <c r="T24" s="499"/>
      <c r="U24" s="499"/>
      <c r="V24" s="499"/>
      <c r="W24" s="499"/>
      <c r="X24" s="499"/>
      <c r="Y24" s="499"/>
      <c r="Z24" s="499"/>
      <c r="AA24" s="499"/>
      <c r="AB24" s="499"/>
    </row>
    <row r="25" spans="1:28" ht="17.399999999999999">
      <c r="A25" s="688"/>
      <c r="B25" s="692"/>
      <c r="C25" s="692"/>
      <c r="D25" s="693"/>
      <c r="E25" s="682"/>
      <c r="F25" s="683"/>
      <c r="G25" s="677"/>
      <c r="I25" s="336" t="str">
        <f t="shared" ref="I25:M25" si="39">LEFT(ABS(B25),1)</f>
        <v>0</v>
      </c>
      <c r="J25" s="336" t="str">
        <f t="shared" si="39"/>
        <v>0</v>
      </c>
      <c r="K25" s="336" t="str">
        <f t="shared" si="39"/>
        <v>0</v>
      </c>
      <c r="L25" s="336" t="str">
        <f t="shared" si="39"/>
        <v>0</v>
      </c>
      <c r="M25" s="336" t="str">
        <f t="shared" si="39"/>
        <v>0</v>
      </c>
      <c r="O25" s="860" t="s">
        <v>1758</v>
      </c>
      <c r="P25" s="817"/>
      <c r="Q25" s="817"/>
      <c r="R25" s="499"/>
      <c r="S25" s="707" t="s">
        <v>1759</v>
      </c>
      <c r="T25" s="705"/>
      <c r="U25" s="708"/>
      <c r="V25" s="708"/>
      <c r="W25" s="499"/>
      <c r="X25" s="499"/>
      <c r="Y25" s="499"/>
      <c r="Z25" s="499"/>
      <c r="AA25" s="499"/>
      <c r="AB25" s="499"/>
    </row>
    <row r="26" spans="1:28" ht="63.75" customHeight="1">
      <c r="A26" s="688" t="s">
        <v>1760</v>
      </c>
      <c r="B26" s="681">
        <v>64444585.420000002</v>
      </c>
      <c r="C26" s="681">
        <v>59850239.380000003</v>
      </c>
      <c r="D26" s="682">
        <v>44500040</v>
      </c>
      <c r="E26" s="682">
        <v>62350050</v>
      </c>
      <c r="F26" s="683">
        <v>50750040</v>
      </c>
      <c r="G26" s="677"/>
      <c r="I26" s="336" t="str">
        <f t="shared" ref="I26:M26" si="40">LEFT(ABS(B26),1)</f>
        <v>6</v>
      </c>
      <c r="J26" s="336" t="str">
        <f t="shared" si="40"/>
        <v>5</v>
      </c>
      <c r="K26" s="336" t="str">
        <f t="shared" si="40"/>
        <v>4</v>
      </c>
      <c r="L26" s="336" t="str">
        <f t="shared" si="40"/>
        <v>6</v>
      </c>
      <c r="M26" s="336" t="str">
        <f t="shared" si="40"/>
        <v>5</v>
      </c>
      <c r="O26" s="861" t="s">
        <v>1761</v>
      </c>
      <c r="P26" s="817"/>
      <c r="Q26" s="817"/>
      <c r="R26" s="499"/>
      <c r="S26" s="709" t="str">
        <f>IF(P21&gt;0.05, "Null hypothesis is accepted", "Alternative hypothesis is accepted")</f>
        <v>Null hypothesis is accepted</v>
      </c>
      <c r="T26" s="499"/>
      <c r="U26" s="499"/>
      <c r="V26" s="499"/>
      <c r="W26" s="499"/>
      <c r="X26" s="499"/>
      <c r="Y26" s="499"/>
      <c r="Z26" s="499"/>
      <c r="AA26" s="499"/>
      <c r="AB26" s="499"/>
    </row>
    <row r="27" spans="1:28" ht="14.4">
      <c r="A27" s="680" t="s">
        <v>25</v>
      </c>
      <c r="B27" s="681">
        <v>1361912.72</v>
      </c>
      <c r="C27" s="681">
        <v>3922447.82</v>
      </c>
      <c r="D27" s="686">
        <v>909360.77</v>
      </c>
      <c r="E27" s="686">
        <v>438348.63</v>
      </c>
      <c r="F27" s="687">
        <v>346692.4</v>
      </c>
      <c r="G27" s="677"/>
      <c r="I27" s="336" t="str">
        <f t="shared" ref="I27:M27" si="41">LEFT(ABS(B27),1)</f>
        <v>1</v>
      </c>
      <c r="J27" s="336" t="str">
        <f t="shared" si="41"/>
        <v>3</v>
      </c>
      <c r="K27" s="336" t="str">
        <f t="shared" si="41"/>
        <v>9</v>
      </c>
      <c r="L27" s="336" t="str">
        <f t="shared" si="41"/>
        <v>4</v>
      </c>
      <c r="M27" s="336" t="str">
        <f t="shared" si="41"/>
        <v>3</v>
      </c>
      <c r="O27" s="861" t="s">
        <v>1762</v>
      </c>
      <c r="P27" s="817"/>
      <c r="Q27" s="817"/>
      <c r="R27" s="499"/>
      <c r="S27" s="499"/>
    </row>
    <row r="28" spans="1:28" ht="14.4">
      <c r="A28" s="680" t="s">
        <v>282</v>
      </c>
      <c r="B28" s="681">
        <v>2138662.02</v>
      </c>
      <c r="C28" s="681">
        <v>1574681.33</v>
      </c>
      <c r="D28" s="686">
        <v>1792834.36</v>
      </c>
      <c r="E28" s="686">
        <v>14985396.960000001</v>
      </c>
      <c r="F28" s="687">
        <v>6532145.0700000003</v>
      </c>
      <c r="G28" s="677"/>
      <c r="I28" s="336" t="str">
        <f t="shared" ref="I28:M28" si="42">LEFT(ABS(B28),1)</f>
        <v>2</v>
      </c>
      <c r="J28" s="336" t="str">
        <f t="shared" si="42"/>
        <v>1</v>
      </c>
      <c r="K28" s="336" t="str">
        <f t="shared" si="42"/>
        <v>1</v>
      </c>
      <c r="L28" s="336" t="str">
        <f t="shared" si="42"/>
        <v>1</v>
      </c>
      <c r="M28" s="336" t="str">
        <f t="shared" si="42"/>
        <v>6</v>
      </c>
      <c r="O28" s="705"/>
      <c r="P28" s="705"/>
      <c r="Q28" s="705"/>
      <c r="R28" s="705"/>
      <c r="S28" s="705"/>
    </row>
    <row r="29" spans="1:28" ht="14.4">
      <c r="A29" s="680" t="s">
        <v>222</v>
      </c>
      <c r="B29" s="681">
        <v>1042959.17</v>
      </c>
      <c r="C29" s="681">
        <v>1313852.17</v>
      </c>
      <c r="D29" s="686">
        <v>959773</v>
      </c>
      <c r="E29" s="686">
        <v>453356</v>
      </c>
      <c r="F29" s="687">
        <v>648007</v>
      </c>
      <c r="G29" s="677"/>
      <c r="I29" s="336" t="str">
        <f t="shared" ref="I29:M29" si="43">LEFT(ABS(B29),1)</f>
        <v>1</v>
      </c>
      <c r="J29" s="336" t="str">
        <f t="shared" si="43"/>
        <v>1</v>
      </c>
      <c r="K29" s="336" t="str">
        <f t="shared" si="43"/>
        <v>9</v>
      </c>
      <c r="L29" s="336" t="str">
        <f t="shared" si="43"/>
        <v>4</v>
      </c>
      <c r="M29" s="336" t="str">
        <f t="shared" si="43"/>
        <v>6</v>
      </c>
      <c r="S29" s="499"/>
    </row>
    <row r="30" spans="1:28" ht="13.8">
      <c r="A30" s="680" t="s">
        <v>27</v>
      </c>
      <c r="B30" s="681">
        <v>1519001.65</v>
      </c>
      <c r="C30" s="681">
        <v>1331230.99</v>
      </c>
      <c r="D30" s="686">
        <v>1189325.6399999999</v>
      </c>
      <c r="E30" s="686">
        <v>1171629</v>
      </c>
      <c r="F30" s="687">
        <v>1206649</v>
      </c>
      <c r="G30" s="677"/>
      <c r="I30" s="336" t="str">
        <f t="shared" ref="I30:M30" si="44">LEFT(ABS(B30),1)</f>
        <v>1</v>
      </c>
      <c r="J30" s="336" t="str">
        <f t="shared" si="44"/>
        <v>1</v>
      </c>
      <c r="K30" s="336" t="str">
        <f t="shared" si="44"/>
        <v>1</v>
      </c>
      <c r="L30" s="336" t="str">
        <f t="shared" si="44"/>
        <v>1</v>
      </c>
      <c r="M30" s="336" t="str">
        <f t="shared" si="44"/>
        <v>1</v>
      </c>
      <c r="O30" s="710" t="s">
        <v>1763</v>
      </c>
    </row>
    <row r="31" spans="1:28" ht="13.8">
      <c r="A31" s="688" t="s">
        <v>284</v>
      </c>
      <c r="B31" s="689">
        <v>70507120.989999995</v>
      </c>
      <c r="C31" s="689">
        <v>67992451.689999998</v>
      </c>
      <c r="D31" s="711">
        <v>49351333.770000003</v>
      </c>
      <c r="E31" s="690">
        <v>79398780.590000004</v>
      </c>
      <c r="F31" s="691">
        <v>59483533.469999999</v>
      </c>
      <c r="G31" s="677"/>
      <c r="I31" s="336" t="str">
        <f t="shared" ref="I31:M31" si="45">LEFT(ABS(B31),1)</f>
        <v>7</v>
      </c>
      <c r="J31" s="336" t="str">
        <f t="shared" si="45"/>
        <v>6</v>
      </c>
      <c r="K31" s="336" t="str">
        <f t="shared" si="45"/>
        <v>4</v>
      </c>
      <c r="L31" s="336" t="str">
        <f t="shared" si="45"/>
        <v>7</v>
      </c>
      <c r="M31" s="336" t="str">
        <f t="shared" si="45"/>
        <v>5</v>
      </c>
      <c r="O31" s="862" t="s">
        <v>1764</v>
      </c>
      <c r="P31" s="817"/>
      <c r="Q31" s="817"/>
      <c r="R31" s="817"/>
    </row>
    <row r="32" spans="1:28" ht="13.2">
      <c r="A32" s="688" t="s">
        <v>285</v>
      </c>
      <c r="B32" s="689">
        <v>198631630.99000001</v>
      </c>
      <c r="C32" s="689">
        <v>248742011.69</v>
      </c>
      <c r="D32" s="711">
        <v>275850864.76999998</v>
      </c>
      <c r="E32" s="690">
        <v>347893751.58999997</v>
      </c>
      <c r="F32" s="691">
        <v>379145463.05000001</v>
      </c>
      <c r="G32" s="677"/>
      <c r="I32" s="336" t="str">
        <f t="shared" ref="I32:M32" si="46">LEFT(ABS(B32),1)</f>
        <v>1</v>
      </c>
      <c r="J32" s="336" t="str">
        <f t="shared" si="46"/>
        <v>2</v>
      </c>
      <c r="K32" s="336" t="str">
        <f t="shared" si="46"/>
        <v>2</v>
      </c>
      <c r="L32" s="336" t="str">
        <f t="shared" si="46"/>
        <v>3</v>
      </c>
      <c r="M32" s="336" t="str">
        <f t="shared" si="46"/>
        <v>3</v>
      </c>
    </row>
    <row r="33" spans="1:13" ht="13.2">
      <c r="A33" s="688" t="s">
        <v>286</v>
      </c>
      <c r="B33" s="689">
        <v>539813277.23000002</v>
      </c>
      <c r="C33" s="689">
        <v>570871560.53999996</v>
      </c>
      <c r="D33" s="711">
        <v>585156342.05999994</v>
      </c>
      <c r="E33" s="690">
        <v>628608991.67999995</v>
      </c>
      <c r="F33" s="691">
        <v>649872020.96000004</v>
      </c>
      <c r="G33" s="677"/>
      <c r="I33" s="336" t="str">
        <f t="shared" ref="I33:M33" si="47">LEFT(ABS(B33),1)</f>
        <v>5</v>
      </c>
      <c r="J33" s="336" t="str">
        <f t="shared" si="47"/>
        <v>5</v>
      </c>
      <c r="K33" s="336" t="str">
        <f t="shared" si="47"/>
        <v>5</v>
      </c>
      <c r="L33" s="336" t="str">
        <f t="shared" si="47"/>
        <v>6</v>
      </c>
      <c r="M33" s="336" t="str">
        <f t="shared" si="47"/>
        <v>6</v>
      </c>
    </row>
    <row r="34" spans="1:13" ht="13.2">
      <c r="A34" s="680" t="s">
        <v>1765</v>
      </c>
      <c r="B34" s="680" t="s">
        <v>217</v>
      </c>
      <c r="C34" s="681">
        <v>14990404</v>
      </c>
      <c r="D34" s="681" t="s">
        <v>217</v>
      </c>
      <c r="E34" s="712" t="s">
        <v>217</v>
      </c>
      <c r="F34" s="713" t="s">
        <v>217</v>
      </c>
      <c r="G34" s="677"/>
      <c r="I34" s="336" t="e">
        <f t="shared" ref="I34:M34" si="48">LEFT(ABS(B34),1)</f>
        <v>#VALUE!</v>
      </c>
      <c r="J34" s="336" t="str">
        <f t="shared" si="48"/>
        <v>1</v>
      </c>
      <c r="K34" s="336" t="e">
        <f t="shared" si="48"/>
        <v>#VALUE!</v>
      </c>
      <c r="L34" s="336" t="e">
        <f t="shared" si="48"/>
        <v>#VALUE!</v>
      </c>
      <c r="M34" s="336" t="e">
        <f t="shared" si="48"/>
        <v>#VALUE!</v>
      </c>
    </row>
    <row r="35" spans="1:13" ht="13.2">
      <c r="A35" s="857" t="s">
        <v>1766</v>
      </c>
      <c r="B35" s="813"/>
      <c r="C35" s="814"/>
      <c r="D35" s="714"/>
      <c r="E35" s="714"/>
      <c r="F35" s="715"/>
      <c r="G35" s="677"/>
      <c r="I35" s="336" t="str">
        <f t="shared" ref="I35:M35" si="49">LEFT(ABS(B35),1)</f>
        <v>0</v>
      </c>
      <c r="J35" s="336" t="str">
        <f t="shared" si="49"/>
        <v>0</v>
      </c>
      <c r="K35" s="336" t="str">
        <f t="shared" si="49"/>
        <v>0</v>
      </c>
      <c r="L35" s="336" t="str">
        <f t="shared" si="49"/>
        <v>0</v>
      </c>
      <c r="M35" s="336" t="str">
        <f t="shared" si="49"/>
        <v>0</v>
      </c>
    </row>
    <row r="36" spans="1:13" ht="13.2">
      <c r="A36" s="680" t="s">
        <v>58</v>
      </c>
      <c r="B36" s="681">
        <v>94205884.239999995</v>
      </c>
      <c r="C36" s="681">
        <v>72296402.349999994</v>
      </c>
      <c r="D36" s="686">
        <v>104249652.94</v>
      </c>
      <c r="E36" s="686">
        <v>94038122.040000007</v>
      </c>
      <c r="F36" s="687">
        <v>107255628.15000001</v>
      </c>
      <c r="G36" s="677"/>
      <c r="I36" s="336" t="str">
        <f t="shared" ref="I36:M36" si="50">LEFT(ABS(B36),1)</f>
        <v>9</v>
      </c>
      <c r="J36" s="336" t="str">
        <f t="shared" si="50"/>
        <v>7</v>
      </c>
      <c r="K36" s="336" t="str">
        <f t="shared" si="50"/>
        <v>1</v>
      </c>
      <c r="L36" s="336" t="str">
        <f t="shared" si="50"/>
        <v>9</v>
      </c>
      <c r="M36" s="336" t="str">
        <f t="shared" si="50"/>
        <v>1</v>
      </c>
    </row>
    <row r="37" spans="1:13" ht="13.2">
      <c r="A37" s="680" t="s">
        <v>60</v>
      </c>
      <c r="B37" s="681">
        <v>341621.93</v>
      </c>
      <c r="C37" s="681">
        <v>404280.81</v>
      </c>
      <c r="D37" s="686">
        <v>403869.86</v>
      </c>
      <c r="E37" s="712" t="s">
        <v>217</v>
      </c>
      <c r="F37" s="713" t="s">
        <v>217</v>
      </c>
      <c r="G37" s="677"/>
      <c r="I37" s="336" t="str">
        <f t="shared" ref="I37:M37" si="51">LEFT(ABS(B37),1)</f>
        <v>3</v>
      </c>
      <c r="J37" s="336" t="str">
        <f t="shared" si="51"/>
        <v>4</v>
      </c>
      <c r="K37" s="336" t="str">
        <f t="shared" si="51"/>
        <v>4</v>
      </c>
      <c r="L37" s="336" t="e">
        <f t="shared" si="51"/>
        <v>#VALUE!</v>
      </c>
      <c r="M37" s="336" t="e">
        <f t="shared" si="51"/>
        <v>#VALUE!</v>
      </c>
    </row>
    <row r="38" spans="1:13" ht="13.2">
      <c r="A38" s="680" t="s">
        <v>61</v>
      </c>
      <c r="B38" s="681">
        <v>80076</v>
      </c>
      <c r="C38" s="681">
        <v>9500053.8699999992</v>
      </c>
      <c r="D38" s="686">
        <v>362371.6</v>
      </c>
      <c r="E38" s="695">
        <v>2852.59</v>
      </c>
      <c r="F38" s="687">
        <v>6116474.7599999998</v>
      </c>
      <c r="G38" s="677"/>
      <c r="I38" s="336" t="str">
        <f t="shared" ref="I38:M38" si="52">LEFT(ABS(B38),1)</f>
        <v>8</v>
      </c>
      <c r="J38" s="336" t="str">
        <f t="shared" si="52"/>
        <v>9</v>
      </c>
      <c r="K38" s="336" t="str">
        <f t="shared" si="52"/>
        <v>3</v>
      </c>
      <c r="L38" s="336" t="str">
        <f t="shared" si="52"/>
        <v>2</v>
      </c>
      <c r="M38" s="336" t="str">
        <f t="shared" si="52"/>
        <v>6</v>
      </c>
    </row>
    <row r="39" spans="1:13" ht="13.2">
      <c r="A39" s="688" t="s">
        <v>62</v>
      </c>
      <c r="B39" s="689">
        <v>94627582.170000002</v>
      </c>
      <c r="C39" s="689">
        <v>82200737.030000001</v>
      </c>
      <c r="D39" s="690">
        <v>105015894.40000001</v>
      </c>
      <c r="E39" s="690">
        <v>94040974.629999995</v>
      </c>
      <c r="F39" s="691">
        <v>113372102.91</v>
      </c>
      <c r="G39" s="677"/>
      <c r="I39" s="336" t="str">
        <f t="shared" ref="I39:M39" si="53">LEFT(ABS(B39),1)</f>
        <v>9</v>
      </c>
      <c r="J39" s="336" t="str">
        <f t="shared" si="53"/>
        <v>8</v>
      </c>
      <c r="K39" s="336" t="str">
        <f t="shared" si="53"/>
        <v>1</v>
      </c>
      <c r="L39" s="336" t="str">
        <f t="shared" si="53"/>
        <v>9</v>
      </c>
      <c r="M39" s="336" t="str">
        <f t="shared" si="53"/>
        <v>1</v>
      </c>
    </row>
    <row r="40" spans="1:13" ht="13.2">
      <c r="A40" s="680" t="s">
        <v>63</v>
      </c>
      <c r="B40" s="681">
        <v>9502372.2899999991</v>
      </c>
      <c r="C40" s="681">
        <v>6538302.0899999999</v>
      </c>
      <c r="D40" s="686">
        <v>6614534.0300000003</v>
      </c>
      <c r="E40" s="686">
        <v>7058152.0800000001</v>
      </c>
      <c r="F40" s="687">
        <v>7191705.2300000004</v>
      </c>
      <c r="G40" s="677"/>
      <c r="I40" s="336" t="str">
        <f t="shared" ref="I40:M40" si="54">LEFT(ABS(B40),1)</f>
        <v>9</v>
      </c>
      <c r="J40" s="336" t="str">
        <f t="shared" si="54"/>
        <v>6</v>
      </c>
      <c r="K40" s="336" t="str">
        <f t="shared" si="54"/>
        <v>6</v>
      </c>
      <c r="L40" s="336" t="str">
        <f t="shared" si="54"/>
        <v>7</v>
      </c>
      <c r="M40" s="336" t="str">
        <f t="shared" si="54"/>
        <v>7</v>
      </c>
    </row>
    <row r="41" spans="1:13" ht="13.2">
      <c r="A41" s="680" t="s">
        <v>64</v>
      </c>
      <c r="B41" s="681">
        <v>9234713</v>
      </c>
      <c r="C41" s="681">
        <v>8929492</v>
      </c>
      <c r="D41" s="686">
        <v>7622169</v>
      </c>
      <c r="E41" s="686">
        <v>7984269</v>
      </c>
      <c r="F41" s="687">
        <v>9847775.6799999997</v>
      </c>
      <c r="G41" s="677"/>
      <c r="I41" s="336" t="str">
        <f t="shared" ref="I41:M41" si="55">LEFT(ABS(B41),1)</f>
        <v>9</v>
      </c>
      <c r="J41" s="336" t="str">
        <f t="shared" si="55"/>
        <v>8</v>
      </c>
      <c r="K41" s="336" t="str">
        <f t="shared" si="55"/>
        <v>7</v>
      </c>
      <c r="L41" s="336" t="str">
        <f t="shared" si="55"/>
        <v>7</v>
      </c>
      <c r="M41" s="336" t="str">
        <f t="shared" si="55"/>
        <v>9</v>
      </c>
    </row>
    <row r="42" spans="1:13" ht="13.2">
      <c r="A42" s="680" t="s">
        <v>65</v>
      </c>
      <c r="B42" s="681">
        <v>17425902.510000002</v>
      </c>
      <c r="C42" s="681">
        <v>1610752.02</v>
      </c>
      <c r="D42" s="686">
        <v>1047679.74</v>
      </c>
      <c r="E42" s="686">
        <v>1398137.26</v>
      </c>
      <c r="F42" s="687">
        <v>1479935.26</v>
      </c>
      <c r="G42" s="677"/>
      <c r="I42" s="336" t="str">
        <f t="shared" ref="I42:M42" si="56">LEFT(ABS(B42),1)</f>
        <v>1</v>
      </c>
      <c r="J42" s="336" t="str">
        <f t="shared" si="56"/>
        <v>1</v>
      </c>
      <c r="K42" s="336" t="str">
        <f t="shared" si="56"/>
        <v>1</v>
      </c>
      <c r="L42" s="336" t="str">
        <f t="shared" si="56"/>
        <v>1</v>
      </c>
      <c r="M42" s="336" t="str">
        <f t="shared" si="56"/>
        <v>1</v>
      </c>
    </row>
    <row r="43" spans="1:13" ht="13.2">
      <c r="A43" s="680" t="s">
        <v>66</v>
      </c>
      <c r="B43" s="681">
        <v>229945.05</v>
      </c>
      <c r="C43" s="681">
        <v>253343.88</v>
      </c>
      <c r="D43" s="686">
        <v>311464.18</v>
      </c>
      <c r="E43" s="686">
        <v>397127.22</v>
      </c>
      <c r="F43" s="687">
        <v>463940.98</v>
      </c>
      <c r="G43" s="677"/>
      <c r="I43" s="336" t="str">
        <f t="shared" ref="I43:M43" si="57">LEFT(ABS(B43),1)</f>
        <v>2</v>
      </c>
      <c r="J43" s="336" t="str">
        <f t="shared" si="57"/>
        <v>2</v>
      </c>
      <c r="K43" s="336" t="str">
        <f t="shared" si="57"/>
        <v>3</v>
      </c>
      <c r="L43" s="336" t="str">
        <f t="shared" si="57"/>
        <v>3</v>
      </c>
      <c r="M43" s="336" t="str">
        <f t="shared" si="57"/>
        <v>4</v>
      </c>
    </row>
    <row r="44" spans="1:13" ht="13.2">
      <c r="A44" s="680" t="s">
        <v>67</v>
      </c>
      <c r="B44" s="681">
        <v>27896258.620000001</v>
      </c>
      <c r="C44" s="681">
        <v>27659300.079999998</v>
      </c>
      <c r="D44" s="686">
        <v>27633353.73</v>
      </c>
      <c r="E44" s="686">
        <v>27719737.449999999</v>
      </c>
      <c r="F44" s="687">
        <v>27804009.239999998</v>
      </c>
      <c r="G44" s="677"/>
      <c r="I44" s="336" t="str">
        <f t="shared" ref="I44:M44" si="58">LEFT(ABS(B44),1)</f>
        <v>2</v>
      </c>
      <c r="J44" s="336" t="str">
        <f t="shared" si="58"/>
        <v>2</v>
      </c>
      <c r="K44" s="336" t="str">
        <f t="shared" si="58"/>
        <v>2</v>
      </c>
      <c r="L44" s="336" t="str">
        <f t="shared" si="58"/>
        <v>2</v>
      </c>
      <c r="M44" s="336" t="str">
        <f t="shared" si="58"/>
        <v>2</v>
      </c>
    </row>
    <row r="45" spans="1:13" ht="13.2">
      <c r="A45" s="688" t="s">
        <v>218</v>
      </c>
      <c r="B45" s="689">
        <v>30338390.699999999</v>
      </c>
      <c r="C45" s="689">
        <v>37209546.960000001</v>
      </c>
      <c r="D45" s="690">
        <v>61786693.719999999</v>
      </c>
      <c r="E45" s="690">
        <v>49483551.619999997</v>
      </c>
      <c r="F45" s="691">
        <v>66584736.520000003</v>
      </c>
      <c r="G45" s="677"/>
      <c r="I45" s="336" t="str">
        <f t="shared" ref="I45:M45" si="59">LEFT(ABS(B45),1)</f>
        <v>3</v>
      </c>
      <c r="J45" s="336" t="str">
        <f t="shared" si="59"/>
        <v>3</v>
      </c>
      <c r="K45" s="336" t="str">
        <f t="shared" si="59"/>
        <v>6</v>
      </c>
      <c r="L45" s="336" t="str">
        <f t="shared" si="59"/>
        <v>4</v>
      </c>
      <c r="M45" s="336" t="str">
        <f t="shared" si="59"/>
        <v>6</v>
      </c>
    </row>
    <row r="46" spans="1:13" ht="13.2">
      <c r="A46" s="680" t="s">
        <v>219</v>
      </c>
      <c r="B46" s="681">
        <v>9488088.3699999992</v>
      </c>
      <c r="C46" s="681">
        <v>21779443.399999999</v>
      </c>
      <c r="D46" s="686">
        <v>32229014.52</v>
      </c>
      <c r="E46" s="686">
        <v>39193211.439999998</v>
      </c>
      <c r="F46" s="687">
        <v>42912246.630000003</v>
      </c>
      <c r="G46" s="677"/>
      <c r="I46" s="336" t="str">
        <f t="shared" ref="I46:M46" si="60">LEFT(ABS(B46),1)</f>
        <v>9</v>
      </c>
      <c r="J46" s="336" t="str">
        <f t="shared" si="60"/>
        <v>2</v>
      </c>
      <c r="K46" s="336" t="str">
        <f t="shared" si="60"/>
        <v>3</v>
      </c>
      <c r="L46" s="336" t="str">
        <f t="shared" si="60"/>
        <v>3</v>
      </c>
      <c r="M46" s="336" t="str">
        <f t="shared" si="60"/>
        <v>4</v>
      </c>
    </row>
    <row r="47" spans="1:13" ht="13.2">
      <c r="A47" s="688" t="s">
        <v>221</v>
      </c>
      <c r="B47" s="689">
        <v>20850302.329999998</v>
      </c>
      <c r="C47" s="689">
        <v>15430103.560000001</v>
      </c>
      <c r="D47" s="690">
        <v>29557679.199999999</v>
      </c>
      <c r="E47" s="690">
        <v>10290340.18</v>
      </c>
      <c r="F47" s="691">
        <v>23672489.890000001</v>
      </c>
      <c r="G47" s="677"/>
      <c r="I47" s="336" t="str">
        <f t="shared" ref="I47:M47" si="61">LEFT(ABS(B47),1)</f>
        <v>2</v>
      </c>
      <c r="J47" s="336" t="str">
        <f t="shared" si="61"/>
        <v>1</v>
      </c>
      <c r="K47" s="336" t="str">
        <f t="shared" si="61"/>
        <v>2</v>
      </c>
      <c r="L47" s="336" t="str">
        <f t="shared" si="61"/>
        <v>1</v>
      </c>
      <c r="M47" s="336" t="str">
        <f t="shared" si="61"/>
        <v>2</v>
      </c>
    </row>
    <row r="48" spans="1:13" ht="13.2">
      <c r="A48" s="688" t="s">
        <v>1767</v>
      </c>
      <c r="B48" s="681">
        <v>408829</v>
      </c>
      <c r="C48" s="681">
        <v>302551</v>
      </c>
      <c r="D48" s="701">
        <v>579562</v>
      </c>
      <c r="E48" s="682">
        <v>201771</v>
      </c>
      <c r="F48" s="683">
        <v>396737</v>
      </c>
      <c r="G48" s="677"/>
      <c r="I48" s="336" t="str">
        <f t="shared" ref="I48:M48" si="62">LEFT(ABS(B48),1)</f>
        <v>4</v>
      </c>
      <c r="J48" s="336" t="str">
        <f t="shared" si="62"/>
        <v>3</v>
      </c>
      <c r="K48" s="336" t="str">
        <f t="shared" si="62"/>
        <v>5</v>
      </c>
      <c r="L48" s="336" t="str">
        <f t="shared" si="62"/>
        <v>2</v>
      </c>
      <c r="M48" s="336" t="str">
        <f t="shared" si="62"/>
        <v>3</v>
      </c>
    </row>
    <row r="49" spans="1:13" ht="13.2">
      <c r="A49" s="680" t="s">
        <v>224</v>
      </c>
      <c r="B49" s="681">
        <v>202391</v>
      </c>
      <c r="C49" s="681">
        <v>149778</v>
      </c>
      <c r="D49" s="686">
        <v>286912</v>
      </c>
      <c r="E49" s="695">
        <v>99887</v>
      </c>
      <c r="F49" s="687">
        <v>196404</v>
      </c>
      <c r="G49" s="677"/>
      <c r="I49" s="336" t="str">
        <f t="shared" ref="I49:M49" si="63">LEFT(ABS(B49),1)</f>
        <v>2</v>
      </c>
      <c r="J49" s="336" t="str">
        <f t="shared" si="63"/>
        <v>1</v>
      </c>
      <c r="K49" s="336" t="str">
        <f t="shared" si="63"/>
        <v>2</v>
      </c>
      <c r="L49" s="336" t="str">
        <f t="shared" si="63"/>
        <v>9</v>
      </c>
      <c r="M49" s="336" t="str">
        <f t="shared" si="63"/>
        <v>1</v>
      </c>
    </row>
    <row r="50" spans="1:13" ht="13.2">
      <c r="A50" s="688" t="s">
        <v>225</v>
      </c>
      <c r="B50" s="689">
        <v>20239082.329999998</v>
      </c>
      <c r="C50" s="689">
        <v>14977774.560000001</v>
      </c>
      <c r="D50" s="690">
        <v>28691205.199999999</v>
      </c>
      <c r="E50" s="690">
        <v>9988682.1799999997</v>
      </c>
      <c r="F50" s="691">
        <v>23079348.890000001</v>
      </c>
      <c r="G50" s="677"/>
      <c r="I50" s="336" t="str">
        <f t="shared" ref="I50:M50" si="64">LEFT(ABS(B50),1)</f>
        <v>2</v>
      </c>
      <c r="J50" s="336" t="str">
        <f t="shared" si="64"/>
        <v>1</v>
      </c>
      <c r="K50" s="336" t="str">
        <f t="shared" si="64"/>
        <v>2</v>
      </c>
      <c r="L50" s="336" t="str">
        <f t="shared" si="64"/>
        <v>9</v>
      </c>
      <c r="M50" s="336" t="str">
        <f t="shared" si="64"/>
        <v>2</v>
      </c>
    </row>
    <row r="51" spans="1:13" ht="13.2">
      <c r="A51" s="688" t="s">
        <v>1768</v>
      </c>
      <c r="B51" s="681">
        <v>85406</v>
      </c>
      <c r="C51" s="681">
        <v>101071</v>
      </c>
      <c r="D51" s="701">
        <v>100968</v>
      </c>
      <c r="E51" s="716" t="s">
        <v>217</v>
      </c>
      <c r="F51" s="717" t="s">
        <v>217</v>
      </c>
      <c r="G51" s="677"/>
      <c r="I51" s="336" t="str">
        <f t="shared" ref="I51:M51" si="65">LEFT(ABS(B51),1)</f>
        <v>8</v>
      </c>
      <c r="J51" s="336" t="str">
        <f t="shared" si="65"/>
        <v>1</v>
      </c>
      <c r="K51" s="336" t="str">
        <f t="shared" si="65"/>
        <v>1</v>
      </c>
      <c r="L51" s="336" t="e">
        <f t="shared" si="65"/>
        <v>#VALUE!</v>
      </c>
      <c r="M51" s="336" t="e">
        <f t="shared" si="65"/>
        <v>#VALUE!</v>
      </c>
    </row>
    <row r="52" spans="1:13" ht="13.2">
      <c r="A52" s="680" t="s">
        <v>228</v>
      </c>
      <c r="B52" s="680" t="s">
        <v>217</v>
      </c>
      <c r="C52" s="680" t="s">
        <v>217</v>
      </c>
      <c r="D52" s="718" t="s">
        <v>217</v>
      </c>
      <c r="E52" s="719" t="s">
        <v>217</v>
      </c>
      <c r="F52" s="720" t="s">
        <v>217</v>
      </c>
      <c r="G52" s="677"/>
      <c r="I52" s="336" t="e">
        <f t="shared" ref="I52:M52" si="66">LEFT(ABS(B52),1)</f>
        <v>#VALUE!</v>
      </c>
      <c r="J52" s="336" t="e">
        <f t="shared" si="66"/>
        <v>#VALUE!</v>
      </c>
      <c r="K52" s="336" t="e">
        <f t="shared" si="66"/>
        <v>#VALUE!</v>
      </c>
      <c r="L52" s="336" t="e">
        <f t="shared" si="66"/>
        <v>#VALUE!</v>
      </c>
      <c r="M52" s="336" t="e">
        <f t="shared" si="66"/>
        <v>#VALUE!</v>
      </c>
    </row>
    <row r="53" spans="1:13" ht="13.2">
      <c r="A53" s="688" t="s">
        <v>229</v>
      </c>
      <c r="B53" s="689">
        <v>20153676.329999998</v>
      </c>
      <c r="C53" s="689">
        <v>14876703.560000001</v>
      </c>
      <c r="D53" s="690">
        <v>28590237.199999999</v>
      </c>
      <c r="E53" s="690">
        <v>9988682.1799999997</v>
      </c>
      <c r="F53" s="691">
        <v>23079348.890000001</v>
      </c>
      <c r="G53" s="677"/>
      <c r="I53" s="336" t="str">
        <f t="shared" ref="I53:M53" si="67">LEFT(ABS(B53),1)</f>
        <v>2</v>
      </c>
      <c r="J53" s="336" t="str">
        <f t="shared" si="67"/>
        <v>1</v>
      </c>
      <c r="K53" s="336" t="str">
        <f t="shared" si="67"/>
        <v>2</v>
      </c>
      <c r="L53" s="336" t="str">
        <f t="shared" si="67"/>
        <v>9</v>
      </c>
      <c r="M53" s="336" t="str">
        <f t="shared" si="67"/>
        <v>2</v>
      </c>
    </row>
    <row r="54" spans="1:13" ht="13.2">
      <c r="A54" s="688"/>
      <c r="B54" s="858"/>
      <c r="C54" s="814"/>
      <c r="D54" s="693"/>
      <c r="E54" s="693"/>
      <c r="F54" s="694"/>
      <c r="G54" s="677"/>
      <c r="I54" s="336" t="str">
        <f t="shared" ref="I54:M54" si="68">LEFT(ABS(B54),1)</f>
        <v>0</v>
      </c>
      <c r="J54" s="336" t="str">
        <f t="shared" si="68"/>
        <v>0</v>
      </c>
      <c r="K54" s="336" t="str">
        <f t="shared" si="68"/>
        <v>0</v>
      </c>
      <c r="L54" s="336" t="str">
        <f t="shared" si="68"/>
        <v>0</v>
      </c>
      <c r="M54" s="336" t="str">
        <f t="shared" si="68"/>
        <v>0</v>
      </c>
    </row>
    <row r="55" spans="1:13" ht="13.2">
      <c r="A55" s="688" t="s">
        <v>1769</v>
      </c>
      <c r="B55" s="681">
        <v>20153676.329999998</v>
      </c>
      <c r="C55" s="681">
        <v>14876703.560000001</v>
      </c>
      <c r="D55" s="686">
        <v>28590237.199999999</v>
      </c>
      <c r="E55" s="690">
        <v>9988682.1799999997</v>
      </c>
      <c r="F55" s="691">
        <v>23079348.890000001</v>
      </c>
      <c r="G55" s="677"/>
      <c r="I55" s="336" t="str">
        <f t="shared" ref="I55:M55" si="69">LEFT(ABS(B55),1)</f>
        <v>2</v>
      </c>
      <c r="J55" s="336" t="str">
        <f t="shared" si="69"/>
        <v>1</v>
      </c>
      <c r="K55" s="336" t="str">
        <f t="shared" si="69"/>
        <v>2</v>
      </c>
      <c r="L55" s="336" t="str">
        <f t="shared" si="69"/>
        <v>9</v>
      </c>
      <c r="M55" s="336" t="str">
        <f t="shared" si="69"/>
        <v>2</v>
      </c>
    </row>
    <row r="56" spans="1:13" ht="13.2">
      <c r="A56" s="680" t="s">
        <v>1770</v>
      </c>
      <c r="B56" s="692"/>
      <c r="C56" s="692"/>
      <c r="D56" s="693"/>
      <c r="E56" s="714"/>
      <c r="F56" s="715"/>
      <c r="G56" s="677"/>
      <c r="I56" s="336" t="str">
        <f t="shared" ref="I56:M56" si="70">LEFT(ABS(B56),1)</f>
        <v>0</v>
      </c>
      <c r="J56" s="336" t="str">
        <f t="shared" si="70"/>
        <v>0</v>
      </c>
      <c r="K56" s="336" t="str">
        <f t="shared" si="70"/>
        <v>0</v>
      </c>
      <c r="L56" s="336" t="str">
        <f t="shared" si="70"/>
        <v>0</v>
      </c>
      <c r="M56" s="336" t="str">
        <f t="shared" si="70"/>
        <v>0</v>
      </c>
    </row>
    <row r="57" spans="1:13" ht="13.2">
      <c r="A57" s="680" t="s">
        <v>1771</v>
      </c>
      <c r="B57" s="681">
        <v>6.51</v>
      </c>
      <c r="C57" s="681">
        <v>5.48</v>
      </c>
      <c r="D57" s="712">
        <v>11</v>
      </c>
      <c r="E57" s="686">
        <v>3.84</v>
      </c>
      <c r="F57" s="687">
        <v>8.9700000000000006</v>
      </c>
      <c r="G57" s="677"/>
      <c r="I57" s="336" t="str">
        <f t="shared" ref="I57:M57" si="71">LEFT(ABS(B57),1)</f>
        <v>6</v>
      </c>
      <c r="J57" s="336" t="str">
        <f t="shared" si="71"/>
        <v>5</v>
      </c>
      <c r="K57" s="336" t="str">
        <f t="shared" si="71"/>
        <v>1</v>
      </c>
      <c r="L57" s="336" t="str">
        <f t="shared" si="71"/>
        <v>3</v>
      </c>
      <c r="M57" s="336" t="str">
        <f t="shared" si="71"/>
        <v>8</v>
      </c>
    </row>
    <row r="58" spans="1:13" ht="13.2">
      <c r="A58" s="680" t="s">
        <v>1772</v>
      </c>
      <c r="B58" s="681">
        <v>6</v>
      </c>
      <c r="C58" s="681">
        <v>4.6500000000000004</v>
      </c>
      <c r="D58" s="712">
        <v>11</v>
      </c>
      <c r="E58" s="718">
        <v>3.84</v>
      </c>
      <c r="F58" s="721">
        <v>8.9700000000000006</v>
      </c>
      <c r="G58" s="677"/>
      <c r="I58" s="336" t="str">
        <f t="shared" ref="I58:M58" si="72">LEFT(ABS(B58),1)</f>
        <v>6</v>
      </c>
      <c r="J58" s="336" t="str">
        <f t="shared" si="72"/>
        <v>4</v>
      </c>
      <c r="K58" s="336" t="str">
        <f t="shared" si="72"/>
        <v>1</v>
      </c>
      <c r="L58" s="336" t="str">
        <f t="shared" si="72"/>
        <v>3</v>
      </c>
      <c r="M58" s="336" t="str">
        <f t="shared" si="72"/>
        <v>8</v>
      </c>
    </row>
    <row r="59" spans="1:13" ht="13.2">
      <c r="A59" s="680" t="s">
        <v>1765</v>
      </c>
      <c r="B59" s="680" t="s">
        <v>217</v>
      </c>
      <c r="C59" s="681">
        <v>14990404</v>
      </c>
      <c r="D59" s="686">
        <v>14990404</v>
      </c>
      <c r="E59" s="714"/>
      <c r="F59" s="715"/>
      <c r="G59" s="677"/>
      <c r="I59" s="336" t="e">
        <f t="shared" ref="I59:M59" si="73">LEFT(ABS(B59),1)</f>
        <v>#VALUE!</v>
      </c>
      <c r="J59" s="336" t="str">
        <f t="shared" si="73"/>
        <v>1</v>
      </c>
      <c r="K59" s="336" t="str">
        <f t="shared" si="73"/>
        <v>1</v>
      </c>
      <c r="L59" s="336" t="str">
        <f t="shared" si="73"/>
        <v>0</v>
      </c>
      <c r="M59" s="336" t="str">
        <f t="shared" si="73"/>
        <v>0</v>
      </c>
    </row>
    <row r="60" spans="1:13" ht="13.2">
      <c r="A60" s="680"/>
      <c r="B60" s="692"/>
      <c r="C60" s="692"/>
      <c r="D60" s="714"/>
      <c r="E60" s="714"/>
      <c r="F60" s="715"/>
      <c r="G60" s="677"/>
      <c r="I60" s="336" t="str">
        <f t="shared" ref="I60:M60" si="74">LEFT(ABS(B60),1)</f>
        <v>0</v>
      </c>
      <c r="J60" s="336" t="str">
        <f t="shared" si="74"/>
        <v>0</v>
      </c>
      <c r="K60" s="336" t="str">
        <f t="shared" si="74"/>
        <v>0</v>
      </c>
      <c r="L60" s="336" t="str">
        <f t="shared" si="74"/>
        <v>0</v>
      </c>
      <c r="M60" s="336" t="str">
        <f t="shared" si="74"/>
        <v>0</v>
      </c>
    </row>
    <row r="61" spans="1:13" ht="13.2">
      <c r="A61" s="858" t="s">
        <v>1773</v>
      </c>
      <c r="B61" s="813"/>
      <c r="C61" s="814"/>
      <c r="D61" s="714"/>
      <c r="E61" s="714"/>
      <c r="F61" s="715"/>
      <c r="G61" s="677"/>
      <c r="I61" s="336" t="str">
        <f t="shared" ref="I61:M61" si="75">LEFT(ABS(B61),1)</f>
        <v>0</v>
      </c>
      <c r="J61" s="336" t="str">
        <f t="shared" si="75"/>
        <v>0</v>
      </c>
      <c r="K61" s="336" t="str">
        <f t="shared" si="75"/>
        <v>0</v>
      </c>
      <c r="L61" s="336" t="str">
        <f t="shared" si="75"/>
        <v>0</v>
      </c>
      <c r="M61" s="336" t="str">
        <f t="shared" si="75"/>
        <v>0</v>
      </c>
    </row>
    <row r="62" spans="1:13" ht="13.2">
      <c r="A62" s="688" t="s">
        <v>1774</v>
      </c>
      <c r="B62" s="681">
        <v>20239082.329999998</v>
      </c>
      <c r="C62" s="681">
        <v>14977774.560000001</v>
      </c>
      <c r="D62" s="701">
        <v>28691205.199999999</v>
      </c>
      <c r="E62" s="682">
        <v>9988682.1799999997</v>
      </c>
      <c r="F62" s="683">
        <v>23079348.890000001</v>
      </c>
      <c r="G62" s="722"/>
      <c r="I62" s="336" t="str">
        <f t="shared" ref="I62:M62" si="76">LEFT(ABS(B62),1)</f>
        <v>2</v>
      </c>
      <c r="J62" s="336" t="str">
        <f t="shared" si="76"/>
        <v>1</v>
      </c>
      <c r="K62" s="336" t="str">
        <f t="shared" si="76"/>
        <v>2</v>
      </c>
      <c r="L62" s="336" t="str">
        <f t="shared" si="76"/>
        <v>9</v>
      </c>
      <c r="M62" s="336" t="str">
        <f t="shared" si="76"/>
        <v>2</v>
      </c>
    </row>
    <row r="63" spans="1:13" ht="13.2">
      <c r="A63" s="680" t="s">
        <v>1775</v>
      </c>
      <c r="B63" s="681">
        <v>229945.05</v>
      </c>
      <c r="C63" s="681">
        <v>253343.88</v>
      </c>
      <c r="D63" s="686">
        <v>311464.18</v>
      </c>
      <c r="E63" s="682">
        <v>397127.22</v>
      </c>
      <c r="F63" s="683">
        <v>463940.98</v>
      </c>
      <c r="G63" s="722"/>
      <c r="I63" s="336" t="str">
        <f t="shared" ref="I63:M63" si="77">LEFT(ABS(B63),1)</f>
        <v>2</v>
      </c>
      <c r="J63" s="336" t="str">
        <f t="shared" si="77"/>
        <v>2</v>
      </c>
      <c r="K63" s="336" t="str">
        <f t="shared" si="77"/>
        <v>3</v>
      </c>
      <c r="L63" s="336" t="str">
        <f t="shared" si="77"/>
        <v>3</v>
      </c>
      <c r="M63" s="336" t="str">
        <f t="shared" si="77"/>
        <v>4</v>
      </c>
    </row>
    <row r="64" spans="1:13" ht="13.2">
      <c r="A64" s="680" t="s">
        <v>1776</v>
      </c>
      <c r="B64" s="681">
        <v>-341621.93</v>
      </c>
      <c r="C64" s="681">
        <v>-404280.81</v>
      </c>
      <c r="D64" s="686">
        <v>-403869.86</v>
      </c>
      <c r="E64" s="714"/>
      <c r="F64" s="715"/>
      <c r="G64" s="677"/>
      <c r="I64" s="336" t="str">
        <f t="shared" ref="I64:M64" si="78">LEFT(ABS(B64),1)</f>
        <v>3</v>
      </c>
      <c r="J64" s="336" t="str">
        <f t="shared" si="78"/>
        <v>4</v>
      </c>
      <c r="K64" s="336" t="str">
        <f t="shared" si="78"/>
        <v>4</v>
      </c>
      <c r="L64" s="336" t="str">
        <f t="shared" si="78"/>
        <v>0</v>
      </c>
      <c r="M64" s="336" t="str">
        <f t="shared" si="78"/>
        <v>0</v>
      </c>
    </row>
    <row r="65" spans="1:13" ht="13.2">
      <c r="A65" s="680" t="s">
        <v>1777</v>
      </c>
      <c r="B65" s="681">
        <v>27896258.620000001</v>
      </c>
      <c r="C65" s="681">
        <v>27659300.079999998</v>
      </c>
      <c r="D65" s="686">
        <v>27633353.73</v>
      </c>
      <c r="E65" s="686">
        <v>27719737.449999999</v>
      </c>
      <c r="F65" s="687">
        <v>27804009.239999998</v>
      </c>
      <c r="G65" s="723"/>
      <c r="I65" s="336" t="str">
        <f t="shared" ref="I65:M65" si="79">LEFT(ABS(B65),1)</f>
        <v>2</v>
      </c>
      <c r="J65" s="336" t="str">
        <f t="shared" si="79"/>
        <v>2</v>
      </c>
      <c r="K65" s="336" t="str">
        <f t="shared" si="79"/>
        <v>2</v>
      </c>
      <c r="L65" s="336" t="str">
        <f t="shared" si="79"/>
        <v>2</v>
      </c>
      <c r="M65" s="336" t="str">
        <f t="shared" si="79"/>
        <v>2</v>
      </c>
    </row>
    <row r="66" spans="1:13" ht="13.2">
      <c r="A66" s="680" t="s">
        <v>1778</v>
      </c>
      <c r="B66" s="681">
        <v>9488088.3699999992</v>
      </c>
      <c r="C66" s="681">
        <v>21779443.399999999</v>
      </c>
      <c r="D66" s="686">
        <v>32229014.52</v>
      </c>
      <c r="E66" s="686">
        <v>39193211.439999998</v>
      </c>
      <c r="F66" s="687">
        <v>42912246.630000003</v>
      </c>
      <c r="G66" s="723"/>
      <c r="I66" s="336" t="str">
        <f t="shared" ref="I66:M66" si="80">LEFT(ABS(B66),1)</f>
        <v>9</v>
      </c>
      <c r="J66" s="336" t="str">
        <f t="shared" si="80"/>
        <v>2</v>
      </c>
      <c r="K66" s="336" t="str">
        <f t="shared" si="80"/>
        <v>3</v>
      </c>
      <c r="L66" s="336" t="str">
        <f t="shared" si="80"/>
        <v>3</v>
      </c>
      <c r="M66" s="336" t="str">
        <f t="shared" si="80"/>
        <v>4</v>
      </c>
    </row>
    <row r="67" spans="1:13" ht="13.2">
      <c r="A67" s="680" t="s">
        <v>333</v>
      </c>
      <c r="B67" s="692"/>
      <c r="C67" s="692"/>
      <c r="D67" s="714"/>
      <c r="E67" s="714"/>
      <c r="F67" s="715"/>
      <c r="G67" s="677"/>
      <c r="I67" s="336" t="str">
        <f t="shared" ref="I67:M67" si="81">LEFT(ABS(B67),1)</f>
        <v>0</v>
      </c>
      <c r="J67" s="336" t="str">
        <f t="shared" si="81"/>
        <v>0</v>
      </c>
      <c r="K67" s="336" t="str">
        <f t="shared" si="81"/>
        <v>0</v>
      </c>
      <c r="L67" s="336" t="str">
        <f t="shared" si="81"/>
        <v>0</v>
      </c>
      <c r="M67" s="336" t="str">
        <f t="shared" si="81"/>
        <v>0</v>
      </c>
    </row>
    <row r="68" spans="1:13" ht="13.2">
      <c r="A68" s="680" t="s">
        <v>334</v>
      </c>
      <c r="B68" s="681">
        <v>-1664641.63</v>
      </c>
      <c r="C68" s="681">
        <v>-10496823.310000001</v>
      </c>
      <c r="D68" s="686">
        <v>37752406.149999999</v>
      </c>
      <c r="E68" s="682">
        <v>-7743064.5999999996</v>
      </c>
      <c r="F68" s="683">
        <v>-22030089.859999999</v>
      </c>
      <c r="G68" s="722"/>
      <c r="I68" s="336" t="str">
        <f t="shared" ref="I68:M68" si="82">LEFT(ABS(B68),1)</f>
        <v>1</v>
      </c>
      <c r="J68" s="336" t="str">
        <f t="shared" si="82"/>
        <v>1</v>
      </c>
      <c r="K68" s="336" t="str">
        <f t="shared" si="82"/>
        <v>3</v>
      </c>
      <c r="L68" s="336" t="str">
        <f t="shared" si="82"/>
        <v>7</v>
      </c>
      <c r="M68" s="336" t="str">
        <f t="shared" si="82"/>
        <v>2</v>
      </c>
    </row>
    <row r="69" spans="1:13" ht="13.2">
      <c r="A69" s="680" t="s">
        <v>1779</v>
      </c>
      <c r="B69" s="681">
        <v>7531018.5</v>
      </c>
      <c r="C69" s="681">
        <v>22891</v>
      </c>
      <c r="D69" s="686">
        <v>-2630101.46</v>
      </c>
      <c r="E69" s="695">
        <v>-4000</v>
      </c>
      <c r="F69" s="687">
        <v>184036.3</v>
      </c>
      <c r="G69" s="723"/>
      <c r="I69" s="336" t="str">
        <f t="shared" ref="I69:M69" si="83">LEFT(ABS(B69),1)</f>
        <v>7</v>
      </c>
      <c r="J69" s="336" t="str">
        <f t="shared" si="83"/>
        <v>2</v>
      </c>
      <c r="K69" s="336" t="str">
        <f t="shared" si="83"/>
        <v>2</v>
      </c>
      <c r="L69" s="336" t="str">
        <f t="shared" si="83"/>
        <v>4</v>
      </c>
      <c r="M69" s="336" t="str">
        <f t="shared" si="83"/>
        <v>1</v>
      </c>
    </row>
    <row r="70" spans="1:13" ht="13.2">
      <c r="A70" s="680" t="s">
        <v>335</v>
      </c>
      <c r="B70" s="681">
        <v>8544230.4700000007</v>
      </c>
      <c r="C70" s="681">
        <v>-9590643.75</v>
      </c>
      <c r="D70" s="686">
        <v>-5764479.3099999996</v>
      </c>
      <c r="E70" s="686">
        <v>-2703313.08</v>
      </c>
      <c r="F70" s="687">
        <v>-1095139.78</v>
      </c>
      <c r="G70" s="723"/>
      <c r="I70" s="336" t="str">
        <f t="shared" ref="I70:M70" si="84">LEFT(ABS(B70),1)</f>
        <v>8</v>
      </c>
      <c r="J70" s="336" t="str">
        <f t="shared" si="84"/>
        <v>9</v>
      </c>
      <c r="K70" s="336" t="str">
        <f t="shared" si="84"/>
        <v>5</v>
      </c>
      <c r="L70" s="336" t="str">
        <f t="shared" si="84"/>
        <v>2</v>
      </c>
      <c r="M70" s="336" t="str">
        <f t="shared" si="84"/>
        <v>1</v>
      </c>
    </row>
    <row r="71" spans="1:13" ht="13.2">
      <c r="A71" s="680" t="s">
        <v>336</v>
      </c>
      <c r="B71" s="681">
        <v>198608.45</v>
      </c>
      <c r="C71" s="681">
        <v>15972.88</v>
      </c>
      <c r="D71" s="719" t="s">
        <v>217</v>
      </c>
      <c r="E71" s="686">
        <v>190226.85</v>
      </c>
      <c r="F71" s="687">
        <v>-404808.18</v>
      </c>
      <c r="G71" s="723"/>
      <c r="I71" s="336" t="str">
        <f t="shared" ref="I71:M71" si="85">LEFT(ABS(B71),1)</f>
        <v>1</v>
      </c>
      <c r="J71" s="336" t="str">
        <f t="shared" si="85"/>
        <v>1</v>
      </c>
      <c r="K71" s="336" t="e">
        <f t="shared" si="85"/>
        <v>#VALUE!</v>
      </c>
      <c r="L71" s="336" t="str">
        <f t="shared" si="85"/>
        <v>1</v>
      </c>
      <c r="M71" s="336" t="str">
        <f t="shared" si="85"/>
        <v>4</v>
      </c>
    </row>
    <row r="72" spans="1:13" ht="13.2">
      <c r="A72" s="680" t="s">
        <v>337</v>
      </c>
      <c r="B72" s="681">
        <v>-2560535.1</v>
      </c>
      <c r="C72" s="681">
        <v>3013087.05</v>
      </c>
      <c r="D72" s="686">
        <v>471012.14</v>
      </c>
      <c r="E72" s="695">
        <v>91656.23</v>
      </c>
      <c r="F72" s="687">
        <v>-2959414</v>
      </c>
      <c r="G72" s="723"/>
      <c r="I72" s="336" t="str">
        <f t="shared" ref="I72:M72" si="86">LEFT(ABS(B72),1)</f>
        <v>2</v>
      </c>
      <c r="J72" s="336" t="str">
        <f t="shared" si="86"/>
        <v>3</v>
      </c>
      <c r="K72" s="336" t="str">
        <f t="shared" si="86"/>
        <v>4</v>
      </c>
      <c r="L72" s="336" t="str">
        <f t="shared" si="86"/>
        <v>9</v>
      </c>
      <c r="M72" s="336" t="str">
        <f t="shared" si="86"/>
        <v>2</v>
      </c>
    </row>
    <row r="73" spans="1:13" ht="13.2">
      <c r="A73" s="680" t="s">
        <v>1780</v>
      </c>
      <c r="B73" s="681">
        <v>5158326.7300000004</v>
      </c>
      <c r="C73" s="681">
        <v>15132046.35</v>
      </c>
      <c r="D73" s="686">
        <v>-31042572.600000001</v>
      </c>
      <c r="E73" s="686">
        <v>20053261.890000001</v>
      </c>
      <c r="F73" s="687">
        <v>-29377961.809999999</v>
      </c>
      <c r="G73" s="723"/>
      <c r="I73" s="336" t="str">
        <f t="shared" ref="I73:M73" si="87">LEFT(ABS(B73),1)</f>
        <v>5</v>
      </c>
      <c r="J73" s="336" t="str">
        <f t="shared" si="87"/>
        <v>1</v>
      </c>
      <c r="K73" s="336" t="str">
        <f t="shared" si="87"/>
        <v>3</v>
      </c>
      <c r="L73" s="336" t="str">
        <f t="shared" si="87"/>
        <v>2</v>
      </c>
      <c r="M73" s="336" t="str">
        <f t="shared" si="87"/>
        <v>2</v>
      </c>
    </row>
    <row r="74" spans="1:13" ht="13.2">
      <c r="A74" s="680" t="s">
        <v>338</v>
      </c>
      <c r="B74" s="681">
        <v>798990.66</v>
      </c>
      <c r="C74" s="681">
        <v>594234.35</v>
      </c>
      <c r="D74" s="695">
        <v>17696.64</v>
      </c>
      <c r="E74" s="695">
        <v>-35020</v>
      </c>
      <c r="F74" s="687">
        <v>-899809.72</v>
      </c>
      <c r="G74" s="723"/>
      <c r="I74" s="336" t="str">
        <f t="shared" ref="I74:M74" si="88">LEFT(ABS(B74),1)</f>
        <v>7</v>
      </c>
      <c r="J74" s="336" t="str">
        <f t="shared" si="88"/>
        <v>5</v>
      </c>
      <c r="K74" s="336" t="str">
        <f t="shared" si="88"/>
        <v>1</v>
      </c>
      <c r="L74" s="336" t="str">
        <f t="shared" si="88"/>
        <v>3</v>
      </c>
      <c r="M74" s="336" t="str">
        <f t="shared" si="88"/>
        <v>8</v>
      </c>
    </row>
    <row r="75" spans="1:13" ht="13.2">
      <c r="A75" s="688" t="s">
        <v>1781</v>
      </c>
      <c r="B75" s="689">
        <v>75517750.519999996</v>
      </c>
      <c r="C75" s="689">
        <v>62956345.68</v>
      </c>
      <c r="D75" s="690">
        <v>87265129.329999998</v>
      </c>
      <c r="E75" s="690">
        <v>87148505.579999998</v>
      </c>
      <c r="F75" s="691">
        <v>37676358.689999998</v>
      </c>
      <c r="G75" s="724"/>
      <c r="I75" s="336" t="str">
        <f t="shared" ref="I75:M75" si="89">LEFT(ABS(B75),1)</f>
        <v>7</v>
      </c>
      <c r="J75" s="336" t="str">
        <f t="shared" si="89"/>
        <v>6</v>
      </c>
      <c r="K75" s="336" t="str">
        <f t="shared" si="89"/>
        <v>8</v>
      </c>
      <c r="L75" s="336" t="str">
        <f t="shared" si="89"/>
        <v>8</v>
      </c>
      <c r="M75" s="336" t="str">
        <f t="shared" si="89"/>
        <v>3</v>
      </c>
    </row>
    <row r="76" spans="1:13" ht="13.2">
      <c r="A76" s="680" t="s">
        <v>1782</v>
      </c>
      <c r="B76" s="681">
        <v>-882113</v>
      </c>
      <c r="C76" s="680" t="s">
        <v>217</v>
      </c>
      <c r="D76" s="686">
        <v>377791</v>
      </c>
      <c r="E76" s="686">
        <v>-194966</v>
      </c>
      <c r="F76" s="687">
        <v>144509</v>
      </c>
      <c r="G76" s="723"/>
      <c r="I76" s="336" t="str">
        <f t="shared" ref="I76:M76" si="90">LEFT(ABS(B76),1)</f>
        <v>8</v>
      </c>
      <c r="J76" s="336" t="e">
        <f t="shared" si="90"/>
        <v>#VALUE!</v>
      </c>
      <c r="K76" s="336" t="str">
        <f t="shared" si="90"/>
        <v>3</v>
      </c>
      <c r="L76" s="336" t="str">
        <f t="shared" si="90"/>
        <v>1</v>
      </c>
      <c r="M76" s="336" t="str">
        <f t="shared" si="90"/>
        <v>1</v>
      </c>
    </row>
    <row r="77" spans="1:13" ht="13.2">
      <c r="A77" s="680" t="s">
        <v>1783</v>
      </c>
      <c r="B77" s="680" t="s">
        <v>217</v>
      </c>
      <c r="C77" s="681">
        <v>-98249.83</v>
      </c>
      <c r="D77" s="686">
        <v>128626</v>
      </c>
      <c r="E77" s="686">
        <v>315</v>
      </c>
      <c r="F77" s="687">
        <v>126404</v>
      </c>
      <c r="G77" s="723"/>
      <c r="I77" s="336" t="e">
        <f t="shared" ref="I77:M77" si="91">LEFT(ABS(B77),1)</f>
        <v>#VALUE!</v>
      </c>
      <c r="J77" s="336" t="str">
        <f t="shared" si="91"/>
        <v>9</v>
      </c>
      <c r="K77" s="336" t="str">
        <f t="shared" si="91"/>
        <v>1</v>
      </c>
      <c r="L77" s="336" t="str">
        <f t="shared" si="91"/>
        <v>3</v>
      </c>
      <c r="M77" s="336" t="str">
        <f t="shared" si="91"/>
        <v>1</v>
      </c>
    </row>
    <row r="78" spans="1:13" ht="13.2">
      <c r="A78" s="680" t="s">
        <v>1784</v>
      </c>
      <c r="B78" s="681">
        <v>-51243.29</v>
      </c>
      <c r="C78" s="681">
        <v>-60642.11</v>
      </c>
      <c r="D78" s="695">
        <v>-60580.480000000003</v>
      </c>
      <c r="E78" s="719" t="s">
        <v>217</v>
      </c>
      <c r="F78" s="720" t="s">
        <v>217</v>
      </c>
      <c r="G78" s="725"/>
      <c r="I78" s="336" t="str">
        <f t="shared" ref="I78:M78" si="92">LEFT(ABS(B78),1)</f>
        <v>5</v>
      </c>
      <c r="J78" s="336" t="str">
        <f t="shared" si="92"/>
        <v>6</v>
      </c>
      <c r="K78" s="336" t="str">
        <f t="shared" si="92"/>
        <v>6</v>
      </c>
      <c r="L78" s="336" t="e">
        <f t="shared" si="92"/>
        <v>#VALUE!</v>
      </c>
      <c r="M78" s="336" t="e">
        <f t="shared" si="92"/>
        <v>#VALUE!</v>
      </c>
    </row>
    <row r="79" spans="1:13" ht="13.2">
      <c r="A79" s="688" t="s">
        <v>1785</v>
      </c>
      <c r="B79" s="689">
        <v>74584394.230000004</v>
      </c>
      <c r="C79" s="689">
        <v>62797453.740000002</v>
      </c>
      <c r="D79" s="690">
        <v>87710965.849999994</v>
      </c>
      <c r="E79" s="690">
        <v>86953854.579999998</v>
      </c>
      <c r="F79" s="691">
        <v>37947271.689999998</v>
      </c>
      <c r="G79" s="724"/>
      <c r="I79" s="336" t="str">
        <f t="shared" ref="I79:M79" si="93">LEFT(ABS(B79),1)</f>
        <v>7</v>
      </c>
      <c r="J79" s="336" t="str">
        <f t="shared" si="93"/>
        <v>6</v>
      </c>
      <c r="K79" s="336" t="str">
        <f t="shared" si="93"/>
        <v>8</v>
      </c>
      <c r="L79" s="336" t="str">
        <f t="shared" si="93"/>
        <v>8</v>
      </c>
      <c r="M79" s="336" t="str">
        <f t="shared" si="93"/>
        <v>3</v>
      </c>
    </row>
    <row r="80" spans="1:13" ht="13.2">
      <c r="A80" s="680" t="s">
        <v>1786</v>
      </c>
      <c r="B80" s="681">
        <v>-128681.5</v>
      </c>
      <c r="C80" s="681">
        <v>-66105</v>
      </c>
      <c r="D80" s="695">
        <v>-4000</v>
      </c>
      <c r="E80" s="695">
        <v>-20501.59</v>
      </c>
      <c r="F80" s="687">
        <v>-243750</v>
      </c>
      <c r="G80" s="723"/>
      <c r="I80" s="336" t="str">
        <f t="shared" ref="I80:M80" si="94">LEFT(ABS(B80),1)</f>
        <v>1</v>
      </c>
      <c r="J80" s="336" t="str">
        <f t="shared" si="94"/>
        <v>6</v>
      </c>
      <c r="K80" s="336" t="str">
        <f t="shared" si="94"/>
        <v>4</v>
      </c>
      <c r="L80" s="336" t="str">
        <f t="shared" si="94"/>
        <v>2</v>
      </c>
      <c r="M80" s="336" t="str">
        <f t="shared" si="94"/>
        <v>2</v>
      </c>
    </row>
    <row r="81" spans="1:13" ht="13.2">
      <c r="A81" s="680" t="s">
        <v>1787</v>
      </c>
      <c r="B81" s="692"/>
      <c r="C81" s="680" t="s">
        <v>217</v>
      </c>
      <c r="D81" s="719" t="s">
        <v>217</v>
      </c>
      <c r="E81" s="719" t="s">
        <v>217</v>
      </c>
      <c r="F81" s="720" t="s">
        <v>217</v>
      </c>
      <c r="G81" s="725"/>
      <c r="I81" s="336" t="str">
        <f t="shared" ref="I81:M81" si="95">LEFT(ABS(B81),1)</f>
        <v>0</v>
      </c>
      <c r="J81" s="336" t="e">
        <f t="shared" si="95"/>
        <v>#VALUE!</v>
      </c>
      <c r="K81" s="336" t="e">
        <f t="shared" si="95"/>
        <v>#VALUE!</v>
      </c>
      <c r="L81" s="336" t="e">
        <f t="shared" si="95"/>
        <v>#VALUE!</v>
      </c>
      <c r="M81" s="336" t="e">
        <f t="shared" si="95"/>
        <v>#VALUE!</v>
      </c>
    </row>
    <row r="82" spans="1:13" ht="13.2">
      <c r="A82" s="726" t="s">
        <v>1788</v>
      </c>
      <c r="B82" s="726" t="s">
        <v>217</v>
      </c>
      <c r="C82" s="681" t="s">
        <v>217</v>
      </c>
      <c r="D82" s="686" t="s">
        <v>217</v>
      </c>
      <c r="E82" s="719" t="s">
        <v>217</v>
      </c>
      <c r="F82" s="727">
        <v>97897.67</v>
      </c>
      <c r="G82" s="728"/>
      <c r="I82" s="336" t="e">
        <f t="shared" ref="I82:M82" si="96">LEFT(ABS(B82),1)</f>
        <v>#VALUE!</v>
      </c>
      <c r="J82" s="336" t="e">
        <f t="shared" si="96"/>
        <v>#VALUE!</v>
      </c>
      <c r="K82" s="336" t="e">
        <f t="shared" si="96"/>
        <v>#VALUE!</v>
      </c>
      <c r="L82" s="336" t="e">
        <f t="shared" si="96"/>
        <v>#VALUE!</v>
      </c>
      <c r="M82" s="336" t="str">
        <f t="shared" si="96"/>
        <v>9</v>
      </c>
    </row>
    <row r="83" spans="1:13" ht="13.2">
      <c r="A83" s="680" t="s">
        <v>1789</v>
      </c>
      <c r="B83" s="681">
        <v>341621.93</v>
      </c>
      <c r="C83" s="681">
        <v>404280.81</v>
      </c>
      <c r="D83" s="686">
        <v>403869.86</v>
      </c>
      <c r="E83" s="686" t="s">
        <v>217</v>
      </c>
      <c r="F83" s="720"/>
      <c r="G83" s="725" t="s">
        <v>217</v>
      </c>
      <c r="I83" s="336" t="str">
        <f t="shared" ref="I83:M83" si="97">LEFT(ABS(B83),1)</f>
        <v>3</v>
      </c>
      <c r="J83" s="336" t="str">
        <f t="shared" si="97"/>
        <v>4</v>
      </c>
      <c r="K83" s="336" t="str">
        <f t="shared" si="97"/>
        <v>4</v>
      </c>
      <c r="L83" s="336" t="e">
        <f t="shared" si="97"/>
        <v>#VALUE!</v>
      </c>
      <c r="M83" s="336" t="str">
        <f t="shared" si="97"/>
        <v>0</v>
      </c>
    </row>
    <row r="84" spans="1:13" ht="13.2">
      <c r="A84" s="680" t="s">
        <v>1790</v>
      </c>
      <c r="B84" s="681">
        <v>-1690385.15</v>
      </c>
      <c r="C84" s="681">
        <v>-7198684</v>
      </c>
      <c r="D84" s="695">
        <v>-81360</v>
      </c>
      <c r="E84" s="686">
        <v>-177750</v>
      </c>
      <c r="F84" s="720" t="s">
        <v>217</v>
      </c>
      <c r="G84" s="725"/>
      <c r="I84" s="336" t="str">
        <f t="shared" ref="I84:M84" si="98">LEFT(ABS(B84),1)</f>
        <v>1</v>
      </c>
      <c r="J84" s="336" t="str">
        <f t="shared" si="98"/>
        <v>7</v>
      </c>
      <c r="K84" s="336" t="str">
        <f t="shared" si="98"/>
        <v>8</v>
      </c>
      <c r="L84" s="336" t="str">
        <f t="shared" si="98"/>
        <v>1</v>
      </c>
      <c r="M84" s="336" t="e">
        <f t="shared" si="98"/>
        <v>#VALUE!</v>
      </c>
    </row>
    <row r="85" spans="1:13" ht="13.2">
      <c r="A85" s="688" t="s">
        <v>1791</v>
      </c>
      <c r="B85" s="689">
        <v>-1477444.72</v>
      </c>
      <c r="C85" s="689">
        <v>-6860508.1900000004</v>
      </c>
      <c r="D85" s="690">
        <v>318509.86</v>
      </c>
      <c r="E85" s="690">
        <v>-198251.59</v>
      </c>
      <c r="F85" s="691">
        <v>-145852.32999999999</v>
      </c>
      <c r="G85" s="724"/>
      <c r="I85" s="336" t="str">
        <f t="shared" ref="I85:M85" si="99">LEFT(ABS(B85),1)</f>
        <v>1</v>
      </c>
      <c r="J85" s="336" t="str">
        <f t="shared" si="99"/>
        <v>6</v>
      </c>
      <c r="K85" s="336" t="str">
        <f t="shared" si="99"/>
        <v>3</v>
      </c>
      <c r="L85" s="336" t="str">
        <f t="shared" si="99"/>
        <v>1</v>
      </c>
      <c r="M85" s="336" t="str">
        <f t="shared" si="99"/>
        <v>1</v>
      </c>
    </row>
    <row r="86" spans="1:13" ht="13.2">
      <c r="A86" s="688" t="s">
        <v>1792</v>
      </c>
      <c r="B86" s="681">
        <v>20930000</v>
      </c>
      <c r="C86" s="681">
        <v>39000000</v>
      </c>
      <c r="D86" s="714"/>
      <c r="E86" s="716" t="s">
        <v>217</v>
      </c>
      <c r="F86" s="683">
        <v>39000000</v>
      </c>
      <c r="G86" s="722"/>
      <c r="I86" s="336" t="str">
        <f t="shared" ref="I86:M86" si="100">LEFT(ABS(B86),1)</f>
        <v>2</v>
      </c>
      <c r="J86" s="336" t="str">
        <f t="shared" si="100"/>
        <v>3</v>
      </c>
      <c r="K86" s="336" t="str">
        <f t="shared" si="100"/>
        <v>0</v>
      </c>
      <c r="L86" s="336" t="e">
        <f t="shared" si="100"/>
        <v>#VALUE!</v>
      </c>
      <c r="M86" s="336" t="str">
        <f t="shared" si="100"/>
        <v>3</v>
      </c>
    </row>
    <row r="87" spans="1:13" ht="13.2">
      <c r="A87" s="680" t="s">
        <v>1793</v>
      </c>
      <c r="B87" s="681">
        <v>-22031578.949999999</v>
      </c>
      <c r="C87" s="681">
        <v>-41052632</v>
      </c>
      <c r="D87" s="712" t="s">
        <v>217</v>
      </c>
      <c r="E87" s="719" t="s">
        <v>217</v>
      </c>
      <c r="F87" s="720" t="s">
        <v>217</v>
      </c>
      <c r="G87" s="725"/>
      <c r="I87" s="336" t="str">
        <f t="shared" ref="I87:M87" si="101">LEFT(ABS(B87),1)</f>
        <v>2</v>
      </c>
      <c r="J87" s="336" t="str">
        <f t="shared" si="101"/>
        <v>4</v>
      </c>
      <c r="K87" s="336" t="e">
        <f t="shared" si="101"/>
        <v>#VALUE!</v>
      </c>
      <c r="L87" s="336" t="e">
        <f t="shared" si="101"/>
        <v>#VALUE!</v>
      </c>
      <c r="M87" s="336" t="e">
        <f t="shared" si="101"/>
        <v>#VALUE!</v>
      </c>
    </row>
    <row r="88" spans="1:13" ht="13.2">
      <c r="A88" s="680" t="s">
        <v>1794</v>
      </c>
      <c r="B88" s="681" t="s">
        <v>217</v>
      </c>
      <c r="C88" s="680"/>
      <c r="D88" s="686">
        <v>-41995440</v>
      </c>
      <c r="E88" s="686">
        <v>-51166958.579999998</v>
      </c>
      <c r="F88" s="687">
        <v>-31587721.420000002</v>
      </c>
      <c r="G88" s="723"/>
      <c r="I88" s="336" t="e">
        <f t="shared" ref="I88:M88" si="102">LEFT(ABS(B88),1)</f>
        <v>#VALUE!</v>
      </c>
      <c r="J88" s="336" t="str">
        <f t="shared" si="102"/>
        <v>0</v>
      </c>
      <c r="K88" s="336" t="str">
        <f t="shared" si="102"/>
        <v>4</v>
      </c>
      <c r="L88" s="336" t="str">
        <f t="shared" si="102"/>
        <v>5</v>
      </c>
      <c r="M88" s="336" t="str">
        <f t="shared" si="102"/>
        <v>3</v>
      </c>
    </row>
    <row r="89" spans="1:13" ht="13.2">
      <c r="A89" s="729" t="s">
        <v>1795</v>
      </c>
      <c r="B89" s="729">
        <v>-52625050</v>
      </c>
      <c r="C89" s="712">
        <v>-45749971</v>
      </c>
      <c r="D89" s="712" t="s">
        <v>217</v>
      </c>
      <c r="E89" s="719" t="s">
        <v>217</v>
      </c>
      <c r="F89" s="687">
        <v>-3789007.75</v>
      </c>
      <c r="G89" s="723"/>
      <c r="I89" s="336" t="str">
        <f t="shared" ref="I89:M89" si="103">LEFT(ABS(B89),1)</f>
        <v>5</v>
      </c>
      <c r="J89" s="336" t="str">
        <f t="shared" si="103"/>
        <v>4</v>
      </c>
      <c r="K89" s="336" t="e">
        <f t="shared" si="103"/>
        <v>#VALUE!</v>
      </c>
      <c r="L89" s="336" t="e">
        <f t="shared" si="103"/>
        <v>#VALUE!</v>
      </c>
      <c r="M89" s="336" t="str">
        <f t="shared" si="103"/>
        <v>3</v>
      </c>
    </row>
    <row r="90" spans="1:13" ht="13.2">
      <c r="A90" s="680" t="s">
        <v>1796</v>
      </c>
      <c r="B90" s="681">
        <v>-9488088.3699999992</v>
      </c>
      <c r="C90" s="681">
        <v>-21779443.399999999</v>
      </c>
      <c r="D90" s="686">
        <v>-32229014.52</v>
      </c>
      <c r="E90" s="686">
        <v>-39193211.439999998</v>
      </c>
      <c r="F90" s="687">
        <v>-42912246.630000003</v>
      </c>
      <c r="G90" s="723"/>
      <c r="I90" s="336" t="str">
        <f t="shared" ref="I90:M90" si="104">LEFT(ABS(B90),1)</f>
        <v>9</v>
      </c>
      <c r="J90" s="336" t="str">
        <f t="shared" si="104"/>
        <v>2</v>
      </c>
      <c r="K90" s="336" t="str">
        <f t="shared" si="104"/>
        <v>3</v>
      </c>
      <c r="L90" s="336" t="str">
        <f t="shared" si="104"/>
        <v>3</v>
      </c>
      <c r="M90" s="336" t="str">
        <f t="shared" si="104"/>
        <v>4</v>
      </c>
    </row>
    <row r="91" spans="1:13" ht="13.2">
      <c r="A91" s="688" t="s">
        <v>1797</v>
      </c>
      <c r="B91" s="730">
        <v>-63214717.32</v>
      </c>
      <c r="C91" s="689">
        <v>-69582046.400000006</v>
      </c>
      <c r="D91" s="690">
        <v>-74224454.519999996</v>
      </c>
      <c r="E91" s="690">
        <v>-90360170.019999996</v>
      </c>
      <c r="F91" s="691">
        <v>-39288975.799999997</v>
      </c>
      <c r="G91" s="724"/>
      <c r="I91" s="336" t="str">
        <f t="shared" ref="I91:M91" si="105">LEFT(ABS(B91),1)</f>
        <v>6</v>
      </c>
      <c r="J91" s="336" t="str">
        <f t="shared" si="105"/>
        <v>6</v>
      </c>
      <c r="K91" s="336" t="str">
        <f t="shared" si="105"/>
        <v>7</v>
      </c>
      <c r="L91" s="336" t="str">
        <f t="shared" si="105"/>
        <v>9</v>
      </c>
      <c r="M91" s="336" t="str">
        <f t="shared" si="105"/>
        <v>3</v>
      </c>
    </row>
    <row r="92" spans="1:13" ht="13.2">
      <c r="A92" s="680" t="s">
        <v>1798</v>
      </c>
      <c r="B92" s="680">
        <v>9892232.1899999995</v>
      </c>
      <c r="C92" s="681"/>
      <c r="D92" s="686">
        <v>13805021.199999999</v>
      </c>
      <c r="E92" s="686">
        <v>-3604567.04</v>
      </c>
      <c r="F92" s="687">
        <v>-1487556.44</v>
      </c>
      <c r="G92" s="723"/>
      <c r="I92" s="336" t="str">
        <f t="shared" ref="I92:M92" si="106">LEFT(ABS(B92),1)</f>
        <v>9</v>
      </c>
      <c r="J92" s="336" t="str">
        <f t="shared" si="106"/>
        <v>0</v>
      </c>
      <c r="K92" s="336" t="str">
        <f t="shared" si="106"/>
        <v>1</v>
      </c>
      <c r="L92" s="336" t="str">
        <f t="shared" si="106"/>
        <v>3</v>
      </c>
      <c r="M92" s="336" t="str">
        <f t="shared" si="106"/>
        <v>1</v>
      </c>
    </row>
    <row r="93" spans="1:13" ht="13.2">
      <c r="A93" s="729" t="s">
        <v>1799</v>
      </c>
      <c r="B93" s="680" t="s">
        <v>217</v>
      </c>
      <c r="C93" s="729">
        <v>-13645100.85</v>
      </c>
      <c r="D93" s="686" t="s">
        <v>217</v>
      </c>
      <c r="E93" s="686"/>
      <c r="F93" s="686" t="s">
        <v>217</v>
      </c>
      <c r="G93" s="723"/>
      <c r="I93" s="336" t="e">
        <f t="shared" ref="I93:M93" si="107">LEFT(ABS(B93),1)</f>
        <v>#VALUE!</v>
      </c>
      <c r="J93" s="336" t="str">
        <f t="shared" si="107"/>
        <v>1</v>
      </c>
      <c r="K93" s="336" t="e">
        <f t="shared" si="107"/>
        <v>#VALUE!</v>
      </c>
      <c r="L93" s="336" t="str">
        <f t="shared" si="107"/>
        <v>0</v>
      </c>
      <c r="M93" s="336" t="e">
        <f t="shared" si="107"/>
        <v>#VALUE!</v>
      </c>
    </row>
    <row r="94" spans="1:13" ht="13.2">
      <c r="A94" s="688" t="s">
        <v>1800</v>
      </c>
      <c r="B94" s="689">
        <v>211952.7</v>
      </c>
      <c r="C94" s="689">
        <v>13857053.550000001</v>
      </c>
      <c r="D94" s="731">
        <v>52032.35</v>
      </c>
      <c r="E94" s="690">
        <v>3656599.39</v>
      </c>
      <c r="F94" s="690">
        <v>5144155.83</v>
      </c>
      <c r="G94" s="724"/>
      <c r="I94" s="336" t="str">
        <f t="shared" ref="I94:M94" si="108">LEFT(ABS(B94),1)</f>
        <v>2</v>
      </c>
      <c r="J94" s="336" t="str">
        <f t="shared" si="108"/>
        <v>1</v>
      </c>
      <c r="K94" s="336" t="str">
        <f t="shared" si="108"/>
        <v>5</v>
      </c>
      <c r="L94" s="336" t="str">
        <f t="shared" si="108"/>
        <v>3</v>
      </c>
      <c r="M94" s="336" t="str">
        <f t="shared" si="108"/>
        <v>5</v>
      </c>
    </row>
    <row r="95" spans="1:13" ht="13.2">
      <c r="A95" s="688" t="s">
        <v>1801</v>
      </c>
      <c r="B95" s="689">
        <v>10104184.890000001</v>
      </c>
      <c r="C95" s="689">
        <v>211952.7</v>
      </c>
      <c r="D95" s="690">
        <v>13857053.550000001</v>
      </c>
      <c r="E95" s="731">
        <v>52032.35</v>
      </c>
      <c r="F95" s="690">
        <v>3656599.39</v>
      </c>
      <c r="G95" s="732"/>
      <c r="I95" s="336" t="str">
        <f t="shared" ref="I95:M95" si="109">LEFT(ABS(B95),1)</f>
        <v>1</v>
      </c>
      <c r="J95" s="336" t="str">
        <f t="shared" si="109"/>
        <v>2</v>
      </c>
      <c r="K95" s="336" t="str">
        <f t="shared" si="109"/>
        <v>1</v>
      </c>
      <c r="L95" s="336" t="str">
        <f t="shared" si="109"/>
        <v>5</v>
      </c>
      <c r="M95" s="336" t="str">
        <f t="shared" si="109"/>
        <v>3</v>
      </c>
    </row>
    <row r="96" spans="1:13" ht="13.2">
      <c r="A96" s="733"/>
      <c r="B96" s="733"/>
      <c r="C96" s="733"/>
      <c r="D96" s="733"/>
      <c r="E96" s="733"/>
      <c r="F96" s="733"/>
      <c r="G96" s="733"/>
    </row>
    <row r="97" spans="1:7" ht="13.2">
      <c r="A97" s="733"/>
      <c r="B97" s="733"/>
      <c r="C97" s="733"/>
      <c r="D97" s="733"/>
      <c r="E97" s="733"/>
      <c r="F97" s="733"/>
      <c r="G97" s="733"/>
    </row>
    <row r="98" spans="1:7" ht="13.2">
      <c r="A98" s="733"/>
      <c r="B98" s="733"/>
      <c r="C98" s="733"/>
      <c r="D98" s="733"/>
      <c r="E98" s="733"/>
      <c r="F98" s="733"/>
      <c r="G98" s="733"/>
    </row>
    <row r="99" spans="1:7" ht="13.2">
      <c r="A99" s="733"/>
      <c r="B99" s="733"/>
      <c r="C99" s="733"/>
      <c r="D99" s="733"/>
      <c r="E99" s="733"/>
      <c r="F99" s="733"/>
      <c r="G99" s="733"/>
    </row>
    <row r="100" spans="1:7" ht="13.2">
      <c r="A100" s="733"/>
      <c r="B100" s="733"/>
      <c r="C100" s="733"/>
      <c r="D100" s="733"/>
      <c r="E100" s="733"/>
      <c r="F100" s="733"/>
      <c r="G100" s="733"/>
    </row>
    <row r="101" spans="1:7" ht="13.2">
      <c r="G101" s="5"/>
    </row>
    <row r="102" spans="1:7" ht="13.2">
      <c r="G102" s="5"/>
    </row>
    <row r="103" spans="1:7" ht="13.2">
      <c r="G103" s="5"/>
    </row>
    <row r="104" spans="1:7" ht="13.2">
      <c r="G104" s="5"/>
    </row>
    <row r="105" spans="1:7" ht="13.2">
      <c r="G105" s="5"/>
    </row>
    <row r="106" spans="1:7" ht="13.2">
      <c r="G106" s="5"/>
    </row>
    <row r="107" spans="1:7" ht="13.2">
      <c r="G107" s="5"/>
    </row>
    <row r="108" spans="1:7" ht="13.2">
      <c r="G108" s="5"/>
    </row>
    <row r="109" spans="1:7" ht="13.2">
      <c r="G109" s="5"/>
    </row>
    <row r="110" spans="1:7" ht="13.2">
      <c r="G110" s="5"/>
    </row>
    <row r="111" spans="1:7" ht="13.2">
      <c r="G111" s="5"/>
    </row>
    <row r="112" spans="1:7" ht="13.2">
      <c r="G112" s="5"/>
    </row>
    <row r="113" spans="7:7" ht="13.2">
      <c r="G113" s="5"/>
    </row>
    <row r="114" spans="7:7" ht="13.2">
      <c r="G114" s="5"/>
    </row>
    <row r="115" spans="7:7" ht="13.2">
      <c r="G115" s="5"/>
    </row>
    <row r="116" spans="7:7" ht="13.2">
      <c r="G116" s="5"/>
    </row>
    <row r="117" spans="7:7" ht="13.2">
      <c r="G117" s="5"/>
    </row>
    <row r="118" spans="7:7" ht="13.2">
      <c r="G118" s="5"/>
    </row>
    <row r="119" spans="7:7" ht="13.2">
      <c r="G119" s="5"/>
    </row>
    <row r="120" spans="7:7" ht="13.2">
      <c r="G120" s="5"/>
    </row>
    <row r="121" spans="7:7" ht="13.2">
      <c r="G121" s="5"/>
    </row>
    <row r="122" spans="7:7" ht="13.2">
      <c r="G122" s="5"/>
    </row>
    <row r="123" spans="7:7" ht="13.2">
      <c r="G123" s="5"/>
    </row>
    <row r="124" spans="7:7" ht="13.2">
      <c r="G124" s="5"/>
    </row>
    <row r="125" spans="7:7" ht="13.2">
      <c r="G125" s="5"/>
    </row>
    <row r="126" spans="7:7" ht="13.2">
      <c r="G126" s="5"/>
    </row>
    <row r="127" spans="7:7" ht="13.2">
      <c r="G127" s="5"/>
    </row>
    <row r="128" spans="7:7" ht="13.2">
      <c r="G128" s="5"/>
    </row>
    <row r="129" spans="7:7" ht="13.2">
      <c r="G129" s="5"/>
    </row>
    <row r="130" spans="7:7" ht="13.2">
      <c r="G130" s="5"/>
    </row>
    <row r="131" spans="7:7" ht="13.2">
      <c r="G131" s="5"/>
    </row>
    <row r="132" spans="7:7" ht="13.2">
      <c r="G132" s="5"/>
    </row>
    <row r="133" spans="7:7" ht="13.2">
      <c r="G133" s="5"/>
    </row>
    <row r="134" spans="7:7" ht="13.2">
      <c r="G134" s="5"/>
    </row>
    <row r="135" spans="7:7" ht="13.2">
      <c r="G135" s="5"/>
    </row>
    <row r="136" spans="7:7" ht="13.2">
      <c r="G136" s="5"/>
    </row>
    <row r="137" spans="7:7" ht="13.2">
      <c r="G137" s="5"/>
    </row>
    <row r="138" spans="7:7" ht="13.2">
      <c r="G138" s="5"/>
    </row>
    <row r="139" spans="7:7" ht="13.2">
      <c r="G139" s="5"/>
    </row>
    <row r="140" spans="7:7" ht="13.2">
      <c r="G140" s="5"/>
    </row>
    <row r="141" spans="7:7" ht="13.2">
      <c r="G141" s="5"/>
    </row>
    <row r="142" spans="7:7" ht="13.2">
      <c r="G142" s="5"/>
    </row>
    <row r="143" spans="7:7" ht="13.2">
      <c r="G143" s="5"/>
    </row>
    <row r="144" spans="7:7" ht="13.2">
      <c r="G144" s="5"/>
    </row>
    <row r="145" spans="7:7" ht="13.2">
      <c r="G145" s="5"/>
    </row>
    <row r="146" spans="7:7" ht="13.2">
      <c r="G146" s="5"/>
    </row>
    <row r="147" spans="7:7" ht="13.2">
      <c r="G147" s="5"/>
    </row>
    <row r="148" spans="7:7" ht="13.2">
      <c r="G148" s="5"/>
    </row>
    <row r="149" spans="7:7" ht="13.2">
      <c r="G149" s="5"/>
    </row>
    <row r="150" spans="7:7" ht="13.2">
      <c r="G150" s="5"/>
    </row>
    <row r="151" spans="7:7" ht="13.2">
      <c r="G151" s="5"/>
    </row>
    <row r="152" spans="7:7" ht="13.2">
      <c r="G152" s="5"/>
    </row>
    <row r="153" spans="7:7" ht="13.2">
      <c r="G153" s="5"/>
    </row>
    <row r="154" spans="7:7" ht="13.2">
      <c r="G154" s="5"/>
    </row>
    <row r="155" spans="7:7" ht="13.2">
      <c r="G155" s="5"/>
    </row>
    <row r="156" spans="7:7" ht="13.2">
      <c r="G156" s="5"/>
    </row>
    <row r="157" spans="7:7" ht="13.2">
      <c r="G157" s="5"/>
    </row>
    <row r="158" spans="7:7" ht="13.2">
      <c r="G158" s="5"/>
    </row>
    <row r="159" spans="7:7" ht="13.2">
      <c r="G159" s="5"/>
    </row>
    <row r="160" spans="7:7" ht="13.2">
      <c r="G160" s="5"/>
    </row>
    <row r="161" spans="7:7" ht="13.2">
      <c r="G161" s="5"/>
    </row>
    <row r="162" spans="7:7" ht="13.2">
      <c r="G162" s="5"/>
    </row>
    <row r="163" spans="7:7" ht="13.2">
      <c r="G163" s="5"/>
    </row>
    <row r="164" spans="7:7" ht="13.2">
      <c r="G164" s="5"/>
    </row>
    <row r="165" spans="7:7" ht="13.2">
      <c r="G165" s="5"/>
    </row>
    <row r="166" spans="7:7" ht="13.2">
      <c r="G166" s="5"/>
    </row>
    <row r="167" spans="7:7" ht="13.2">
      <c r="G167" s="5"/>
    </row>
    <row r="168" spans="7:7" ht="13.2">
      <c r="G168" s="5"/>
    </row>
    <row r="169" spans="7:7" ht="13.2">
      <c r="G169" s="5"/>
    </row>
    <row r="170" spans="7:7" ht="13.2">
      <c r="G170" s="5"/>
    </row>
    <row r="171" spans="7:7" ht="13.2">
      <c r="G171" s="5"/>
    </row>
    <row r="172" spans="7:7" ht="13.2">
      <c r="G172" s="5"/>
    </row>
    <row r="173" spans="7:7" ht="13.2">
      <c r="G173" s="5"/>
    </row>
    <row r="174" spans="7:7" ht="13.2">
      <c r="G174" s="5"/>
    </row>
    <row r="175" spans="7:7" ht="13.2">
      <c r="G175" s="5"/>
    </row>
    <row r="176" spans="7:7" ht="13.2">
      <c r="G176" s="5"/>
    </row>
    <row r="177" spans="7:7" ht="13.2">
      <c r="G177" s="5"/>
    </row>
    <row r="178" spans="7:7" ht="13.2">
      <c r="G178" s="5"/>
    </row>
    <row r="179" spans="7:7" ht="13.2">
      <c r="G179" s="5"/>
    </row>
    <row r="180" spans="7:7" ht="13.2">
      <c r="G180" s="5"/>
    </row>
    <row r="181" spans="7:7" ht="13.2">
      <c r="G181" s="5"/>
    </row>
    <row r="182" spans="7:7" ht="13.2">
      <c r="G182" s="5"/>
    </row>
    <row r="183" spans="7:7" ht="13.2">
      <c r="G183" s="5"/>
    </row>
    <row r="184" spans="7:7" ht="13.2">
      <c r="G184" s="5"/>
    </row>
    <row r="185" spans="7:7" ht="13.2">
      <c r="G185" s="5"/>
    </row>
    <row r="186" spans="7:7" ht="13.2">
      <c r="G186" s="5"/>
    </row>
    <row r="187" spans="7:7" ht="13.2">
      <c r="G187" s="5"/>
    </row>
    <row r="188" spans="7:7" ht="13.2">
      <c r="G188" s="5"/>
    </row>
    <row r="189" spans="7:7" ht="13.2">
      <c r="G189" s="5"/>
    </row>
    <row r="190" spans="7:7" ht="13.2">
      <c r="G190" s="5"/>
    </row>
    <row r="191" spans="7:7" ht="13.2">
      <c r="G191" s="5"/>
    </row>
    <row r="192" spans="7:7" ht="13.2">
      <c r="G192" s="5"/>
    </row>
    <row r="193" spans="7:7" ht="13.2">
      <c r="G193" s="5"/>
    </row>
    <row r="194" spans="7:7" ht="13.2">
      <c r="G194" s="5"/>
    </row>
    <row r="195" spans="7:7" ht="13.2">
      <c r="G195" s="5"/>
    </row>
    <row r="196" spans="7:7" ht="13.2">
      <c r="G196" s="5"/>
    </row>
    <row r="197" spans="7:7" ht="13.2">
      <c r="G197" s="5"/>
    </row>
    <row r="198" spans="7:7" ht="13.2">
      <c r="G198" s="5"/>
    </row>
    <row r="199" spans="7:7" ht="13.2">
      <c r="G199" s="5"/>
    </row>
    <row r="200" spans="7:7" ht="13.2">
      <c r="G200" s="5"/>
    </row>
    <row r="201" spans="7:7" ht="13.2">
      <c r="G201" s="5"/>
    </row>
    <row r="202" spans="7:7" ht="13.2">
      <c r="G202" s="5"/>
    </row>
    <row r="203" spans="7:7" ht="13.2">
      <c r="G203" s="5"/>
    </row>
    <row r="204" spans="7:7" ht="13.2">
      <c r="G204" s="5"/>
    </row>
    <row r="205" spans="7:7" ht="13.2">
      <c r="G205" s="5"/>
    </row>
    <row r="206" spans="7:7" ht="13.2">
      <c r="G206" s="5"/>
    </row>
    <row r="207" spans="7:7" ht="13.2">
      <c r="G207" s="5"/>
    </row>
    <row r="208" spans="7:7" ht="13.2">
      <c r="G208" s="5"/>
    </row>
    <row r="209" spans="7:7" ht="13.2">
      <c r="G209" s="5"/>
    </row>
    <row r="210" spans="7:7" ht="13.2">
      <c r="G210" s="5"/>
    </row>
    <row r="211" spans="7:7" ht="13.2">
      <c r="G211" s="5"/>
    </row>
    <row r="212" spans="7:7" ht="13.2">
      <c r="G212" s="5"/>
    </row>
    <row r="213" spans="7:7" ht="13.2">
      <c r="G213" s="5"/>
    </row>
    <row r="214" spans="7:7" ht="13.2">
      <c r="G214" s="5"/>
    </row>
    <row r="215" spans="7:7" ht="13.2">
      <c r="G215" s="5"/>
    </row>
    <row r="216" spans="7:7" ht="13.2">
      <c r="G216" s="5"/>
    </row>
    <row r="217" spans="7:7" ht="13.2">
      <c r="G217" s="5"/>
    </row>
    <row r="218" spans="7:7" ht="13.2">
      <c r="G218" s="5"/>
    </row>
    <row r="219" spans="7:7" ht="13.2">
      <c r="G219" s="5"/>
    </row>
    <row r="220" spans="7:7" ht="13.2">
      <c r="G220" s="5"/>
    </row>
    <row r="221" spans="7:7" ht="13.2">
      <c r="G221" s="5"/>
    </row>
    <row r="222" spans="7:7" ht="13.2">
      <c r="G222" s="5"/>
    </row>
    <row r="223" spans="7:7" ht="13.2">
      <c r="G223" s="5"/>
    </row>
    <row r="224" spans="7:7" ht="13.2">
      <c r="G224" s="5"/>
    </row>
    <row r="225" spans="7:7" ht="13.2">
      <c r="G225" s="5"/>
    </row>
    <row r="226" spans="7:7" ht="13.2">
      <c r="G226" s="5"/>
    </row>
    <row r="227" spans="7:7" ht="13.2">
      <c r="G227" s="5"/>
    </row>
    <row r="228" spans="7:7" ht="13.2">
      <c r="G228" s="5"/>
    </row>
    <row r="229" spans="7:7" ht="13.2">
      <c r="G229" s="5"/>
    </row>
    <row r="230" spans="7:7" ht="13.2">
      <c r="G230" s="5"/>
    </row>
    <row r="231" spans="7:7" ht="13.2">
      <c r="G231" s="5"/>
    </row>
    <row r="232" spans="7:7" ht="13.2">
      <c r="G232" s="5"/>
    </row>
    <row r="233" spans="7:7" ht="13.2">
      <c r="G233" s="5"/>
    </row>
    <row r="234" spans="7:7" ht="13.2">
      <c r="G234" s="5"/>
    </row>
    <row r="235" spans="7:7" ht="13.2">
      <c r="G235" s="5"/>
    </row>
    <row r="236" spans="7:7" ht="13.2">
      <c r="G236" s="5"/>
    </row>
    <row r="237" spans="7:7" ht="13.2">
      <c r="G237" s="5"/>
    </row>
    <row r="238" spans="7:7" ht="13.2">
      <c r="G238" s="5"/>
    </row>
    <row r="239" spans="7:7" ht="13.2">
      <c r="G239" s="5"/>
    </row>
    <row r="240" spans="7:7" ht="13.2">
      <c r="G240" s="5"/>
    </row>
    <row r="241" spans="7:7" ht="13.2">
      <c r="G241" s="5"/>
    </row>
    <row r="242" spans="7:7" ht="13.2">
      <c r="G242" s="5"/>
    </row>
    <row r="243" spans="7:7" ht="13.2">
      <c r="G243" s="5"/>
    </row>
    <row r="244" spans="7:7" ht="13.2">
      <c r="G244" s="5"/>
    </row>
    <row r="245" spans="7:7" ht="13.2">
      <c r="G245" s="5"/>
    </row>
    <row r="246" spans="7:7" ht="13.2">
      <c r="G246" s="5"/>
    </row>
    <row r="247" spans="7:7" ht="13.2">
      <c r="G247" s="5"/>
    </row>
    <row r="248" spans="7:7" ht="13.2">
      <c r="G248" s="5"/>
    </row>
    <row r="249" spans="7:7" ht="13.2">
      <c r="G249" s="5"/>
    </row>
    <row r="250" spans="7:7" ht="13.2">
      <c r="G250" s="5"/>
    </row>
    <row r="251" spans="7:7" ht="13.2">
      <c r="G251" s="5"/>
    </row>
    <row r="252" spans="7:7" ht="13.2">
      <c r="G252" s="5"/>
    </row>
    <row r="253" spans="7:7" ht="13.2">
      <c r="G253" s="5"/>
    </row>
    <row r="254" spans="7:7" ht="13.2">
      <c r="G254" s="5"/>
    </row>
    <row r="255" spans="7:7" ht="13.2">
      <c r="G255" s="5"/>
    </row>
    <row r="256" spans="7:7" ht="13.2">
      <c r="G256" s="5"/>
    </row>
    <row r="257" spans="7:7" ht="13.2">
      <c r="G257" s="5"/>
    </row>
    <row r="258" spans="7:7" ht="13.2">
      <c r="G258" s="5"/>
    </row>
    <row r="259" spans="7:7" ht="13.2">
      <c r="G259" s="5"/>
    </row>
    <row r="260" spans="7:7" ht="13.2">
      <c r="G260" s="5"/>
    </row>
    <row r="261" spans="7:7" ht="13.2">
      <c r="G261" s="5"/>
    </row>
    <row r="262" spans="7:7" ht="13.2">
      <c r="G262" s="5"/>
    </row>
    <row r="263" spans="7:7" ht="13.2">
      <c r="G263" s="5"/>
    </row>
    <row r="264" spans="7:7" ht="13.2">
      <c r="G264" s="5"/>
    </row>
    <row r="265" spans="7:7" ht="13.2">
      <c r="G265" s="5"/>
    </row>
    <row r="266" spans="7:7" ht="13.2">
      <c r="G266" s="5"/>
    </row>
    <row r="267" spans="7:7" ht="13.2">
      <c r="G267" s="5"/>
    </row>
    <row r="268" spans="7:7" ht="13.2">
      <c r="G268" s="5"/>
    </row>
    <row r="269" spans="7:7" ht="13.2">
      <c r="G269" s="5"/>
    </row>
    <row r="270" spans="7:7" ht="13.2">
      <c r="G270" s="5"/>
    </row>
    <row r="271" spans="7:7" ht="13.2">
      <c r="G271" s="5"/>
    </row>
    <row r="272" spans="7:7" ht="13.2">
      <c r="G272" s="5"/>
    </row>
    <row r="273" spans="7:7" ht="13.2">
      <c r="G273" s="5"/>
    </row>
    <row r="274" spans="7:7" ht="13.2">
      <c r="G274" s="5"/>
    </row>
    <row r="275" spans="7:7" ht="13.2">
      <c r="G275" s="5"/>
    </row>
    <row r="276" spans="7:7" ht="13.2">
      <c r="G276" s="5"/>
    </row>
    <row r="277" spans="7:7" ht="13.2">
      <c r="G277" s="5"/>
    </row>
    <row r="278" spans="7:7" ht="13.2">
      <c r="G278" s="5"/>
    </row>
    <row r="279" spans="7:7" ht="13.2">
      <c r="G279" s="5"/>
    </row>
    <row r="280" spans="7:7" ht="13.2">
      <c r="G280" s="5"/>
    </row>
    <row r="281" spans="7:7" ht="13.2">
      <c r="G281" s="5"/>
    </row>
    <row r="282" spans="7:7" ht="13.2">
      <c r="G282" s="5"/>
    </row>
    <row r="283" spans="7:7" ht="13.2">
      <c r="G283" s="5"/>
    </row>
    <row r="284" spans="7:7" ht="13.2">
      <c r="G284" s="5"/>
    </row>
    <row r="285" spans="7:7" ht="13.2">
      <c r="G285" s="5"/>
    </row>
    <row r="286" spans="7:7" ht="13.2">
      <c r="G286" s="5"/>
    </row>
    <row r="287" spans="7:7" ht="13.2">
      <c r="G287" s="5"/>
    </row>
    <row r="288" spans="7:7" ht="13.2">
      <c r="G288" s="5"/>
    </row>
    <row r="289" spans="7:7" ht="13.2">
      <c r="G289" s="5"/>
    </row>
    <row r="290" spans="7:7" ht="13.2">
      <c r="G290" s="5"/>
    </row>
    <row r="291" spans="7:7" ht="13.2">
      <c r="G291" s="5"/>
    </row>
    <row r="292" spans="7:7" ht="13.2">
      <c r="G292" s="5"/>
    </row>
    <row r="293" spans="7:7" ht="13.2">
      <c r="G293" s="5"/>
    </row>
    <row r="294" spans="7:7" ht="13.2">
      <c r="G294" s="5"/>
    </row>
    <row r="295" spans="7:7" ht="13.2">
      <c r="G295" s="5"/>
    </row>
    <row r="296" spans="7:7" ht="13.2">
      <c r="G296" s="5"/>
    </row>
    <row r="297" spans="7:7" ht="13.2">
      <c r="G297" s="5"/>
    </row>
    <row r="298" spans="7:7" ht="13.2">
      <c r="G298" s="5"/>
    </row>
    <row r="299" spans="7:7" ht="13.2">
      <c r="G299" s="5"/>
    </row>
    <row r="300" spans="7:7" ht="13.2">
      <c r="G300" s="5"/>
    </row>
    <row r="301" spans="7:7" ht="13.2">
      <c r="G301" s="5"/>
    </row>
    <row r="302" spans="7:7" ht="13.2">
      <c r="G302" s="5"/>
    </row>
    <row r="303" spans="7:7" ht="13.2">
      <c r="G303" s="5"/>
    </row>
    <row r="304" spans="7:7" ht="13.2">
      <c r="G304" s="5"/>
    </row>
    <row r="305" spans="7:7" ht="13.2">
      <c r="G305" s="5"/>
    </row>
    <row r="306" spans="7:7" ht="13.2">
      <c r="G306" s="5"/>
    </row>
    <row r="307" spans="7:7" ht="13.2">
      <c r="G307" s="5"/>
    </row>
    <row r="308" spans="7:7" ht="13.2">
      <c r="G308" s="5"/>
    </row>
    <row r="309" spans="7:7" ht="13.2">
      <c r="G309" s="5"/>
    </row>
    <row r="310" spans="7:7" ht="13.2">
      <c r="G310" s="5"/>
    </row>
    <row r="311" spans="7:7" ht="13.2">
      <c r="G311" s="5"/>
    </row>
    <row r="312" spans="7:7" ht="13.2">
      <c r="G312" s="5"/>
    </row>
    <row r="313" spans="7:7" ht="13.2">
      <c r="G313" s="5"/>
    </row>
    <row r="314" spans="7:7" ht="13.2">
      <c r="G314" s="5"/>
    </row>
    <row r="315" spans="7:7" ht="13.2">
      <c r="G315" s="5"/>
    </row>
    <row r="316" spans="7:7" ht="13.2">
      <c r="G316" s="5"/>
    </row>
    <row r="317" spans="7:7" ht="13.2">
      <c r="G317" s="5"/>
    </row>
    <row r="318" spans="7:7" ht="13.2">
      <c r="G318" s="5"/>
    </row>
    <row r="319" spans="7:7" ht="13.2">
      <c r="G319" s="5"/>
    </row>
    <row r="320" spans="7:7" ht="13.2">
      <c r="G320" s="5"/>
    </row>
    <row r="321" spans="7:7" ht="13.2">
      <c r="G321" s="5"/>
    </row>
    <row r="322" spans="7:7" ht="13.2">
      <c r="G322" s="5"/>
    </row>
    <row r="323" spans="7:7" ht="13.2">
      <c r="G323" s="5"/>
    </row>
    <row r="324" spans="7:7" ht="13.2">
      <c r="G324" s="5"/>
    </row>
    <row r="325" spans="7:7" ht="13.2">
      <c r="G325" s="5"/>
    </row>
    <row r="326" spans="7:7" ht="13.2">
      <c r="G326" s="5"/>
    </row>
    <row r="327" spans="7:7" ht="13.2">
      <c r="G327" s="5"/>
    </row>
    <row r="328" spans="7:7" ht="13.2">
      <c r="G328" s="5"/>
    </row>
    <row r="329" spans="7:7" ht="13.2">
      <c r="G329" s="5"/>
    </row>
    <row r="330" spans="7:7" ht="13.2">
      <c r="G330" s="5"/>
    </row>
    <row r="331" spans="7:7" ht="13.2">
      <c r="G331" s="5"/>
    </row>
    <row r="332" spans="7:7" ht="13.2">
      <c r="G332" s="5"/>
    </row>
    <row r="333" spans="7:7" ht="13.2">
      <c r="G333" s="5"/>
    </row>
    <row r="334" spans="7:7" ht="13.2">
      <c r="G334" s="5"/>
    </row>
    <row r="335" spans="7:7" ht="13.2">
      <c r="G335" s="5"/>
    </row>
    <row r="336" spans="7:7" ht="13.2">
      <c r="G336" s="5"/>
    </row>
    <row r="337" spans="7:7" ht="13.2">
      <c r="G337" s="5"/>
    </row>
    <row r="338" spans="7:7" ht="13.2">
      <c r="G338" s="5"/>
    </row>
    <row r="339" spans="7:7" ht="13.2">
      <c r="G339" s="5"/>
    </row>
    <row r="340" spans="7:7" ht="13.2">
      <c r="G340" s="5"/>
    </row>
    <row r="341" spans="7:7" ht="13.2">
      <c r="G341" s="5"/>
    </row>
    <row r="342" spans="7:7" ht="13.2">
      <c r="G342" s="5"/>
    </row>
    <row r="343" spans="7:7" ht="13.2">
      <c r="G343" s="5"/>
    </row>
    <row r="344" spans="7:7" ht="13.2">
      <c r="G344" s="5"/>
    </row>
    <row r="345" spans="7:7" ht="13.2">
      <c r="G345" s="5"/>
    </row>
    <row r="346" spans="7:7" ht="13.2">
      <c r="G346" s="5"/>
    </row>
    <row r="347" spans="7:7" ht="13.2">
      <c r="G347" s="5"/>
    </row>
    <row r="348" spans="7:7" ht="13.2">
      <c r="G348" s="5"/>
    </row>
    <row r="349" spans="7:7" ht="13.2">
      <c r="G349" s="5"/>
    </row>
    <row r="350" spans="7:7" ht="13.2">
      <c r="G350" s="5"/>
    </row>
    <row r="351" spans="7:7" ht="13.2">
      <c r="G351" s="5"/>
    </row>
    <row r="352" spans="7:7" ht="13.2">
      <c r="G352" s="5"/>
    </row>
    <row r="353" spans="7:7" ht="13.2">
      <c r="G353" s="5"/>
    </row>
    <row r="354" spans="7:7" ht="13.2">
      <c r="G354" s="5"/>
    </row>
    <row r="355" spans="7:7" ht="13.2">
      <c r="G355" s="5"/>
    </row>
    <row r="356" spans="7:7" ht="13.2">
      <c r="G356" s="5"/>
    </row>
    <row r="357" spans="7:7" ht="13.2">
      <c r="G357" s="5"/>
    </row>
    <row r="358" spans="7:7" ht="13.2">
      <c r="G358" s="5"/>
    </row>
    <row r="359" spans="7:7" ht="13.2">
      <c r="G359" s="5"/>
    </row>
    <row r="360" spans="7:7" ht="13.2">
      <c r="G360" s="5"/>
    </row>
    <row r="361" spans="7:7" ht="13.2">
      <c r="G361" s="5"/>
    </row>
    <row r="362" spans="7:7" ht="13.2">
      <c r="G362" s="5"/>
    </row>
    <row r="363" spans="7:7" ht="13.2">
      <c r="G363" s="5"/>
    </row>
    <row r="364" spans="7:7" ht="13.2">
      <c r="G364" s="5"/>
    </row>
    <row r="365" spans="7:7" ht="13.2">
      <c r="G365" s="5"/>
    </row>
    <row r="366" spans="7:7" ht="13.2">
      <c r="G366" s="5"/>
    </row>
    <row r="367" spans="7:7" ht="13.2">
      <c r="G367" s="5"/>
    </row>
    <row r="368" spans="7:7" ht="13.2">
      <c r="G368" s="5"/>
    </row>
    <row r="369" spans="7:7" ht="13.2">
      <c r="G369" s="5"/>
    </row>
    <row r="370" spans="7:7" ht="13.2">
      <c r="G370" s="5"/>
    </row>
    <row r="371" spans="7:7" ht="13.2">
      <c r="G371" s="5"/>
    </row>
    <row r="372" spans="7:7" ht="13.2">
      <c r="G372" s="5"/>
    </row>
    <row r="373" spans="7:7" ht="13.2">
      <c r="G373" s="5"/>
    </row>
    <row r="374" spans="7:7" ht="13.2">
      <c r="G374" s="5"/>
    </row>
    <row r="375" spans="7:7" ht="13.2">
      <c r="G375" s="5"/>
    </row>
    <row r="376" spans="7:7" ht="13.2">
      <c r="G376" s="5"/>
    </row>
    <row r="377" spans="7:7" ht="13.2">
      <c r="G377" s="5"/>
    </row>
    <row r="378" spans="7:7" ht="13.2">
      <c r="G378" s="5"/>
    </row>
    <row r="379" spans="7:7" ht="13.2">
      <c r="G379" s="5"/>
    </row>
    <row r="380" spans="7:7" ht="13.2">
      <c r="G380" s="5"/>
    </row>
    <row r="381" spans="7:7" ht="13.2">
      <c r="G381" s="5"/>
    </row>
    <row r="382" spans="7:7" ht="13.2">
      <c r="G382" s="5"/>
    </row>
    <row r="383" spans="7:7" ht="13.2">
      <c r="G383" s="5"/>
    </row>
    <row r="384" spans="7:7" ht="13.2">
      <c r="G384" s="5"/>
    </row>
    <row r="385" spans="7:7" ht="13.2">
      <c r="G385" s="5"/>
    </row>
    <row r="386" spans="7:7" ht="13.2">
      <c r="G386" s="5"/>
    </row>
    <row r="387" spans="7:7" ht="13.2">
      <c r="G387" s="5"/>
    </row>
    <row r="388" spans="7:7" ht="13.2">
      <c r="G388" s="5"/>
    </row>
    <row r="389" spans="7:7" ht="13.2">
      <c r="G389" s="5"/>
    </row>
    <row r="390" spans="7:7" ht="13.2">
      <c r="G390" s="5"/>
    </row>
    <row r="391" spans="7:7" ht="13.2">
      <c r="G391" s="5"/>
    </row>
    <row r="392" spans="7:7" ht="13.2">
      <c r="G392" s="5"/>
    </row>
    <row r="393" spans="7:7" ht="13.2">
      <c r="G393" s="5"/>
    </row>
    <row r="394" spans="7:7" ht="13.2">
      <c r="G394" s="5"/>
    </row>
    <row r="395" spans="7:7" ht="13.2">
      <c r="G395" s="5"/>
    </row>
    <row r="396" spans="7:7" ht="13.2">
      <c r="G396" s="5"/>
    </row>
    <row r="397" spans="7:7" ht="13.2">
      <c r="G397" s="5"/>
    </row>
    <row r="398" spans="7:7" ht="13.2">
      <c r="G398" s="5"/>
    </row>
    <row r="399" spans="7:7" ht="13.2">
      <c r="G399" s="5"/>
    </row>
    <row r="400" spans="7:7" ht="13.2">
      <c r="G400" s="5"/>
    </row>
    <row r="401" spans="7:7" ht="13.2">
      <c r="G401" s="5"/>
    </row>
    <row r="402" spans="7:7" ht="13.2">
      <c r="G402" s="5"/>
    </row>
    <row r="403" spans="7:7" ht="13.2">
      <c r="G403" s="5"/>
    </row>
    <row r="404" spans="7:7" ht="13.2">
      <c r="G404" s="5"/>
    </row>
    <row r="405" spans="7:7" ht="13.2">
      <c r="G405" s="5"/>
    </row>
    <row r="406" spans="7:7" ht="13.2">
      <c r="G406" s="5"/>
    </row>
    <row r="407" spans="7:7" ht="13.2">
      <c r="G407" s="5"/>
    </row>
    <row r="408" spans="7:7" ht="13.2">
      <c r="G408" s="5"/>
    </row>
    <row r="409" spans="7:7" ht="13.2">
      <c r="G409" s="5"/>
    </row>
    <row r="410" spans="7:7" ht="13.2">
      <c r="G410" s="5"/>
    </row>
    <row r="411" spans="7:7" ht="13.2">
      <c r="G411" s="5"/>
    </row>
    <row r="412" spans="7:7" ht="13.2">
      <c r="G412" s="5"/>
    </row>
    <row r="413" spans="7:7" ht="13.2">
      <c r="G413" s="5"/>
    </row>
    <row r="414" spans="7:7" ht="13.2">
      <c r="G414" s="5"/>
    </row>
    <row r="415" spans="7:7" ht="13.2">
      <c r="G415" s="5"/>
    </row>
    <row r="416" spans="7:7" ht="13.2">
      <c r="G416" s="5"/>
    </row>
    <row r="417" spans="7:7" ht="13.2">
      <c r="G417" s="5"/>
    </row>
    <row r="418" spans="7:7" ht="13.2">
      <c r="G418" s="5"/>
    </row>
    <row r="419" spans="7:7" ht="13.2">
      <c r="G419" s="5"/>
    </row>
    <row r="420" spans="7:7" ht="13.2">
      <c r="G420" s="5"/>
    </row>
    <row r="421" spans="7:7" ht="13.2">
      <c r="G421" s="5"/>
    </row>
    <row r="422" spans="7:7" ht="13.2">
      <c r="G422" s="5"/>
    </row>
    <row r="423" spans="7:7" ht="13.2">
      <c r="G423" s="5"/>
    </row>
    <row r="424" spans="7:7" ht="13.2">
      <c r="G424" s="5"/>
    </row>
    <row r="425" spans="7:7" ht="13.2">
      <c r="G425" s="5"/>
    </row>
    <row r="426" spans="7:7" ht="13.2">
      <c r="G426" s="5"/>
    </row>
    <row r="427" spans="7:7" ht="13.2">
      <c r="G427" s="5"/>
    </row>
    <row r="428" spans="7:7" ht="13.2">
      <c r="G428" s="5"/>
    </row>
    <row r="429" spans="7:7" ht="13.2">
      <c r="G429" s="5"/>
    </row>
    <row r="430" spans="7:7" ht="13.2">
      <c r="G430" s="5"/>
    </row>
    <row r="431" spans="7:7" ht="13.2">
      <c r="G431" s="5"/>
    </row>
    <row r="432" spans="7:7" ht="13.2">
      <c r="G432" s="5"/>
    </row>
    <row r="433" spans="7:7" ht="13.2">
      <c r="G433" s="5"/>
    </row>
    <row r="434" spans="7:7" ht="13.2">
      <c r="G434" s="5"/>
    </row>
    <row r="435" spans="7:7" ht="13.2">
      <c r="G435" s="5"/>
    </row>
    <row r="436" spans="7:7" ht="13.2">
      <c r="G436" s="5"/>
    </row>
    <row r="437" spans="7:7" ht="13.2">
      <c r="G437" s="5"/>
    </row>
    <row r="438" spans="7:7" ht="13.2">
      <c r="G438" s="5"/>
    </row>
    <row r="439" spans="7:7" ht="13.2">
      <c r="G439" s="5"/>
    </row>
    <row r="440" spans="7:7" ht="13.2">
      <c r="G440" s="5"/>
    </row>
    <row r="441" spans="7:7" ht="13.2">
      <c r="G441" s="5"/>
    </row>
    <row r="442" spans="7:7" ht="13.2">
      <c r="G442" s="5"/>
    </row>
    <row r="443" spans="7:7" ht="13.2">
      <c r="G443" s="5"/>
    </row>
    <row r="444" spans="7:7" ht="13.2">
      <c r="G444" s="5"/>
    </row>
    <row r="445" spans="7:7" ht="13.2">
      <c r="G445" s="5"/>
    </row>
    <row r="446" spans="7:7" ht="13.2">
      <c r="G446" s="5"/>
    </row>
    <row r="447" spans="7:7" ht="13.2">
      <c r="G447" s="5"/>
    </row>
    <row r="448" spans="7:7" ht="13.2">
      <c r="G448" s="5"/>
    </row>
    <row r="449" spans="7:7" ht="13.2">
      <c r="G449" s="5"/>
    </row>
    <row r="450" spans="7:7" ht="13.2">
      <c r="G450" s="5"/>
    </row>
    <row r="451" spans="7:7" ht="13.2">
      <c r="G451" s="5"/>
    </row>
    <row r="452" spans="7:7" ht="13.2">
      <c r="G452" s="5"/>
    </row>
    <row r="453" spans="7:7" ht="13.2">
      <c r="G453" s="5"/>
    </row>
    <row r="454" spans="7:7" ht="13.2">
      <c r="G454" s="5"/>
    </row>
    <row r="455" spans="7:7" ht="13.2">
      <c r="G455" s="5"/>
    </row>
    <row r="456" spans="7:7" ht="13.2">
      <c r="G456" s="5"/>
    </row>
    <row r="457" spans="7:7" ht="13.2">
      <c r="G457" s="5"/>
    </row>
    <row r="458" spans="7:7" ht="13.2">
      <c r="G458" s="5"/>
    </row>
    <row r="459" spans="7:7" ht="13.2">
      <c r="G459" s="5"/>
    </row>
    <row r="460" spans="7:7" ht="13.2">
      <c r="G460" s="5"/>
    </row>
    <row r="461" spans="7:7" ht="13.2">
      <c r="G461" s="5"/>
    </row>
    <row r="462" spans="7:7" ht="13.2">
      <c r="G462" s="5"/>
    </row>
    <row r="463" spans="7:7" ht="13.2">
      <c r="G463" s="5"/>
    </row>
    <row r="464" spans="7:7" ht="13.2">
      <c r="G464" s="5"/>
    </row>
    <row r="465" spans="7:7" ht="13.2">
      <c r="G465" s="5"/>
    </row>
    <row r="466" spans="7:7" ht="13.2">
      <c r="G466" s="5"/>
    </row>
    <row r="467" spans="7:7" ht="13.2">
      <c r="G467" s="5"/>
    </row>
    <row r="468" spans="7:7" ht="13.2">
      <c r="G468" s="5"/>
    </row>
    <row r="469" spans="7:7" ht="13.2">
      <c r="G469" s="5"/>
    </row>
    <row r="470" spans="7:7" ht="13.2">
      <c r="G470" s="5"/>
    </row>
    <row r="471" spans="7:7" ht="13.2">
      <c r="G471" s="5"/>
    </row>
    <row r="472" spans="7:7" ht="13.2">
      <c r="G472" s="5"/>
    </row>
    <row r="473" spans="7:7" ht="13.2">
      <c r="G473" s="5"/>
    </row>
    <row r="474" spans="7:7" ht="13.2">
      <c r="G474" s="5"/>
    </row>
    <row r="475" spans="7:7" ht="13.2">
      <c r="G475" s="5"/>
    </row>
    <row r="476" spans="7:7" ht="13.2">
      <c r="G476" s="5"/>
    </row>
    <row r="477" spans="7:7" ht="13.2">
      <c r="G477" s="5"/>
    </row>
    <row r="478" spans="7:7" ht="13.2">
      <c r="G478" s="5"/>
    </row>
    <row r="479" spans="7:7" ht="13.2">
      <c r="G479" s="5"/>
    </row>
    <row r="480" spans="7:7" ht="13.2">
      <c r="G480" s="5"/>
    </row>
    <row r="481" spans="7:7" ht="13.2">
      <c r="G481" s="5"/>
    </row>
    <row r="482" spans="7:7" ht="13.2">
      <c r="G482" s="5"/>
    </row>
    <row r="483" spans="7:7" ht="13.2">
      <c r="G483" s="5"/>
    </row>
    <row r="484" spans="7:7" ht="13.2">
      <c r="G484" s="5"/>
    </row>
    <row r="485" spans="7:7" ht="13.2">
      <c r="G485" s="5"/>
    </row>
    <row r="486" spans="7:7" ht="13.2">
      <c r="G486" s="5"/>
    </row>
    <row r="487" spans="7:7" ht="13.2">
      <c r="G487" s="5"/>
    </row>
    <row r="488" spans="7:7" ht="13.2">
      <c r="G488" s="5"/>
    </row>
    <row r="489" spans="7:7" ht="13.2">
      <c r="G489" s="5"/>
    </row>
    <row r="490" spans="7:7" ht="13.2">
      <c r="G490" s="5"/>
    </row>
    <row r="491" spans="7:7" ht="13.2">
      <c r="G491" s="5"/>
    </row>
    <row r="492" spans="7:7" ht="13.2">
      <c r="G492" s="5"/>
    </row>
    <row r="493" spans="7:7" ht="13.2">
      <c r="G493" s="5"/>
    </row>
    <row r="494" spans="7:7" ht="13.2">
      <c r="G494" s="5"/>
    </row>
    <row r="495" spans="7:7" ht="13.2">
      <c r="G495" s="5"/>
    </row>
    <row r="496" spans="7:7" ht="13.2">
      <c r="G496" s="5"/>
    </row>
    <row r="497" spans="7:7" ht="13.2">
      <c r="G497" s="5"/>
    </row>
    <row r="498" spans="7:7" ht="13.2">
      <c r="G498" s="5"/>
    </row>
    <row r="499" spans="7:7" ht="13.2">
      <c r="G499" s="5"/>
    </row>
    <row r="500" spans="7:7" ht="13.2">
      <c r="G500" s="5"/>
    </row>
    <row r="501" spans="7:7" ht="13.2">
      <c r="G501" s="5"/>
    </row>
    <row r="502" spans="7:7" ht="13.2">
      <c r="G502" s="5"/>
    </row>
    <row r="503" spans="7:7" ht="13.2">
      <c r="G503" s="5"/>
    </row>
    <row r="504" spans="7:7" ht="13.2">
      <c r="G504" s="5"/>
    </row>
    <row r="505" spans="7:7" ht="13.2">
      <c r="G505" s="5"/>
    </row>
    <row r="506" spans="7:7" ht="13.2">
      <c r="G506" s="5"/>
    </row>
    <row r="507" spans="7:7" ht="13.2">
      <c r="G507" s="5"/>
    </row>
    <row r="508" spans="7:7" ht="13.2">
      <c r="G508" s="5"/>
    </row>
    <row r="509" spans="7:7" ht="13.2">
      <c r="G509" s="5"/>
    </row>
    <row r="510" spans="7:7" ht="13.2">
      <c r="G510" s="5"/>
    </row>
    <row r="511" spans="7:7" ht="13.2">
      <c r="G511" s="5"/>
    </row>
    <row r="512" spans="7:7" ht="13.2">
      <c r="G512" s="5"/>
    </row>
    <row r="513" spans="7:7" ht="13.2">
      <c r="G513" s="5"/>
    </row>
    <row r="514" spans="7:7" ht="13.2">
      <c r="G514" s="5"/>
    </row>
    <row r="515" spans="7:7" ht="13.2">
      <c r="G515" s="5"/>
    </row>
    <row r="516" spans="7:7" ht="13.2">
      <c r="G516" s="5"/>
    </row>
    <row r="517" spans="7:7" ht="13.2">
      <c r="G517" s="5"/>
    </row>
    <row r="518" spans="7:7" ht="13.2">
      <c r="G518" s="5"/>
    </row>
    <row r="519" spans="7:7" ht="13.2">
      <c r="G519" s="5"/>
    </row>
    <row r="520" spans="7:7" ht="13.2">
      <c r="G520" s="5"/>
    </row>
    <row r="521" spans="7:7" ht="13.2">
      <c r="G521" s="5"/>
    </row>
    <row r="522" spans="7:7" ht="13.2">
      <c r="G522" s="5"/>
    </row>
    <row r="523" spans="7:7" ht="13.2">
      <c r="G523" s="5"/>
    </row>
    <row r="524" spans="7:7" ht="13.2">
      <c r="G524" s="5"/>
    </row>
    <row r="525" spans="7:7" ht="13.2">
      <c r="G525" s="5"/>
    </row>
    <row r="526" spans="7:7" ht="13.2">
      <c r="G526" s="5"/>
    </row>
    <row r="527" spans="7:7" ht="13.2">
      <c r="G527" s="5"/>
    </row>
    <row r="528" spans="7:7" ht="13.2">
      <c r="G528" s="5"/>
    </row>
    <row r="529" spans="7:7" ht="13.2">
      <c r="G529" s="5"/>
    </row>
    <row r="530" spans="7:7" ht="13.2">
      <c r="G530" s="5"/>
    </row>
    <row r="531" spans="7:7" ht="13.2">
      <c r="G531" s="5"/>
    </row>
    <row r="532" spans="7:7" ht="13.2">
      <c r="G532" s="5"/>
    </row>
    <row r="533" spans="7:7" ht="13.2">
      <c r="G533" s="5"/>
    </row>
    <row r="534" spans="7:7" ht="13.2">
      <c r="G534" s="5"/>
    </row>
    <row r="535" spans="7:7" ht="13.2">
      <c r="G535" s="5"/>
    </row>
    <row r="536" spans="7:7" ht="13.2">
      <c r="G536" s="5"/>
    </row>
    <row r="537" spans="7:7" ht="13.2">
      <c r="G537" s="5"/>
    </row>
    <row r="538" spans="7:7" ht="13.2">
      <c r="G538" s="5"/>
    </row>
    <row r="539" spans="7:7" ht="13.2">
      <c r="G539" s="5"/>
    </row>
    <row r="540" spans="7:7" ht="13.2">
      <c r="G540" s="5"/>
    </row>
    <row r="541" spans="7:7" ht="13.2">
      <c r="G541" s="5"/>
    </row>
    <row r="542" spans="7:7" ht="13.2">
      <c r="G542" s="5"/>
    </row>
    <row r="543" spans="7:7" ht="13.2">
      <c r="G543" s="5"/>
    </row>
    <row r="544" spans="7:7" ht="13.2">
      <c r="G544" s="5"/>
    </row>
    <row r="545" spans="7:7" ht="13.2">
      <c r="G545" s="5"/>
    </row>
    <row r="546" spans="7:7" ht="13.2">
      <c r="G546" s="5"/>
    </row>
    <row r="547" spans="7:7" ht="13.2">
      <c r="G547" s="5"/>
    </row>
    <row r="548" spans="7:7" ht="13.2">
      <c r="G548" s="5"/>
    </row>
    <row r="549" spans="7:7" ht="13.2">
      <c r="G549" s="5"/>
    </row>
    <row r="550" spans="7:7" ht="13.2">
      <c r="G550" s="5"/>
    </row>
    <row r="551" spans="7:7" ht="13.2">
      <c r="G551" s="5"/>
    </row>
    <row r="552" spans="7:7" ht="13.2">
      <c r="G552" s="5"/>
    </row>
    <row r="553" spans="7:7" ht="13.2">
      <c r="G553" s="5"/>
    </row>
    <row r="554" spans="7:7" ht="13.2">
      <c r="G554" s="5"/>
    </row>
    <row r="555" spans="7:7" ht="13.2">
      <c r="G555" s="5"/>
    </row>
    <row r="556" spans="7:7" ht="13.2">
      <c r="G556" s="5"/>
    </row>
    <row r="557" spans="7:7" ht="13.2">
      <c r="G557" s="5"/>
    </row>
    <row r="558" spans="7:7" ht="13.2">
      <c r="G558" s="5"/>
    </row>
    <row r="559" spans="7:7" ht="13.2">
      <c r="G559" s="5"/>
    </row>
    <row r="560" spans="7:7" ht="13.2">
      <c r="G560" s="5"/>
    </row>
    <row r="561" spans="7:7" ht="13.2">
      <c r="G561" s="5"/>
    </row>
    <row r="562" spans="7:7" ht="13.2">
      <c r="G562" s="5"/>
    </row>
    <row r="563" spans="7:7" ht="13.2">
      <c r="G563" s="5"/>
    </row>
    <row r="564" spans="7:7" ht="13.2">
      <c r="G564" s="5"/>
    </row>
    <row r="565" spans="7:7" ht="13.2">
      <c r="G565" s="5"/>
    </row>
    <row r="566" spans="7:7" ht="13.2">
      <c r="G566" s="5"/>
    </row>
    <row r="567" spans="7:7" ht="13.2">
      <c r="G567" s="5"/>
    </row>
    <row r="568" spans="7:7" ht="13.2">
      <c r="G568" s="5"/>
    </row>
    <row r="569" spans="7:7" ht="13.2">
      <c r="G569" s="5"/>
    </row>
    <row r="570" spans="7:7" ht="13.2">
      <c r="G570" s="5"/>
    </row>
    <row r="571" spans="7:7" ht="13.2">
      <c r="G571" s="5"/>
    </row>
    <row r="572" spans="7:7" ht="13.2">
      <c r="G572" s="5"/>
    </row>
    <row r="573" spans="7:7" ht="13.2">
      <c r="G573" s="5"/>
    </row>
    <row r="574" spans="7:7" ht="13.2">
      <c r="G574" s="5"/>
    </row>
    <row r="575" spans="7:7" ht="13.2">
      <c r="G575" s="5"/>
    </row>
    <row r="576" spans="7:7" ht="13.2">
      <c r="G576" s="5"/>
    </row>
    <row r="577" spans="7:7" ht="13.2">
      <c r="G577" s="5"/>
    </row>
    <row r="578" spans="7:7" ht="13.2">
      <c r="G578" s="5"/>
    </row>
    <row r="579" spans="7:7" ht="13.2">
      <c r="G579" s="5"/>
    </row>
    <row r="580" spans="7:7" ht="13.2">
      <c r="G580" s="5"/>
    </row>
    <row r="581" spans="7:7" ht="13.2">
      <c r="G581" s="5"/>
    </row>
    <row r="582" spans="7:7" ht="13.2">
      <c r="G582" s="5"/>
    </row>
    <row r="583" spans="7:7" ht="13.2">
      <c r="G583" s="5"/>
    </row>
    <row r="584" spans="7:7" ht="13.2">
      <c r="G584" s="5"/>
    </row>
    <row r="585" spans="7:7" ht="13.2">
      <c r="G585" s="5"/>
    </row>
    <row r="586" spans="7:7" ht="13.2">
      <c r="G586" s="5"/>
    </row>
    <row r="587" spans="7:7" ht="13.2">
      <c r="G587" s="5"/>
    </row>
    <row r="588" spans="7:7" ht="13.2">
      <c r="G588" s="5"/>
    </row>
    <row r="589" spans="7:7" ht="13.2">
      <c r="G589" s="5"/>
    </row>
    <row r="590" spans="7:7" ht="13.2">
      <c r="G590" s="5"/>
    </row>
    <row r="591" spans="7:7" ht="13.2">
      <c r="G591" s="5"/>
    </row>
    <row r="592" spans="7:7" ht="13.2">
      <c r="G592" s="5"/>
    </row>
    <row r="593" spans="7:7" ht="13.2">
      <c r="G593" s="5"/>
    </row>
    <row r="594" spans="7:7" ht="13.2">
      <c r="G594" s="5"/>
    </row>
    <row r="595" spans="7:7" ht="13.2">
      <c r="G595" s="5"/>
    </row>
    <row r="596" spans="7:7" ht="13.2">
      <c r="G596" s="5"/>
    </row>
    <row r="597" spans="7:7" ht="13.2">
      <c r="G597" s="5"/>
    </row>
    <row r="598" spans="7:7" ht="13.2">
      <c r="G598" s="5"/>
    </row>
    <row r="599" spans="7:7" ht="13.2">
      <c r="G599" s="5"/>
    </row>
    <row r="600" spans="7:7" ht="13.2">
      <c r="G600" s="5"/>
    </row>
    <row r="601" spans="7:7" ht="13.2">
      <c r="G601" s="5"/>
    </row>
    <row r="602" spans="7:7" ht="13.2">
      <c r="G602" s="5"/>
    </row>
    <row r="603" spans="7:7" ht="13.2">
      <c r="G603" s="5"/>
    </row>
    <row r="604" spans="7:7" ht="13.2">
      <c r="G604" s="5"/>
    </row>
    <row r="605" spans="7:7" ht="13.2">
      <c r="G605" s="5"/>
    </row>
    <row r="606" spans="7:7" ht="13.2">
      <c r="G606" s="5"/>
    </row>
    <row r="607" spans="7:7" ht="13.2">
      <c r="G607" s="5"/>
    </row>
    <row r="608" spans="7:7" ht="13.2">
      <c r="G608" s="5"/>
    </row>
    <row r="609" spans="7:7" ht="13.2">
      <c r="G609" s="5"/>
    </row>
    <row r="610" spans="7:7" ht="13.2">
      <c r="G610" s="5"/>
    </row>
    <row r="611" spans="7:7" ht="13.2">
      <c r="G611" s="5"/>
    </row>
    <row r="612" spans="7:7" ht="13.2">
      <c r="G612" s="5"/>
    </row>
    <row r="613" spans="7:7" ht="13.2">
      <c r="G613" s="5"/>
    </row>
    <row r="614" spans="7:7" ht="13.2">
      <c r="G614" s="5"/>
    </row>
    <row r="615" spans="7:7" ht="13.2">
      <c r="G615" s="5"/>
    </row>
    <row r="616" spans="7:7" ht="13.2">
      <c r="G616" s="5"/>
    </row>
    <row r="617" spans="7:7" ht="13.2">
      <c r="G617" s="5"/>
    </row>
    <row r="618" spans="7:7" ht="13.2">
      <c r="G618" s="5"/>
    </row>
    <row r="619" spans="7:7" ht="13.2">
      <c r="G619" s="5"/>
    </row>
    <row r="620" spans="7:7" ht="13.2">
      <c r="G620" s="5"/>
    </row>
    <row r="621" spans="7:7" ht="13.2">
      <c r="G621" s="5"/>
    </row>
    <row r="622" spans="7:7" ht="13.2">
      <c r="G622" s="5"/>
    </row>
    <row r="623" spans="7:7" ht="13.2">
      <c r="G623" s="5"/>
    </row>
    <row r="624" spans="7:7" ht="13.2">
      <c r="G624" s="5"/>
    </row>
    <row r="625" spans="7:7" ht="13.2">
      <c r="G625" s="5"/>
    </row>
    <row r="626" spans="7:7" ht="13.2">
      <c r="G626" s="5"/>
    </row>
    <row r="627" spans="7:7" ht="13.2">
      <c r="G627" s="5"/>
    </row>
    <row r="628" spans="7:7" ht="13.2">
      <c r="G628" s="5"/>
    </row>
    <row r="629" spans="7:7" ht="13.2">
      <c r="G629" s="5"/>
    </row>
    <row r="630" spans="7:7" ht="13.2">
      <c r="G630" s="5"/>
    </row>
    <row r="631" spans="7:7" ht="13.2">
      <c r="G631" s="5"/>
    </row>
    <row r="632" spans="7:7" ht="13.2">
      <c r="G632" s="5"/>
    </row>
    <row r="633" spans="7:7" ht="13.2">
      <c r="G633" s="5"/>
    </row>
    <row r="634" spans="7:7" ht="13.2">
      <c r="G634" s="5"/>
    </row>
    <row r="635" spans="7:7" ht="13.2">
      <c r="G635" s="5"/>
    </row>
    <row r="636" spans="7:7" ht="13.2">
      <c r="G636" s="5"/>
    </row>
    <row r="637" spans="7:7" ht="13.2">
      <c r="G637" s="5"/>
    </row>
    <row r="638" spans="7:7" ht="13.2">
      <c r="G638" s="5"/>
    </row>
    <row r="639" spans="7:7" ht="13.2">
      <c r="G639" s="5"/>
    </row>
    <row r="640" spans="7:7" ht="13.2">
      <c r="G640" s="5"/>
    </row>
    <row r="641" spans="7:7" ht="13.2">
      <c r="G641" s="5"/>
    </row>
    <row r="642" spans="7:7" ht="13.2">
      <c r="G642" s="5"/>
    </row>
    <row r="643" spans="7:7" ht="13.2">
      <c r="G643" s="5"/>
    </row>
    <row r="644" spans="7:7" ht="13.2">
      <c r="G644" s="5"/>
    </row>
    <row r="645" spans="7:7" ht="13.2">
      <c r="G645" s="5"/>
    </row>
    <row r="646" spans="7:7" ht="13.2">
      <c r="G646" s="5"/>
    </row>
    <row r="647" spans="7:7" ht="13.2">
      <c r="G647" s="5"/>
    </row>
    <row r="648" spans="7:7" ht="13.2">
      <c r="G648" s="5"/>
    </row>
    <row r="649" spans="7:7" ht="13.2">
      <c r="G649" s="5"/>
    </row>
    <row r="650" spans="7:7" ht="13.2">
      <c r="G650" s="5"/>
    </row>
    <row r="651" spans="7:7" ht="13.2">
      <c r="G651" s="5"/>
    </row>
    <row r="652" spans="7:7" ht="13.2">
      <c r="G652" s="5"/>
    </row>
    <row r="653" spans="7:7" ht="13.2">
      <c r="G653" s="5"/>
    </row>
    <row r="654" spans="7:7" ht="13.2">
      <c r="G654" s="5"/>
    </row>
    <row r="655" spans="7:7" ht="13.2">
      <c r="G655" s="5"/>
    </row>
    <row r="656" spans="7:7" ht="13.2">
      <c r="G656" s="5"/>
    </row>
    <row r="657" spans="7:7" ht="13.2">
      <c r="G657" s="5"/>
    </row>
    <row r="658" spans="7:7" ht="13.2">
      <c r="G658" s="5"/>
    </row>
    <row r="659" spans="7:7" ht="13.2">
      <c r="G659" s="5"/>
    </row>
    <row r="660" spans="7:7" ht="13.2">
      <c r="G660" s="5"/>
    </row>
    <row r="661" spans="7:7" ht="13.2">
      <c r="G661" s="5"/>
    </row>
    <row r="662" spans="7:7" ht="13.2">
      <c r="G662" s="5"/>
    </row>
    <row r="663" spans="7:7" ht="13.2">
      <c r="G663" s="5"/>
    </row>
    <row r="664" spans="7:7" ht="13.2">
      <c r="G664" s="5"/>
    </row>
    <row r="665" spans="7:7" ht="13.2">
      <c r="G665" s="5"/>
    </row>
    <row r="666" spans="7:7" ht="13.2">
      <c r="G666" s="5"/>
    </row>
    <row r="667" spans="7:7" ht="13.2">
      <c r="G667" s="5"/>
    </row>
    <row r="668" spans="7:7" ht="13.2">
      <c r="G668" s="5"/>
    </row>
    <row r="669" spans="7:7" ht="13.2">
      <c r="G669" s="5"/>
    </row>
    <row r="670" spans="7:7" ht="13.2">
      <c r="G670" s="5"/>
    </row>
    <row r="671" spans="7:7" ht="13.2">
      <c r="G671" s="5"/>
    </row>
    <row r="672" spans="7:7" ht="13.2">
      <c r="G672" s="5"/>
    </row>
    <row r="673" spans="7:7" ht="13.2">
      <c r="G673" s="5"/>
    </row>
    <row r="674" spans="7:7" ht="13.2">
      <c r="G674" s="5"/>
    </row>
    <row r="675" spans="7:7" ht="13.2">
      <c r="G675" s="5"/>
    </row>
    <row r="676" spans="7:7" ht="13.2">
      <c r="G676" s="5"/>
    </row>
    <row r="677" spans="7:7" ht="13.2">
      <c r="G677" s="5"/>
    </row>
    <row r="678" spans="7:7" ht="13.2">
      <c r="G678" s="5"/>
    </row>
    <row r="679" spans="7:7" ht="13.2">
      <c r="G679" s="5"/>
    </row>
    <row r="680" spans="7:7" ht="13.2">
      <c r="G680" s="5"/>
    </row>
    <row r="681" spans="7:7" ht="13.2">
      <c r="G681" s="5"/>
    </row>
    <row r="682" spans="7:7" ht="13.2">
      <c r="G682" s="5"/>
    </row>
    <row r="683" spans="7:7" ht="13.2">
      <c r="G683" s="5"/>
    </row>
    <row r="684" spans="7:7" ht="13.2">
      <c r="G684" s="5"/>
    </row>
    <row r="685" spans="7:7" ht="13.2">
      <c r="G685" s="5"/>
    </row>
    <row r="686" spans="7:7" ht="13.2">
      <c r="G686" s="5"/>
    </row>
    <row r="687" spans="7:7" ht="13.2">
      <c r="G687" s="5"/>
    </row>
    <row r="688" spans="7:7" ht="13.2">
      <c r="G688" s="5"/>
    </row>
    <row r="689" spans="7:7" ht="13.2">
      <c r="G689" s="5"/>
    </row>
    <row r="690" spans="7:7" ht="13.2">
      <c r="G690" s="5"/>
    </row>
    <row r="691" spans="7:7" ht="13.2">
      <c r="G691" s="5"/>
    </row>
    <row r="692" spans="7:7" ht="13.2">
      <c r="G692" s="5"/>
    </row>
    <row r="693" spans="7:7" ht="13.2">
      <c r="G693" s="5"/>
    </row>
    <row r="694" spans="7:7" ht="13.2">
      <c r="G694" s="5"/>
    </row>
    <row r="695" spans="7:7" ht="13.2">
      <c r="G695" s="5"/>
    </row>
    <row r="696" spans="7:7" ht="13.2">
      <c r="G696" s="5"/>
    </row>
    <row r="697" spans="7:7" ht="13.2">
      <c r="G697" s="5"/>
    </row>
    <row r="698" spans="7:7" ht="13.2">
      <c r="G698" s="5"/>
    </row>
    <row r="699" spans="7:7" ht="13.2">
      <c r="G699" s="5"/>
    </row>
    <row r="700" spans="7:7" ht="13.2">
      <c r="G700" s="5"/>
    </row>
    <row r="701" spans="7:7" ht="13.2">
      <c r="G701" s="5"/>
    </row>
    <row r="702" spans="7:7" ht="13.2">
      <c r="G702" s="5"/>
    </row>
    <row r="703" spans="7:7" ht="13.2">
      <c r="G703" s="5"/>
    </row>
    <row r="704" spans="7:7" ht="13.2">
      <c r="G704" s="5"/>
    </row>
    <row r="705" spans="7:7" ht="13.2">
      <c r="G705" s="5"/>
    </row>
    <row r="706" spans="7:7" ht="13.2">
      <c r="G706" s="5"/>
    </row>
    <row r="707" spans="7:7" ht="13.2">
      <c r="G707" s="5"/>
    </row>
    <row r="708" spans="7:7" ht="13.2">
      <c r="G708" s="5"/>
    </row>
    <row r="709" spans="7:7" ht="13.2">
      <c r="G709" s="5"/>
    </row>
    <row r="710" spans="7:7" ht="13.2">
      <c r="G710" s="5"/>
    </row>
    <row r="711" spans="7:7" ht="13.2">
      <c r="G711" s="5"/>
    </row>
    <row r="712" spans="7:7" ht="13.2">
      <c r="G712" s="5"/>
    </row>
    <row r="713" spans="7:7" ht="13.2">
      <c r="G713" s="5"/>
    </row>
    <row r="714" spans="7:7" ht="13.2">
      <c r="G714" s="5"/>
    </row>
    <row r="715" spans="7:7" ht="13.2">
      <c r="G715" s="5"/>
    </row>
    <row r="716" spans="7:7" ht="13.2">
      <c r="G716" s="5"/>
    </row>
    <row r="717" spans="7:7" ht="13.2">
      <c r="G717" s="5"/>
    </row>
    <row r="718" spans="7:7" ht="13.2">
      <c r="G718" s="5"/>
    </row>
    <row r="719" spans="7:7" ht="13.2">
      <c r="G719" s="5"/>
    </row>
    <row r="720" spans="7:7" ht="13.2">
      <c r="G720" s="5"/>
    </row>
    <row r="721" spans="7:7" ht="13.2">
      <c r="G721" s="5"/>
    </row>
    <row r="722" spans="7:7" ht="13.2">
      <c r="G722" s="5"/>
    </row>
    <row r="723" spans="7:7" ht="13.2">
      <c r="G723" s="5"/>
    </row>
    <row r="724" spans="7:7" ht="13.2">
      <c r="G724" s="5"/>
    </row>
    <row r="725" spans="7:7" ht="13.2">
      <c r="G725" s="5"/>
    </row>
    <row r="726" spans="7:7" ht="13.2">
      <c r="G726" s="5"/>
    </row>
    <row r="727" spans="7:7" ht="13.2">
      <c r="G727" s="5"/>
    </row>
    <row r="728" spans="7:7" ht="13.2">
      <c r="G728" s="5"/>
    </row>
    <row r="729" spans="7:7" ht="13.2">
      <c r="G729" s="5"/>
    </row>
    <row r="730" spans="7:7" ht="13.2">
      <c r="G730" s="5"/>
    </row>
    <row r="731" spans="7:7" ht="13.2">
      <c r="G731" s="5"/>
    </row>
    <row r="732" spans="7:7" ht="13.2">
      <c r="G732" s="5"/>
    </row>
    <row r="733" spans="7:7" ht="13.2">
      <c r="G733" s="5"/>
    </row>
    <row r="734" spans="7:7" ht="13.2">
      <c r="G734" s="5"/>
    </row>
    <row r="735" spans="7:7" ht="13.2">
      <c r="G735" s="5"/>
    </row>
    <row r="736" spans="7:7" ht="13.2">
      <c r="G736" s="5"/>
    </row>
    <row r="737" spans="7:7" ht="13.2">
      <c r="G737" s="5"/>
    </row>
    <row r="738" spans="7:7" ht="13.2">
      <c r="G738" s="5"/>
    </row>
    <row r="739" spans="7:7" ht="13.2">
      <c r="G739" s="5"/>
    </row>
    <row r="740" spans="7:7" ht="13.2">
      <c r="G740" s="5"/>
    </row>
    <row r="741" spans="7:7" ht="13.2">
      <c r="G741" s="5"/>
    </row>
    <row r="742" spans="7:7" ht="13.2">
      <c r="G742" s="5"/>
    </row>
    <row r="743" spans="7:7" ht="13.2">
      <c r="G743" s="5"/>
    </row>
    <row r="744" spans="7:7" ht="13.2">
      <c r="G744" s="5"/>
    </row>
    <row r="745" spans="7:7" ht="13.2">
      <c r="G745" s="5"/>
    </row>
    <row r="746" spans="7:7" ht="13.2">
      <c r="G746" s="5"/>
    </row>
    <row r="747" spans="7:7" ht="13.2">
      <c r="G747" s="5"/>
    </row>
    <row r="748" spans="7:7" ht="13.2">
      <c r="G748" s="5"/>
    </row>
    <row r="749" spans="7:7" ht="13.2">
      <c r="G749" s="5"/>
    </row>
    <row r="750" spans="7:7" ht="13.2">
      <c r="G750" s="5"/>
    </row>
    <row r="751" spans="7:7" ht="13.2">
      <c r="G751" s="5"/>
    </row>
    <row r="752" spans="7:7" ht="13.2">
      <c r="G752" s="5"/>
    </row>
    <row r="753" spans="7:7" ht="13.2">
      <c r="G753" s="5"/>
    </row>
    <row r="754" spans="7:7" ht="13.2">
      <c r="G754" s="5"/>
    </row>
    <row r="755" spans="7:7" ht="13.2">
      <c r="G755" s="5"/>
    </row>
    <row r="756" spans="7:7" ht="13.2">
      <c r="G756" s="5"/>
    </row>
    <row r="757" spans="7:7" ht="13.2">
      <c r="G757" s="5"/>
    </row>
    <row r="758" spans="7:7" ht="13.2">
      <c r="G758" s="5"/>
    </row>
    <row r="759" spans="7:7" ht="13.2">
      <c r="G759" s="5"/>
    </row>
    <row r="760" spans="7:7" ht="13.2">
      <c r="G760" s="5"/>
    </row>
    <row r="761" spans="7:7" ht="13.2">
      <c r="G761" s="5"/>
    </row>
    <row r="762" spans="7:7" ht="13.2">
      <c r="G762" s="5"/>
    </row>
    <row r="763" spans="7:7" ht="13.2">
      <c r="G763" s="5"/>
    </row>
    <row r="764" spans="7:7" ht="13.2">
      <c r="G764" s="5"/>
    </row>
    <row r="765" spans="7:7" ht="13.2">
      <c r="G765" s="5"/>
    </row>
    <row r="766" spans="7:7" ht="13.2">
      <c r="G766" s="5"/>
    </row>
    <row r="767" spans="7:7" ht="13.2">
      <c r="G767" s="5"/>
    </row>
    <row r="768" spans="7:7" ht="13.2">
      <c r="G768" s="5"/>
    </row>
    <row r="769" spans="7:7" ht="13.2">
      <c r="G769" s="5"/>
    </row>
    <row r="770" spans="7:7" ht="13.2">
      <c r="G770" s="5"/>
    </row>
    <row r="771" spans="7:7" ht="13.2">
      <c r="G771" s="5"/>
    </row>
    <row r="772" spans="7:7" ht="13.2">
      <c r="G772" s="5"/>
    </row>
    <row r="773" spans="7:7" ht="13.2">
      <c r="G773" s="5"/>
    </row>
    <row r="774" spans="7:7" ht="13.2">
      <c r="G774" s="5"/>
    </row>
    <row r="775" spans="7:7" ht="13.2">
      <c r="G775" s="5"/>
    </row>
    <row r="776" spans="7:7" ht="13.2">
      <c r="G776" s="5"/>
    </row>
    <row r="777" spans="7:7" ht="13.2">
      <c r="G777" s="5"/>
    </row>
    <row r="778" spans="7:7" ht="13.2">
      <c r="G778" s="5"/>
    </row>
    <row r="779" spans="7:7" ht="13.2">
      <c r="G779" s="5"/>
    </row>
    <row r="780" spans="7:7" ht="13.2">
      <c r="G780" s="5"/>
    </row>
    <row r="781" spans="7:7" ht="13.2">
      <c r="G781" s="5"/>
    </row>
    <row r="782" spans="7:7" ht="13.2">
      <c r="G782" s="5"/>
    </row>
    <row r="783" spans="7:7" ht="13.2">
      <c r="G783" s="5"/>
    </row>
    <row r="784" spans="7:7" ht="13.2">
      <c r="G784" s="5"/>
    </row>
    <row r="785" spans="7:7" ht="13.2">
      <c r="G785" s="5"/>
    </row>
    <row r="786" spans="7:7" ht="13.2">
      <c r="G786" s="5"/>
    </row>
    <row r="787" spans="7:7" ht="13.2">
      <c r="G787" s="5"/>
    </row>
    <row r="788" spans="7:7" ht="13.2">
      <c r="G788" s="5"/>
    </row>
    <row r="789" spans="7:7" ht="13.2">
      <c r="G789" s="5"/>
    </row>
    <row r="790" spans="7:7" ht="13.2">
      <c r="G790" s="5"/>
    </row>
    <row r="791" spans="7:7" ht="13.2">
      <c r="G791" s="5"/>
    </row>
    <row r="792" spans="7:7" ht="13.2">
      <c r="G792" s="5"/>
    </row>
    <row r="793" spans="7:7" ht="13.2">
      <c r="G793" s="5"/>
    </row>
    <row r="794" spans="7:7" ht="13.2">
      <c r="G794" s="5"/>
    </row>
    <row r="795" spans="7:7" ht="13.2">
      <c r="G795" s="5"/>
    </row>
    <row r="796" spans="7:7" ht="13.2">
      <c r="G796" s="5"/>
    </row>
    <row r="797" spans="7:7" ht="13.2">
      <c r="G797" s="5"/>
    </row>
    <row r="798" spans="7:7" ht="13.2">
      <c r="G798" s="5"/>
    </row>
    <row r="799" spans="7:7" ht="13.2">
      <c r="G799" s="5"/>
    </row>
    <row r="800" spans="7:7" ht="13.2">
      <c r="G800" s="5"/>
    </row>
    <row r="801" spans="7:7" ht="13.2">
      <c r="G801" s="5"/>
    </row>
    <row r="802" spans="7:7" ht="13.2">
      <c r="G802" s="5"/>
    </row>
    <row r="803" spans="7:7" ht="13.2">
      <c r="G803" s="5"/>
    </row>
    <row r="804" spans="7:7" ht="13.2">
      <c r="G804" s="5"/>
    </row>
    <row r="805" spans="7:7" ht="13.2">
      <c r="G805" s="5"/>
    </row>
    <row r="806" spans="7:7" ht="13.2">
      <c r="G806" s="5"/>
    </row>
    <row r="807" spans="7:7" ht="13.2">
      <c r="G807" s="5"/>
    </row>
    <row r="808" spans="7:7" ht="13.2">
      <c r="G808" s="5"/>
    </row>
    <row r="809" spans="7:7" ht="13.2">
      <c r="G809" s="5"/>
    </row>
    <row r="810" spans="7:7" ht="13.2">
      <c r="G810" s="5"/>
    </row>
    <row r="811" spans="7:7" ht="13.2">
      <c r="G811" s="5"/>
    </row>
    <row r="812" spans="7:7" ht="13.2">
      <c r="G812" s="5"/>
    </row>
    <row r="813" spans="7:7" ht="13.2">
      <c r="G813" s="5"/>
    </row>
    <row r="814" spans="7:7" ht="13.2">
      <c r="G814" s="5"/>
    </row>
    <row r="815" spans="7:7" ht="13.2">
      <c r="G815" s="5"/>
    </row>
    <row r="816" spans="7:7" ht="13.2">
      <c r="G816" s="5"/>
    </row>
    <row r="817" spans="7:7" ht="13.2">
      <c r="G817" s="5"/>
    </row>
    <row r="818" spans="7:7" ht="13.2">
      <c r="G818" s="5"/>
    </row>
    <row r="819" spans="7:7" ht="13.2">
      <c r="G819" s="5"/>
    </row>
    <row r="820" spans="7:7" ht="13.2">
      <c r="G820" s="5"/>
    </row>
    <row r="821" spans="7:7" ht="13.2">
      <c r="G821" s="5"/>
    </row>
    <row r="822" spans="7:7" ht="13.2">
      <c r="G822" s="5"/>
    </row>
    <row r="823" spans="7:7" ht="13.2">
      <c r="G823" s="5"/>
    </row>
    <row r="824" spans="7:7" ht="13.2">
      <c r="G824" s="5"/>
    </row>
    <row r="825" spans="7:7" ht="13.2">
      <c r="G825" s="5"/>
    </row>
    <row r="826" spans="7:7" ht="13.2">
      <c r="G826" s="5"/>
    </row>
    <row r="827" spans="7:7" ht="13.2">
      <c r="G827" s="5"/>
    </row>
    <row r="828" spans="7:7" ht="13.2">
      <c r="G828" s="5"/>
    </row>
    <row r="829" spans="7:7" ht="13.2">
      <c r="G829" s="5"/>
    </row>
    <row r="830" spans="7:7" ht="13.2">
      <c r="G830" s="5"/>
    </row>
    <row r="831" spans="7:7" ht="13.2">
      <c r="G831" s="5"/>
    </row>
    <row r="832" spans="7:7" ht="13.2">
      <c r="G832" s="5"/>
    </row>
    <row r="833" spans="7:7" ht="13.2">
      <c r="G833" s="5"/>
    </row>
    <row r="834" spans="7:7" ht="13.2">
      <c r="G834" s="5"/>
    </row>
    <row r="835" spans="7:7" ht="13.2">
      <c r="G835" s="5"/>
    </row>
    <row r="836" spans="7:7" ht="13.2">
      <c r="G836" s="5"/>
    </row>
    <row r="837" spans="7:7" ht="13.2">
      <c r="G837" s="5"/>
    </row>
    <row r="838" spans="7:7" ht="13.2">
      <c r="G838" s="5"/>
    </row>
    <row r="839" spans="7:7" ht="13.2">
      <c r="G839" s="5"/>
    </row>
    <row r="840" spans="7:7" ht="13.2">
      <c r="G840" s="5"/>
    </row>
    <row r="841" spans="7:7" ht="13.2">
      <c r="G841" s="5"/>
    </row>
    <row r="842" spans="7:7" ht="13.2">
      <c r="G842" s="5"/>
    </row>
    <row r="843" spans="7:7" ht="13.2">
      <c r="G843" s="5"/>
    </row>
    <row r="844" spans="7:7" ht="13.2">
      <c r="G844" s="5"/>
    </row>
    <row r="845" spans="7:7" ht="13.2">
      <c r="G845" s="5"/>
    </row>
    <row r="846" spans="7:7" ht="13.2">
      <c r="G846" s="5"/>
    </row>
    <row r="847" spans="7:7" ht="13.2">
      <c r="G847" s="5"/>
    </row>
    <row r="848" spans="7:7" ht="13.2">
      <c r="G848" s="5"/>
    </row>
    <row r="849" spans="7:7" ht="13.2">
      <c r="G849" s="5"/>
    </row>
    <row r="850" spans="7:7" ht="13.2">
      <c r="G850" s="5"/>
    </row>
    <row r="851" spans="7:7" ht="13.2">
      <c r="G851" s="5"/>
    </row>
    <row r="852" spans="7:7" ht="13.2">
      <c r="G852" s="5"/>
    </row>
    <row r="853" spans="7:7" ht="13.2">
      <c r="G853" s="5"/>
    </row>
    <row r="854" spans="7:7" ht="13.2">
      <c r="G854" s="5"/>
    </row>
    <row r="855" spans="7:7" ht="13.2">
      <c r="G855" s="5"/>
    </row>
    <row r="856" spans="7:7" ht="13.2">
      <c r="G856" s="5"/>
    </row>
    <row r="857" spans="7:7" ht="13.2">
      <c r="G857" s="5"/>
    </row>
    <row r="858" spans="7:7" ht="13.2">
      <c r="G858" s="5"/>
    </row>
    <row r="859" spans="7:7" ht="13.2">
      <c r="G859" s="5"/>
    </row>
    <row r="860" spans="7:7" ht="13.2">
      <c r="G860" s="5"/>
    </row>
    <row r="861" spans="7:7" ht="13.2">
      <c r="G861" s="5"/>
    </row>
    <row r="862" spans="7:7" ht="13.2">
      <c r="G862" s="5"/>
    </row>
    <row r="863" spans="7:7" ht="13.2">
      <c r="G863" s="5"/>
    </row>
    <row r="864" spans="7:7" ht="13.2">
      <c r="G864" s="5"/>
    </row>
    <row r="865" spans="7:7" ht="13.2">
      <c r="G865" s="5"/>
    </row>
    <row r="866" spans="7:7" ht="13.2">
      <c r="G866" s="5"/>
    </row>
    <row r="867" spans="7:7" ht="13.2">
      <c r="G867" s="5"/>
    </row>
    <row r="868" spans="7:7" ht="13.2">
      <c r="G868" s="5"/>
    </row>
    <row r="869" spans="7:7" ht="13.2">
      <c r="G869" s="5"/>
    </row>
    <row r="870" spans="7:7" ht="13.2">
      <c r="G870" s="5"/>
    </row>
    <row r="871" spans="7:7" ht="13.2">
      <c r="G871" s="5"/>
    </row>
    <row r="872" spans="7:7" ht="13.2">
      <c r="G872" s="5"/>
    </row>
    <row r="873" spans="7:7" ht="13.2">
      <c r="G873" s="5"/>
    </row>
    <row r="874" spans="7:7" ht="13.2">
      <c r="G874" s="5"/>
    </row>
    <row r="875" spans="7:7" ht="13.2">
      <c r="G875" s="5"/>
    </row>
    <row r="876" spans="7:7" ht="13.2">
      <c r="G876" s="5"/>
    </row>
    <row r="877" spans="7:7" ht="13.2">
      <c r="G877" s="5"/>
    </row>
    <row r="878" spans="7:7" ht="13.2">
      <c r="G878" s="5"/>
    </row>
    <row r="879" spans="7:7" ht="13.2">
      <c r="G879" s="5"/>
    </row>
    <row r="880" spans="7:7" ht="13.2">
      <c r="G880" s="5"/>
    </row>
    <row r="881" spans="7:7" ht="13.2">
      <c r="G881" s="5"/>
    </row>
    <row r="882" spans="7:7" ht="13.2">
      <c r="G882" s="5"/>
    </row>
    <row r="883" spans="7:7" ht="13.2">
      <c r="G883" s="5"/>
    </row>
    <row r="884" spans="7:7" ht="13.2">
      <c r="G884" s="5"/>
    </row>
    <row r="885" spans="7:7" ht="13.2">
      <c r="G885" s="5"/>
    </row>
    <row r="886" spans="7:7" ht="13.2">
      <c r="G886" s="5"/>
    </row>
    <row r="887" spans="7:7" ht="13.2">
      <c r="G887" s="5"/>
    </row>
    <row r="888" spans="7:7" ht="13.2">
      <c r="G888" s="5"/>
    </row>
    <row r="889" spans="7:7" ht="13.2">
      <c r="G889" s="5"/>
    </row>
    <row r="890" spans="7:7" ht="13.2">
      <c r="G890" s="5"/>
    </row>
    <row r="891" spans="7:7" ht="13.2">
      <c r="G891" s="5"/>
    </row>
    <row r="892" spans="7:7" ht="13.2">
      <c r="G892" s="5"/>
    </row>
    <row r="893" spans="7:7" ht="13.2">
      <c r="G893" s="5"/>
    </row>
    <row r="894" spans="7:7" ht="13.2">
      <c r="G894" s="5"/>
    </row>
    <row r="895" spans="7:7" ht="13.2">
      <c r="G895" s="5"/>
    </row>
    <row r="896" spans="7:7" ht="13.2">
      <c r="G896" s="5"/>
    </row>
    <row r="897" spans="7:7" ht="13.2">
      <c r="G897" s="5"/>
    </row>
    <row r="898" spans="7:7" ht="13.2">
      <c r="G898" s="5"/>
    </row>
    <row r="899" spans="7:7" ht="13.2">
      <c r="G899" s="5"/>
    </row>
    <row r="900" spans="7:7" ht="13.2">
      <c r="G900" s="5"/>
    </row>
    <row r="901" spans="7:7" ht="13.2">
      <c r="G901" s="5"/>
    </row>
    <row r="902" spans="7:7" ht="13.2">
      <c r="G902" s="5"/>
    </row>
    <row r="903" spans="7:7" ht="13.2">
      <c r="G903" s="5"/>
    </row>
    <row r="904" spans="7:7" ht="13.2">
      <c r="G904" s="5"/>
    </row>
    <row r="905" spans="7:7" ht="13.2">
      <c r="G905" s="5"/>
    </row>
    <row r="906" spans="7:7" ht="13.2">
      <c r="G906" s="5"/>
    </row>
    <row r="907" spans="7:7" ht="13.2">
      <c r="G907" s="5"/>
    </row>
    <row r="908" spans="7:7" ht="13.2">
      <c r="G908" s="5"/>
    </row>
    <row r="909" spans="7:7" ht="13.2">
      <c r="G909" s="5"/>
    </row>
    <row r="910" spans="7:7" ht="13.2">
      <c r="G910" s="5"/>
    </row>
    <row r="911" spans="7:7" ht="13.2">
      <c r="G911" s="5"/>
    </row>
    <row r="912" spans="7:7" ht="13.2">
      <c r="G912" s="5"/>
    </row>
    <row r="913" spans="7:7" ht="13.2">
      <c r="G913" s="5"/>
    </row>
    <row r="914" spans="7:7" ht="13.2">
      <c r="G914" s="5"/>
    </row>
    <row r="915" spans="7:7" ht="13.2">
      <c r="G915" s="5"/>
    </row>
    <row r="916" spans="7:7" ht="13.2">
      <c r="G916" s="5"/>
    </row>
    <row r="917" spans="7:7" ht="13.2">
      <c r="G917" s="5"/>
    </row>
    <row r="918" spans="7:7" ht="13.2">
      <c r="G918" s="5"/>
    </row>
    <row r="919" spans="7:7" ht="13.2">
      <c r="G919" s="5"/>
    </row>
    <row r="920" spans="7:7" ht="13.2">
      <c r="G920" s="5"/>
    </row>
    <row r="921" spans="7:7" ht="13.2">
      <c r="G921" s="5"/>
    </row>
    <row r="922" spans="7:7" ht="13.2">
      <c r="G922" s="5"/>
    </row>
    <row r="923" spans="7:7" ht="13.2">
      <c r="G923" s="5"/>
    </row>
    <row r="924" spans="7:7" ht="13.2">
      <c r="G924" s="5"/>
    </row>
    <row r="925" spans="7:7" ht="13.2">
      <c r="G925" s="5"/>
    </row>
    <row r="926" spans="7:7" ht="13.2">
      <c r="G926" s="5"/>
    </row>
    <row r="927" spans="7:7" ht="13.2">
      <c r="G927" s="5"/>
    </row>
    <row r="928" spans="7:7" ht="13.2">
      <c r="G928" s="5"/>
    </row>
    <row r="929" spans="7:7" ht="13.2">
      <c r="G929" s="5"/>
    </row>
    <row r="930" spans="7:7" ht="13.2">
      <c r="G930" s="5"/>
    </row>
    <row r="931" spans="7:7" ht="13.2">
      <c r="G931" s="5"/>
    </row>
    <row r="932" spans="7:7" ht="13.2">
      <c r="G932" s="5"/>
    </row>
    <row r="933" spans="7:7" ht="13.2">
      <c r="G933" s="5"/>
    </row>
    <row r="934" spans="7:7" ht="13.2">
      <c r="G934" s="5"/>
    </row>
    <row r="935" spans="7:7" ht="13.2">
      <c r="G935" s="5"/>
    </row>
    <row r="936" spans="7:7" ht="13.2">
      <c r="G936" s="5"/>
    </row>
    <row r="937" spans="7:7" ht="13.2">
      <c r="G937" s="5"/>
    </row>
    <row r="938" spans="7:7" ht="13.2">
      <c r="G938" s="5"/>
    </row>
    <row r="939" spans="7:7" ht="13.2">
      <c r="G939" s="5"/>
    </row>
    <row r="940" spans="7:7" ht="13.2">
      <c r="G940" s="5"/>
    </row>
    <row r="941" spans="7:7" ht="13.2">
      <c r="G941" s="5"/>
    </row>
    <row r="942" spans="7:7" ht="13.2">
      <c r="G942" s="5"/>
    </row>
    <row r="943" spans="7:7" ht="13.2">
      <c r="G943" s="5"/>
    </row>
    <row r="944" spans="7:7" ht="13.2">
      <c r="G944" s="5"/>
    </row>
    <row r="945" spans="7:7" ht="13.2">
      <c r="G945" s="5"/>
    </row>
    <row r="946" spans="7:7" ht="13.2">
      <c r="G946" s="5"/>
    </row>
    <row r="947" spans="7:7" ht="13.2">
      <c r="G947" s="5"/>
    </row>
    <row r="948" spans="7:7" ht="13.2">
      <c r="G948" s="5"/>
    </row>
    <row r="949" spans="7:7" ht="13.2">
      <c r="G949" s="5"/>
    </row>
    <row r="950" spans="7:7" ht="13.2">
      <c r="G950" s="5"/>
    </row>
    <row r="951" spans="7:7" ht="13.2">
      <c r="G951" s="5"/>
    </row>
    <row r="952" spans="7:7" ht="13.2">
      <c r="G952" s="5"/>
    </row>
    <row r="953" spans="7:7" ht="13.2">
      <c r="G953" s="5"/>
    </row>
    <row r="954" spans="7:7" ht="13.2">
      <c r="G954" s="5"/>
    </row>
    <row r="955" spans="7:7" ht="13.2">
      <c r="G955" s="5"/>
    </row>
    <row r="956" spans="7:7" ht="13.2">
      <c r="G956" s="5"/>
    </row>
    <row r="957" spans="7:7" ht="13.2">
      <c r="G957" s="5"/>
    </row>
    <row r="958" spans="7:7" ht="13.2">
      <c r="G958" s="5"/>
    </row>
    <row r="959" spans="7:7" ht="13.2">
      <c r="G959" s="5"/>
    </row>
    <row r="960" spans="7:7" ht="13.2">
      <c r="G960" s="5"/>
    </row>
    <row r="961" spans="7:7" ht="13.2">
      <c r="G961" s="5"/>
    </row>
    <row r="962" spans="7:7" ht="13.2">
      <c r="G962" s="5"/>
    </row>
    <row r="963" spans="7:7" ht="13.2">
      <c r="G963" s="5"/>
    </row>
    <row r="964" spans="7:7" ht="13.2">
      <c r="G964" s="5"/>
    </row>
    <row r="965" spans="7:7" ht="13.2">
      <c r="G965" s="5"/>
    </row>
    <row r="966" spans="7:7" ht="13.2">
      <c r="G966" s="5"/>
    </row>
    <row r="967" spans="7:7" ht="13.2">
      <c r="G967" s="5"/>
    </row>
    <row r="968" spans="7:7" ht="13.2">
      <c r="G968" s="5"/>
    </row>
    <row r="969" spans="7:7" ht="13.2">
      <c r="G969" s="5"/>
    </row>
    <row r="970" spans="7:7" ht="13.2">
      <c r="G970" s="5"/>
    </row>
    <row r="971" spans="7:7" ht="13.2">
      <c r="G971" s="5"/>
    </row>
    <row r="972" spans="7:7" ht="13.2">
      <c r="G972" s="5"/>
    </row>
    <row r="973" spans="7:7" ht="13.2">
      <c r="G973" s="5"/>
    </row>
    <row r="974" spans="7:7" ht="13.2">
      <c r="G974" s="5"/>
    </row>
    <row r="975" spans="7:7" ht="13.2">
      <c r="G975" s="5"/>
    </row>
    <row r="976" spans="7:7" ht="13.2">
      <c r="G976" s="5"/>
    </row>
    <row r="977" spans="7:7" ht="13.2">
      <c r="G977" s="5"/>
    </row>
    <row r="978" spans="7:7" ht="13.2">
      <c r="G978" s="5"/>
    </row>
    <row r="979" spans="7:7" ht="13.2">
      <c r="G979" s="5"/>
    </row>
    <row r="980" spans="7:7" ht="13.2">
      <c r="G980" s="5"/>
    </row>
    <row r="981" spans="7:7" ht="13.2">
      <c r="G981" s="5"/>
    </row>
    <row r="982" spans="7:7" ht="13.2">
      <c r="G982" s="5"/>
    </row>
    <row r="983" spans="7:7" ht="13.2">
      <c r="G983" s="5"/>
    </row>
    <row r="984" spans="7:7" ht="13.2">
      <c r="G984" s="5"/>
    </row>
    <row r="985" spans="7:7" ht="13.2">
      <c r="G985" s="5"/>
    </row>
    <row r="986" spans="7:7" ht="13.2">
      <c r="G986" s="5"/>
    </row>
    <row r="987" spans="7:7" ht="13.2">
      <c r="G987" s="5"/>
    </row>
    <row r="988" spans="7:7" ht="13.2">
      <c r="G988" s="5"/>
    </row>
    <row r="989" spans="7:7" ht="13.2">
      <c r="G989" s="5"/>
    </row>
    <row r="990" spans="7:7" ht="13.2">
      <c r="G990" s="5"/>
    </row>
    <row r="991" spans="7:7" ht="13.2">
      <c r="G991" s="5"/>
    </row>
    <row r="992" spans="7:7" ht="13.2">
      <c r="G992" s="5"/>
    </row>
    <row r="993" spans="7:7" ht="13.2">
      <c r="G993" s="5"/>
    </row>
    <row r="994" spans="7:7" ht="13.2">
      <c r="G994" s="5"/>
    </row>
    <row r="995" spans="7:7" ht="13.2">
      <c r="G995" s="5"/>
    </row>
    <row r="996" spans="7:7" ht="13.2">
      <c r="G996" s="5"/>
    </row>
    <row r="997" spans="7:7" ht="13.2">
      <c r="G997" s="5"/>
    </row>
    <row r="998" spans="7:7" ht="13.2">
      <c r="G998" s="5"/>
    </row>
    <row r="999" spans="7:7" ht="13.2">
      <c r="G999" s="5"/>
    </row>
    <row r="1000" spans="7:7" ht="13.2">
      <c r="G1000" s="5"/>
    </row>
    <row r="1001" spans="7:7" ht="13.2">
      <c r="G1001" s="5"/>
    </row>
  </sheetData>
  <mergeCells count="8">
    <mergeCell ref="A35:C35"/>
    <mergeCell ref="B54:C54"/>
    <mergeCell ref="A61:C61"/>
    <mergeCell ref="O18:U18"/>
    <mergeCell ref="O25:Q25"/>
    <mergeCell ref="O26:Q26"/>
    <mergeCell ref="O27:Q27"/>
    <mergeCell ref="O31:R31"/>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F6000"/>
    <outlinePr summaryBelow="0" summaryRight="0"/>
  </sheetPr>
  <dimension ref="A2:R41"/>
  <sheetViews>
    <sheetView showGridLines="0" workbookViewId="0"/>
  </sheetViews>
  <sheetFormatPr defaultColWidth="12.6640625" defaultRowHeight="15.75" customHeight="1"/>
  <cols>
    <col min="18" max="18" width="18.88671875" customWidth="1"/>
  </cols>
  <sheetData>
    <row r="2" spans="1:18">
      <c r="A2" s="12" t="s">
        <v>1802</v>
      </c>
    </row>
    <row r="4" spans="1:18">
      <c r="A4" s="363" t="s">
        <v>51</v>
      </c>
      <c r="B4" s="336"/>
      <c r="C4" s="363" t="s">
        <v>1803</v>
      </c>
      <c r="D4" s="363" t="s">
        <v>1804</v>
      </c>
      <c r="E4" s="363" t="s">
        <v>1805</v>
      </c>
      <c r="G4" s="363" t="s">
        <v>1803</v>
      </c>
      <c r="H4" s="363" t="s">
        <v>1804</v>
      </c>
      <c r="I4" s="363" t="s">
        <v>1805</v>
      </c>
      <c r="K4" s="679" t="s">
        <v>1740</v>
      </c>
      <c r="L4" s="679" t="s">
        <v>1741</v>
      </c>
      <c r="M4" s="679" t="s">
        <v>1742</v>
      </c>
      <c r="N4" s="679" t="s">
        <v>1743</v>
      </c>
      <c r="O4" s="679" t="s">
        <v>1744</v>
      </c>
      <c r="P4" s="679" t="s">
        <v>1745</v>
      </c>
      <c r="Q4" s="679" t="s">
        <v>1746</v>
      </c>
      <c r="R4" s="679" t="s">
        <v>1747</v>
      </c>
    </row>
    <row r="5" spans="1:18">
      <c r="A5" s="363" t="s">
        <v>1806</v>
      </c>
      <c r="B5" s="336"/>
      <c r="C5" s="336"/>
      <c r="D5" s="336"/>
      <c r="E5" s="336"/>
      <c r="G5" s="336"/>
      <c r="H5" s="336"/>
      <c r="I5" s="336"/>
      <c r="K5" s="336"/>
      <c r="L5" s="336"/>
      <c r="M5" s="336"/>
      <c r="N5" s="336"/>
      <c r="O5" s="336"/>
      <c r="P5" s="336"/>
      <c r="Q5" s="336"/>
      <c r="R5" s="336"/>
    </row>
    <row r="6" spans="1:18">
      <c r="A6" s="363" t="s">
        <v>15</v>
      </c>
      <c r="B6" s="336"/>
      <c r="C6" s="363">
        <v>706</v>
      </c>
      <c r="D6" s="363">
        <v>729</v>
      </c>
      <c r="E6" s="363">
        <v>775</v>
      </c>
      <c r="G6" s="359" t="str">
        <f t="shared" ref="G6:I6" si="0">LEFT(ABS(C6),1)</f>
        <v>7</v>
      </c>
      <c r="H6" s="359" t="str">
        <f t="shared" si="0"/>
        <v>7</v>
      </c>
      <c r="I6" s="359" t="str">
        <f t="shared" si="0"/>
        <v>7</v>
      </c>
      <c r="K6" s="363">
        <v>1</v>
      </c>
      <c r="L6" s="336">
        <f t="shared" ref="L6:L14" si="1">COUNTIF($G$6:$I$40,K6)</f>
        <v>15</v>
      </c>
      <c r="M6" s="340">
        <f t="shared" ref="M6:M14" si="2">L6/$L$15</f>
        <v>0.17857142857142858</v>
      </c>
      <c r="N6" s="340">
        <f t="shared" ref="N6:N14" si="3">LOG10(1+1/K6)</f>
        <v>0.3010299956639812</v>
      </c>
      <c r="O6" s="336">
        <f t="shared" ref="O6:O15" si="4">N6*$L$15</f>
        <v>25.286519635774422</v>
      </c>
      <c r="P6" s="336">
        <f t="shared" ref="P6:P14" si="5">(L6-O6)^2/L6</f>
        <v>7.0541657478115161</v>
      </c>
      <c r="Q6" s="340">
        <f t="shared" ref="Q6:R6" si="6">M6</f>
        <v>0.17857142857142858</v>
      </c>
      <c r="R6" s="340">
        <f t="shared" si="6"/>
        <v>0.3010299956639812</v>
      </c>
    </row>
    <row r="7" spans="1:18">
      <c r="A7" s="363" t="s">
        <v>17</v>
      </c>
      <c r="B7" s="336"/>
      <c r="C7" s="363">
        <v>417292</v>
      </c>
      <c r="D7" s="363">
        <v>424107</v>
      </c>
      <c r="E7" s="363">
        <v>430897</v>
      </c>
      <c r="G7" s="359" t="str">
        <f t="shared" ref="G7:I7" si="7">LEFT(ABS(C7),1)</f>
        <v>4</v>
      </c>
      <c r="H7" s="359" t="str">
        <f t="shared" si="7"/>
        <v>4</v>
      </c>
      <c r="I7" s="359" t="str">
        <f t="shared" si="7"/>
        <v>4</v>
      </c>
      <c r="K7" s="363">
        <v>2</v>
      </c>
      <c r="L7" s="336">
        <f t="shared" si="1"/>
        <v>6</v>
      </c>
      <c r="M7" s="340">
        <f t="shared" si="2"/>
        <v>7.1428571428571425E-2</v>
      </c>
      <c r="N7" s="340">
        <f t="shared" si="3"/>
        <v>0.17609125905568124</v>
      </c>
      <c r="O7" s="336">
        <f t="shared" si="4"/>
        <v>14.791665760677224</v>
      </c>
      <c r="P7" s="336">
        <f t="shared" si="5"/>
        <v>12.88223114124404</v>
      </c>
      <c r="Q7" s="340">
        <f t="shared" ref="Q7:R7" si="8">M7+Q6</f>
        <v>0.25</v>
      </c>
      <c r="R7" s="340">
        <f t="shared" si="8"/>
        <v>0.47712125471966244</v>
      </c>
    </row>
    <row r="8" spans="1:18">
      <c r="A8" s="363" t="s">
        <v>256</v>
      </c>
      <c r="B8" s="336"/>
      <c r="C8" s="363">
        <v>35500</v>
      </c>
      <c r="D8" s="363">
        <v>5500</v>
      </c>
      <c r="E8" s="363">
        <v>5500</v>
      </c>
      <c r="G8" s="359" t="str">
        <f t="shared" ref="G8:I8" si="9">LEFT(ABS(C8),1)</f>
        <v>3</v>
      </c>
      <c r="H8" s="359" t="str">
        <f t="shared" si="9"/>
        <v>5</v>
      </c>
      <c r="I8" s="359" t="str">
        <f t="shared" si="9"/>
        <v>5</v>
      </c>
      <c r="K8" s="363">
        <v>3</v>
      </c>
      <c r="L8" s="336">
        <f t="shared" si="1"/>
        <v>23</v>
      </c>
      <c r="M8" s="340">
        <f t="shared" si="2"/>
        <v>0.27380952380952384</v>
      </c>
      <c r="N8" s="340">
        <f t="shared" si="3"/>
        <v>0.12493873660829993</v>
      </c>
      <c r="O8" s="336">
        <f t="shared" si="4"/>
        <v>10.494853875097194</v>
      </c>
      <c r="P8" s="336">
        <f t="shared" si="5"/>
        <v>6.7990730263118113</v>
      </c>
      <c r="Q8" s="340">
        <f t="shared" ref="Q8:R8" si="10">M8+Q7</f>
        <v>0.52380952380952384</v>
      </c>
      <c r="R8" s="340">
        <f t="shared" si="10"/>
        <v>0.6020599913279624</v>
      </c>
    </row>
    <row r="9" spans="1:18">
      <c r="A9" s="363" t="s">
        <v>1807</v>
      </c>
      <c r="B9" s="336"/>
      <c r="C9" s="363">
        <v>453398</v>
      </c>
      <c r="D9" s="363">
        <v>430396</v>
      </c>
      <c r="E9" s="363">
        <v>437172</v>
      </c>
      <c r="G9" s="359" t="str">
        <f t="shared" ref="G9:I9" si="11">LEFT(ABS(C9),1)</f>
        <v>4</v>
      </c>
      <c r="H9" s="359" t="str">
        <f t="shared" si="11"/>
        <v>4</v>
      </c>
      <c r="I9" s="359" t="str">
        <f t="shared" si="11"/>
        <v>4</v>
      </c>
      <c r="K9" s="363">
        <v>4</v>
      </c>
      <c r="L9" s="336">
        <f t="shared" si="1"/>
        <v>8</v>
      </c>
      <c r="M9" s="340">
        <f t="shared" si="2"/>
        <v>9.5238095238095233E-2</v>
      </c>
      <c r="N9" s="340">
        <f t="shared" si="3"/>
        <v>9.691001300805642E-2</v>
      </c>
      <c r="O9" s="336">
        <f t="shared" si="4"/>
        <v>8.1404410926767401</v>
      </c>
      <c r="P9" s="336">
        <f t="shared" si="5"/>
        <v>2.4654625640295877E-3</v>
      </c>
      <c r="Q9" s="340">
        <f t="shared" ref="Q9:R9" si="12">M9+Q8</f>
        <v>0.61904761904761907</v>
      </c>
      <c r="R9" s="340">
        <f t="shared" si="12"/>
        <v>0.69897000433601886</v>
      </c>
    </row>
    <row r="10" spans="1:18">
      <c r="A10" s="363" t="s">
        <v>266</v>
      </c>
      <c r="B10" s="336"/>
      <c r="C10" s="363">
        <v>110660</v>
      </c>
      <c r="D10" s="363">
        <v>110976</v>
      </c>
      <c r="E10" s="363">
        <v>105386</v>
      </c>
      <c r="G10" s="359" t="str">
        <f t="shared" ref="G10:I10" si="13">LEFT(ABS(C10),1)</f>
        <v>1</v>
      </c>
      <c r="H10" s="359" t="str">
        <f t="shared" si="13"/>
        <v>1</v>
      </c>
      <c r="I10" s="359" t="str">
        <f t="shared" si="13"/>
        <v>1</v>
      </c>
      <c r="K10" s="363">
        <v>5</v>
      </c>
      <c r="L10" s="336">
        <f t="shared" si="1"/>
        <v>13</v>
      </c>
      <c r="M10" s="340">
        <f t="shared" si="2"/>
        <v>0.15476190476190477</v>
      </c>
      <c r="N10" s="340">
        <f t="shared" si="3"/>
        <v>7.9181246047624818E-2</v>
      </c>
      <c r="O10" s="336">
        <f t="shared" si="4"/>
        <v>6.6512246680004843</v>
      </c>
      <c r="P10" s="336">
        <f t="shared" si="5"/>
        <v>3.1005344781696587</v>
      </c>
      <c r="Q10" s="340">
        <f t="shared" ref="Q10:R10" si="14">M10+Q9</f>
        <v>0.77380952380952384</v>
      </c>
      <c r="R10" s="340">
        <f t="shared" si="14"/>
        <v>0.77815125038364363</v>
      </c>
    </row>
    <row r="11" spans="1:18">
      <c r="A11" s="363" t="s">
        <v>268</v>
      </c>
      <c r="B11" s="336"/>
      <c r="C11" s="363">
        <v>564058</v>
      </c>
      <c r="D11" s="363">
        <v>541371</v>
      </c>
      <c r="E11" s="363">
        <v>542558</v>
      </c>
      <c r="G11" s="359" t="str">
        <f t="shared" ref="G11:I11" si="15">LEFT(ABS(C11),1)</f>
        <v>5</v>
      </c>
      <c r="H11" s="359" t="str">
        <f t="shared" si="15"/>
        <v>5</v>
      </c>
      <c r="I11" s="359" t="str">
        <f t="shared" si="15"/>
        <v>5</v>
      </c>
      <c r="K11" s="363">
        <v>6</v>
      </c>
      <c r="L11" s="336">
        <f t="shared" si="1"/>
        <v>8</v>
      </c>
      <c r="M11" s="340">
        <f t="shared" si="2"/>
        <v>9.5238095238095233E-2</v>
      </c>
      <c r="N11" s="340">
        <f t="shared" si="3"/>
        <v>6.6946789630613221E-2</v>
      </c>
      <c r="O11" s="336">
        <f t="shared" si="4"/>
        <v>5.6235303289715102</v>
      </c>
      <c r="P11" s="336">
        <f t="shared" si="5"/>
        <v>0.70595101216478229</v>
      </c>
      <c r="Q11" s="340">
        <f t="shared" ref="Q11:R11" si="16">M11+Q10</f>
        <v>0.86904761904761907</v>
      </c>
      <c r="R11" s="340">
        <f t="shared" si="16"/>
        <v>0.84509804001425681</v>
      </c>
    </row>
    <row r="12" spans="1:18">
      <c r="A12" s="363" t="s">
        <v>1808</v>
      </c>
      <c r="B12" s="336"/>
      <c r="C12" s="336"/>
      <c r="D12" s="336"/>
      <c r="E12" s="336"/>
      <c r="G12" s="359" t="str">
        <f t="shared" ref="G12:I12" si="17">LEFT(ABS(C12),1)</f>
        <v>0</v>
      </c>
      <c r="H12" s="359" t="str">
        <f t="shared" si="17"/>
        <v>0</v>
      </c>
      <c r="I12" s="359" t="str">
        <f t="shared" si="17"/>
        <v>0</v>
      </c>
      <c r="K12" s="363">
        <v>7</v>
      </c>
      <c r="L12" s="336">
        <f t="shared" si="1"/>
        <v>6</v>
      </c>
      <c r="M12" s="340">
        <f t="shared" si="2"/>
        <v>7.1428571428571425E-2</v>
      </c>
      <c r="N12" s="340">
        <f t="shared" si="3"/>
        <v>5.7991946977686733E-2</v>
      </c>
      <c r="O12" s="336">
        <f t="shared" si="4"/>
        <v>4.8713235461256854</v>
      </c>
      <c r="P12" s="336">
        <f t="shared" si="5"/>
        <v>0.21231842292171629</v>
      </c>
      <c r="Q12" s="340">
        <f t="shared" ref="Q12:R12" si="18">M12+Q11</f>
        <v>0.94047619047619047</v>
      </c>
      <c r="R12" s="340">
        <f t="shared" si="18"/>
        <v>0.90308998699194354</v>
      </c>
    </row>
    <row r="13" spans="1:18">
      <c r="A13" s="363" t="s">
        <v>1809</v>
      </c>
      <c r="B13" s="336"/>
      <c r="C13" s="336"/>
      <c r="D13" s="336"/>
      <c r="E13" s="336"/>
      <c r="G13" s="359" t="str">
        <f t="shared" ref="G13:I13" si="19">LEFT(ABS(C13),1)</f>
        <v>0</v>
      </c>
      <c r="H13" s="359" t="str">
        <f t="shared" si="19"/>
        <v>0</v>
      </c>
      <c r="I13" s="359" t="str">
        <f t="shared" si="19"/>
        <v>0</v>
      </c>
      <c r="K13" s="363">
        <v>8</v>
      </c>
      <c r="L13" s="336">
        <f t="shared" si="1"/>
        <v>2</v>
      </c>
      <c r="M13" s="340">
        <f t="shared" si="2"/>
        <v>2.3809523809523808E-2</v>
      </c>
      <c r="N13" s="340">
        <f t="shared" si="3"/>
        <v>5.1152522447381291E-2</v>
      </c>
      <c r="O13" s="336">
        <f t="shared" si="4"/>
        <v>4.2968118855800288</v>
      </c>
      <c r="P13" s="336">
        <f t="shared" si="5"/>
        <v>2.6376724188708436</v>
      </c>
      <c r="Q13" s="340">
        <f t="shared" ref="Q13:R13" si="20">M13+Q12</f>
        <v>0.9642857142857143</v>
      </c>
      <c r="R13" s="340">
        <f t="shared" si="20"/>
        <v>0.95424250943932487</v>
      </c>
    </row>
    <row r="14" spans="1:18">
      <c r="A14" s="363" t="s">
        <v>1810</v>
      </c>
      <c r="B14" s="336"/>
      <c r="C14" s="363">
        <v>336926</v>
      </c>
      <c r="D14" s="363">
        <v>335926</v>
      </c>
      <c r="E14" s="363">
        <v>319930</v>
      </c>
      <c r="G14" s="359" t="str">
        <f t="shared" ref="G14:I14" si="21">LEFT(ABS(C14),1)</f>
        <v>3</v>
      </c>
      <c r="H14" s="359" t="str">
        <f t="shared" si="21"/>
        <v>3</v>
      </c>
      <c r="I14" s="359" t="str">
        <f t="shared" si="21"/>
        <v>3</v>
      </c>
      <c r="K14" s="363">
        <v>9</v>
      </c>
      <c r="L14" s="336">
        <f t="shared" si="1"/>
        <v>3</v>
      </c>
      <c r="M14" s="340">
        <f t="shared" si="2"/>
        <v>3.5714285714285712E-2</v>
      </c>
      <c r="N14" s="340">
        <f t="shared" si="3"/>
        <v>4.5757490560675143E-2</v>
      </c>
      <c r="O14" s="336">
        <f t="shared" si="4"/>
        <v>3.8436292070967122</v>
      </c>
      <c r="P14" s="336">
        <f t="shared" si="5"/>
        <v>0.23723674635554245</v>
      </c>
      <c r="Q14" s="340">
        <f t="shared" ref="Q14:R14" si="22">M14+Q13</f>
        <v>1</v>
      </c>
      <c r="R14" s="340">
        <f t="shared" si="22"/>
        <v>1</v>
      </c>
    </row>
    <row r="15" spans="1:18">
      <c r="A15" s="363" t="s">
        <v>1811</v>
      </c>
      <c r="B15" s="336"/>
      <c r="C15" s="363">
        <v>39992</v>
      </c>
      <c r="D15" s="363">
        <v>37701</v>
      </c>
      <c r="E15" s="363">
        <v>42079</v>
      </c>
      <c r="G15" s="359" t="str">
        <f t="shared" ref="G15:I15" si="23">LEFT(ABS(C15),1)</f>
        <v>3</v>
      </c>
      <c r="H15" s="359" t="str">
        <f t="shared" si="23"/>
        <v>3</v>
      </c>
      <c r="I15" s="359" t="str">
        <f t="shared" si="23"/>
        <v>4</v>
      </c>
      <c r="K15" s="336"/>
      <c r="L15" s="336">
        <f t="shared" ref="L15:N15" si="24">SUM(L6:L14)</f>
        <v>84</v>
      </c>
      <c r="M15" s="340">
        <f t="shared" si="24"/>
        <v>1</v>
      </c>
      <c r="N15" s="340">
        <f t="shared" si="24"/>
        <v>1</v>
      </c>
      <c r="O15" s="336">
        <f t="shared" si="4"/>
        <v>84</v>
      </c>
      <c r="P15" s="336">
        <f>SUM(P6:P14)</f>
        <v>33.631648456413942</v>
      </c>
      <c r="Q15" s="336"/>
      <c r="R15" s="336"/>
    </row>
    <row r="16" spans="1:18">
      <c r="A16" s="363" t="s">
        <v>273</v>
      </c>
      <c r="B16" s="336"/>
      <c r="C16" s="363">
        <v>375918</v>
      </c>
      <c r="D16" s="363">
        <v>373627</v>
      </c>
      <c r="E16" s="363">
        <v>362009</v>
      </c>
      <c r="G16" s="359" t="str">
        <f t="shared" ref="G16:I16" si="25">LEFT(ABS(C16),1)</f>
        <v>3</v>
      </c>
      <c r="H16" s="359" t="str">
        <f t="shared" si="25"/>
        <v>3</v>
      </c>
      <c r="I16" s="359" t="str">
        <f t="shared" si="25"/>
        <v>3</v>
      </c>
    </row>
    <row r="17" spans="1:13">
      <c r="A17" s="363" t="s">
        <v>1812</v>
      </c>
      <c r="B17" s="336"/>
      <c r="C17" s="363">
        <v>92842</v>
      </c>
      <c r="D17" s="363">
        <v>100000</v>
      </c>
      <c r="E17" s="363">
        <v>114500</v>
      </c>
      <c r="G17" s="359" t="str">
        <f t="shared" ref="G17:I17" si="26">LEFT(ABS(C17),1)</f>
        <v>9</v>
      </c>
      <c r="H17" s="359" t="str">
        <f t="shared" si="26"/>
        <v>1</v>
      </c>
      <c r="I17" s="359" t="str">
        <f t="shared" si="26"/>
        <v>1</v>
      </c>
    </row>
    <row r="18" spans="1:13">
      <c r="A18" s="363" t="s">
        <v>1813</v>
      </c>
      <c r="B18" s="336"/>
      <c r="C18" s="363">
        <v>88240</v>
      </c>
      <c r="D18" s="363">
        <v>66975</v>
      </c>
      <c r="E18" s="363">
        <v>59000</v>
      </c>
      <c r="G18" s="359" t="str">
        <f t="shared" ref="G18:I18" si="27">LEFT(ABS(C18),1)</f>
        <v>8</v>
      </c>
      <c r="H18" s="359" t="str">
        <f t="shared" si="27"/>
        <v>6</v>
      </c>
      <c r="I18" s="359" t="str">
        <f t="shared" si="27"/>
        <v>5</v>
      </c>
      <c r="K18" s="363" t="s">
        <v>1814</v>
      </c>
      <c r="L18" s="734">
        <f>P15</f>
        <v>33.631648456413942</v>
      </c>
    </row>
    <row r="19" spans="1:13">
      <c r="A19" s="363" t="s">
        <v>1815</v>
      </c>
      <c r="B19" s="336"/>
      <c r="C19" s="363">
        <v>7048</v>
      </c>
      <c r="D19" s="363">
        <v>6860</v>
      </c>
      <c r="E19" s="363">
        <v>7049</v>
      </c>
      <c r="G19" s="359" t="str">
        <f t="shared" ref="G19:I19" si="28">LEFT(ABS(C19),1)</f>
        <v>7</v>
      </c>
      <c r="H19" s="359" t="str">
        <f t="shared" si="28"/>
        <v>6</v>
      </c>
      <c r="I19" s="359" t="str">
        <f t="shared" si="28"/>
        <v>7</v>
      </c>
      <c r="K19" s="363" t="s">
        <v>1734</v>
      </c>
      <c r="L19" s="336">
        <f>_xlfn.CHISQ.DIST.RT(L18,8)</f>
        <v>4.7367941582877811E-5</v>
      </c>
    </row>
    <row r="20" spans="1:13">
      <c r="A20" s="363" t="s">
        <v>1816</v>
      </c>
      <c r="B20" s="336"/>
      <c r="C20" s="363">
        <v>188140</v>
      </c>
      <c r="D20" s="363">
        <v>167744</v>
      </c>
      <c r="E20" s="363">
        <v>180549</v>
      </c>
      <c r="G20" s="359" t="str">
        <f t="shared" ref="G20:I20" si="29">LEFT(ABS(C20),1)</f>
        <v>1</v>
      </c>
      <c r="H20" s="359" t="str">
        <f t="shared" si="29"/>
        <v>1</v>
      </c>
      <c r="I20" s="359" t="str">
        <f t="shared" si="29"/>
        <v>1</v>
      </c>
    </row>
    <row r="21" spans="1:13">
      <c r="A21" s="735" t="s">
        <v>1817</v>
      </c>
      <c r="B21" s="336"/>
      <c r="C21" s="363">
        <v>564058</v>
      </c>
      <c r="D21" s="363">
        <v>541371</v>
      </c>
      <c r="E21" s="363">
        <v>542558</v>
      </c>
      <c r="G21" s="359" t="str">
        <f t="shared" ref="G21:I21" si="30">LEFT(ABS(C21),1)</f>
        <v>5</v>
      </c>
      <c r="H21" s="359" t="str">
        <f t="shared" si="30"/>
        <v>5</v>
      </c>
      <c r="I21" s="359" t="str">
        <f t="shared" si="30"/>
        <v>5</v>
      </c>
      <c r="K21" s="363" t="s">
        <v>1818</v>
      </c>
      <c r="L21" s="368">
        <f t="array" ref="L21">MAX(ABS(Q6:Q14-R6:R14))</f>
        <v>0.22712125471966244</v>
      </c>
      <c r="M21" s="306"/>
    </row>
    <row r="22" spans="1:13">
      <c r="A22" s="363"/>
      <c r="B22" s="336"/>
      <c r="C22" s="336"/>
      <c r="D22" s="336"/>
      <c r="E22" s="336"/>
      <c r="G22" s="359" t="str">
        <f t="shared" ref="G22:I22" si="31">LEFT(ABS(C22),1)</f>
        <v>0</v>
      </c>
      <c r="H22" s="359" t="str">
        <f t="shared" si="31"/>
        <v>0</v>
      </c>
      <c r="I22" s="359" t="str">
        <f t="shared" si="31"/>
        <v>0</v>
      </c>
      <c r="K22" s="363" t="s">
        <v>1819</v>
      </c>
      <c r="L22" s="736">
        <f>EXP(-(L21^2)*L15)</f>
        <v>1.3127297935668898E-2</v>
      </c>
    </row>
    <row r="23" spans="1:13">
      <c r="A23" s="363" t="s">
        <v>1820</v>
      </c>
      <c r="B23" s="336"/>
      <c r="C23" s="336"/>
      <c r="D23" s="336"/>
      <c r="E23" s="336"/>
      <c r="G23" s="359" t="str">
        <f t="shared" ref="G23:I23" si="32">LEFT(ABS(C23),1)</f>
        <v>0</v>
      </c>
      <c r="H23" s="359" t="str">
        <f t="shared" si="32"/>
        <v>0</v>
      </c>
      <c r="I23" s="359" t="str">
        <f t="shared" si="32"/>
        <v>0</v>
      </c>
    </row>
    <row r="24" spans="1:13">
      <c r="A24" s="363" t="s">
        <v>1821</v>
      </c>
      <c r="B24" s="336"/>
      <c r="C24" s="336"/>
      <c r="D24" s="336"/>
      <c r="E24" s="336"/>
      <c r="G24" s="359" t="str">
        <f t="shared" ref="G24:I24" si="33">LEFT(ABS(C24),1)</f>
        <v>0</v>
      </c>
      <c r="H24" s="359" t="str">
        <f t="shared" si="33"/>
        <v>0</v>
      </c>
      <c r="I24" s="359" t="str">
        <f t="shared" si="33"/>
        <v>0</v>
      </c>
    </row>
    <row r="25" spans="1:13">
      <c r="A25" s="737" t="s">
        <v>1822</v>
      </c>
      <c r="B25" s="336"/>
      <c r="C25" s="363">
        <v>81998</v>
      </c>
      <c r="D25" s="363">
        <v>64697</v>
      </c>
      <c r="E25" s="363">
        <v>36005</v>
      </c>
      <c r="G25" s="359" t="str">
        <f t="shared" ref="G25:I25" si="34">LEFT(ABS(C25),1)</f>
        <v>8</v>
      </c>
      <c r="H25" s="359" t="str">
        <f t="shared" si="34"/>
        <v>6</v>
      </c>
      <c r="I25" s="359" t="str">
        <f t="shared" si="34"/>
        <v>3</v>
      </c>
    </row>
    <row r="26" spans="1:13">
      <c r="A26" s="737" t="s">
        <v>1823</v>
      </c>
      <c r="B26" s="336"/>
      <c r="C26" s="363">
        <v>-13021</v>
      </c>
      <c r="D26" s="363">
        <v>-9700</v>
      </c>
      <c r="E26" s="363">
        <v>-5149</v>
      </c>
      <c r="G26" s="359" t="str">
        <f t="shared" ref="G26:I26" si="35">LEFT(ABS(C26),1)</f>
        <v>1</v>
      </c>
      <c r="H26" s="359" t="str">
        <f t="shared" si="35"/>
        <v>9</v>
      </c>
      <c r="I26" s="359" t="str">
        <f t="shared" si="35"/>
        <v>5</v>
      </c>
    </row>
    <row r="27" spans="1:13">
      <c r="A27" s="737" t="s">
        <v>1824</v>
      </c>
      <c r="B27" s="336"/>
      <c r="C27" s="363">
        <v>68577</v>
      </c>
      <c r="D27" s="363">
        <v>54997</v>
      </c>
      <c r="E27" s="363">
        <v>30856</v>
      </c>
      <c r="G27" s="359" t="str">
        <f t="shared" ref="G27:I27" si="36">LEFT(ABS(C27),1)</f>
        <v>6</v>
      </c>
      <c r="H27" s="359" t="str">
        <f t="shared" si="36"/>
        <v>5</v>
      </c>
      <c r="I27" s="359" t="str">
        <f t="shared" si="36"/>
        <v>3</v>
      </c>
    </row>
    <row r="28" spans="1:13">
      <c r="A28" s="737" t="s">
        <v>1825</v>
      </c>
      <c r="B28" s="336"/>
      <c r="C28" s="336"/>
      <c r="D28" s="336"/>
      <c r="E28" s="336"/>
      <c r="G28" s="359" t="str">
        <f t="shared" ref="G28:I28" si="37">LEFT(ABS(C28),1)</f>
        <v>0</v>
      </c>
      <c r="H28" s="359" t="str">
        <f t="shared" si="37"/>
        <v>0</v>
      </c>
      <c r="I28" s="359" t="str">
        <f t="shared" si="37"/>
        <v>0</v>
      </c>
    </row>
    <row r="29" spans="1:13">
      <c r="A29" s="737" t="s">
        <v>61</v>
      </c>
      <c r="B29" s="336"/>
      <c r="C29" s="363">
        <v>1326</v>
      </c>
      <c r="D29" s="363">
        <v>688</v>
      </c>
      <c r="E29" s="363">
        <v>211</v>
      </c>
      <c r="G29" s="359" t="str">
        <f t="shared" ref="G29:I29" si="38">LEFT(ABS(C29),1)</f>
        <v>1</v>
      </c>
      <c r="H29" s="359" t="str">
        <f t="shared" si="38"/>
        <v>6</v>
      </c>
      <c r="I29" s="359" t="str">
        <f t="shared" si="38"/>
        <v>2</v>
      </c>
    </row>
    <row r="30" spans="1:13">
      <c r="A30" s="737" t="s">
        <v>1826</v>
      </c>
      <c r="B30" s="336"/>
      <c r="C30" s="363">
        <v>-1811</v>
      </c>
      <c r="D30" s="363">
        <v>-944</v>
      </c>
      <c r="E30" s="363">
        <v>-392</v>
      </c>
      <c r="G30" s="359" t="str">
        <f t="shared" ref="G30:I30" si="39">LEFT(ABS(C30),1)</f>
        <v>1</v>
      </c>
      <c r="H30" s="359" t="str">
        <f t="shared" si="39"/>
        <v>9</v>
      </c>
      <c r="I30" s="359" t="str">
        <f t="shared" si="39"/>
        <v>3</v>
      </c>
    </row>
    <row r="31" spans="1:13">
      <c r="A31" s="737" t="s">
        <v>1827</v>
      </c>
      <c r="B31" s="336"/>
      <c r="C31" s="363">
        <v>68492</v>
      </c>
      <c r="D31" s="363">
        <v>54741</v>
      </c>
      <c r="E31" s="363">
        <v>30675</v>
      </c>
      <c r="G31" s="359" t="str">
        <f t="shared" ref="G31:I31" si="40">LEFT(ABS(C31),1)</f>
        <v>6</v>
      </c>
      <c r="H31" s="359" t="str">
        <f t="shared" si="40"/>
        <v>5</v>
      </c>
      <c r="I31" s="359" t="str">
        <f t="shared" si="40"/>
        <v>3</v>
      </c>
    </row>
    <row r="32" spans="1:13">
      <c r="A32" s="737" t="s">
        <v>1828</v>
      </c>
      <c r="B32" s="336"/>
      <c r="C32" s="336"/>
      <c r="D32" s="336"/>
      <c r="E32" s="363"/>
      <c r="G32" s="359" t="str">
        <f t="shared" ref="G32:I32" si="41">LEFT(ABS(C32),1)</f>
        <v>0</v>
      </c>
      <c r="H32" s="359" t="str">
        <f t="shared" si="41"/>
        <v>0</v>
      </c>
      <c r="I32" s="359" t="str">
        <f t="shared" si="41"/>
        <v>0</v>
      </c>
    </row>
    <row r="33" spans="1:9">
      <c r="A33" s="737" t="s">
        <v>1829</v>
      </c>
      <c r="B33" s="336"/>
      <c r="C33" s="363">
        <v>-10426</v>
      </c>
      <c r="D33" s="363">
        <v>-6225</v>
      </c>
      <c r="E33" s="363">
        <v>-1894</v>
      </c>
      <c r="G33" s="359" t="str">
        <f t="shared" ref="G33:I33" si="42">LEFT(ABS(C33),1)</f>
        <v>1</v>
      </c>
      <c r="H33" s="359" t="str">
        <f t="shared" si="42"/>
        <v>6</v>
      </c>
      <c r="I33" s="359" t="str">
        <f t="shared" si="42"/>
        <v>1</v>
      </c>
    </row>
    <row r="34" spans="1:9">
      <c r="A34" s="737" t="s">
        <v>1830</v>
      </c>
      <c r="B34" s="336"/>
      <c r="C34" s="363">
        <v>-21070</v>
      </c>
      <c r="D34" s="363">
        <v>-14046</v>
      </c>
      <c r="E34" s="363">
        <v>-7271</v>
      </c>
      <c r="G34" s="359" t="str">
        <f t="shared" ref="G34:I34" si="43">LEFT(ABS(C34),1)</f>
        <v>2</v>
      </c>
      <c r="H34" s="359" t="str">
        <f t="shared" si="43"/>
        <v>1</v>
      </c>
      <c r="I34" s="359" t="str">
        <f t="shared" si="43"/>
        <v>7</v>
      </c>
    </row>
    <row r="35" spans="1:9">
      <c r="A35" s="737" t="s">
        <v>1831</v>
      </c>
      <c r="B35" s="336"/>
      <c r="C35" s="363">
        <v>36996</v>
      </c>
      <c r="D35" s="363">
        <v>34470</v>
      </c>
      <c r="E35" s="363">
        <v>21510</v>
      </c>
      <c r="G35" s="359" t="str">
        <f t="shared" ref="G35:I35" si="44">LEFT(ABS(C35),1)</f>
        <v>3</v>
      </c>
      <c r="H35" s="359" t="str">
        <f t="shared" si="44"/>
        <v>3</v>
      </c>
      <c r="I35" s="359" t="str">
        <f t="shared" si="44"/>
        <v>2</v>
      </c>
    </row>
    <row r="36" spans="1:9">
      <c r="A36" s="737" t="s">
        <v>1832</v>
      </c>
      <c r="B36" s="336"/>
      <c r="C36" s="363">
        <v>-323</v>
      </c>
      <c r="D36" s="363">
        <v>-678</v>
      </c>
      <c r="E36" s="363">
        <v>-421</v>
      </c>
      <c r="G36" s="359" t="str">
        <f t="shared" ref="G36:I36" si="45">LEFT(ABS(C36),1)</f>
        <v>3</v>
      </c>
      <c r="H36" s="359" t="str">
        <f t="shared" si="45"/>
        <v>6</v>
      </c>
      <c r="I36" s="359" t="str">
        <f t="shared" si="45"/>
        <v>4</v>
      </c>
    </row>
    <row r="37" spans="1:9">
      <c r="A37" s="737" t="s">
        <v>1833</v>
      </c>
      <c r="B37" s="336"/>
      <c r="C37" s="363">
        <v>-359</v>
      </c>
      <c r="D37" s="363">
        <v>-334</v>
      </c>
      <c r="E37" s="363">
        <v>-209</v>
      </c>
      <c r="G37" s="359" t="str">
        <f t="shared" ref="G37:I37" si="46">LEFT(ABS(C37),1)</f>
        <v>3</v>
      </c>
      <c r="H37" s="359" t="str">
        <f t="shared" si="46"/>
        <v>3</v>
      </c>
      <c r="I37" s="359" t="str">
        <f t="shared" si="46"/>
        <v>2</v>
      </c>
    </row>
    <row r="38" spans="1:9">
      <c r="A38" s="737" t="s">
        <v>1834</v>
      </c>
      <c r="B38" s="336"/>
      <c r="C38" s="363">
        <v>35912</v>
      </c>
      <c r="D38" s="363">
        <v>33460</v>
      </c>
      <c r="E38" s="363">
        <v>20880</v>
      </c>
      <c r="G38" s="359" t="str">
        <f t="shared" ref="G38:I38" si="47">LEFT(ABS(C38),1)</f>
        <v>3</v>
      </c>
      <c r="H38" s="359" t="str">
        <f t="shared" si="47"/>
        <v>3</v>
      </c>
      <c r="I38" s="359" t="str">
        <f t="shared" si="47"/>
        <v>2</v>
      </c>
    </row>
    <row r="39" spans="1:9">
      <c r="A39" s="737" t="s">
        <v>227</v>
      </c>
      <c r="B39" s="336"/>
      <c r="C39" s="363">
        <v>-332</v>
      </c>
      <c r="D39" s="363">
        <v>-172</v>
      </c>
      <c r="E39" s="363">
        <v>-53</v>
      </c>
      <c r="G39" s="359" t="str">
        <f t="shared" ref="G39:I39" si="48">LEFT(ABS(C39),1)</f>
        <v>3</v>
      </c>
      <c r="H39" s="359" t="str">
        <f t="shared" si="48"/>
        <v>1</v>
      </c>
      <c r="I39" s="359" t="str">
        <f t="shared" si="48"/>
        <v>5</v>
      </c>
    </row>
    <row r="40" spans="1:9">
      <c r="A40" s="737" t="s">
        <v>1835</v>
      </c>
      <c r="B40" s="336"/>
      <c r="C40" s="363">
        <v>35580</v>
      </c>
      <c r="D40" s="363">
        <v>33288</v>
      </c>
      <c r="E40" s="363">
        <v>20827</v>
      </c>
      <c r="G40" s="359" t="str">
        <f t="shared" ref="G40:I40" si="49">LEFT(ABS(C40),1)</f>
        <v>3</v>
      </c>
      <c r="H40" s="359" t="str">
        <f t="shared" si="49"/>
        <v>3</v>
      </c>
      <c r="I40" s="359" t="str">
        <f t="shared" si="49"/>
        <v>2</v>
      </c>
    </row>
    <row r="41" spans="1:9">
      <c r="A41" s="73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F6000"/>
    <outlinePr summaryBelow="0" summaryRight="0"/>
  </sheetPr>
  <dimension ref="A2:T40"/>
  <sheetViews>
    <sheetView showGridLines="0" workbookViewId="0"/>
  </sheetViews>
  <sheetFormatPr defaultColWidth="12.6640625" defaultRowHeight="15.75" customHeight="1"/>
  <cols>
    <col min="20" max="20" width="18.21875" customWidth="1"/>
  </cols>
  <sheetData>
    <row r="2" spans="1:20">
      <c r="A2" s="12" t="s">
        <v>1802</v>
      </c>
    </row>
    <row r="4" spans="1:20">
      <c r="A4" s="363" t="s">
        <v>51</v>
      </c>
      <c r="B4" s="336"/>
      <c r="C4" s="363" t="s">
        <v>1836</v>
      </c>
      <c r="D4" s="363" t="s">
        <v>1803</v>
      </c>
      <c r="E4" s="363" t="s">
        <v>1804</v>
      </c>
      <c r="F4" s="363" t="s">
        <v>1805</v>
      </c>
      <c r="H4" s="363" t="s">
        <v>1836</v>
      </c>
      <c r="I4" s="363" t="s">
        <v>1803</v>
      </c>
      <c r="J4" s="363" t="s">
        <v>1804</v>
      </c>
      <c r="K4" s="363" t="s">
        <v>1805</v>
      </c>
      <c r="M4" s="679" t="s">
        <v>1740</v>
      </c>
      <c r="N4" s="679" t="s">
        <v>1741</v>
      </c>
      <c r="O4" s="679" t="s">
        <v>1742</v>
      </c>
      <c r="P4" s="679" t="s">
        <v>1743</v>
      </c>
      <c r="Q4" s="679" t="s">
        <v>1744</v>
      </c>
      <c r="R4" s="679" t="s">
        <v>1745</v>
      </c>
      <c r="S4" s="679" t="s">
        <v>1746</v>
      </c>
      <c r="T4" s="679" t="s">
        <v>1747</v>
      </c>
    </row>
    <row r="5" spans="1:20">
      <c r="A5" s="363" t="s">
        <v>1806</v>
      </c>
      <c r="B5" s="336"/>
      <c r="C5" s="336"/>
      <c r="D5" s="336"/>
      <c r="E5" s="336"/>
      <c r="F5" s="336"/>
      <c r="H5" s="336"/>
      <c r="I5" s="336"/>
      <c r="J5" s="336"/>
      <c r="K5" s="336"/>
      <c r="M5" s="684">
        <v>1</v>
      </c>
      <c r="N5" s="739">
        <f t="shared" ref="N5:N13" si="0">COUNTIF($H$6:$K$38,M5)</f>
        <v>15</v>
      </c>
      <c r="O5" s="340">
        <f t="shared" ref="O5:O14" si="1">N5/$N$14</f>
        <v>0.14423076923076922</v>
      </c>
      <c r="P5" s="340">
        <f t="shared" ref="P5:P13" si="2">LOG10(1+1/M5)</f>
        <v>0.3010299956639812</v>
      </c>
      <c r="Q5" s="336">
        <f t="shared" ref="Q5:Q13" si="3">$N$14*P5</f>
        <v>31.307119549054043</v>
      </c>
      <c r="R5" s="336">
        <f t="shared" ref="R5:R13" si="4">(N5-Q5)^2/Q5</f>
        <v>8.4939832158776643</v>
      </c>
      <c r="S5" s="340">
        <f t="shared" ref="S5:T5" si="5">O5</f>
        <v>0.14423076923076922</v>
      </c>
      <c r="T5" s="340">
        <f t="shared" si="5"/>
        <v>0.3010299956639812</v>
      </c>
    </row>
    <row r="6" spans="1:20">
      <c r="A6" s="363" t="s">
        <v>15</v>
      </c>
      <c r="B6" s="336"/>
      <c r="C6" s="363">
        <v>718</v>
      </c>
      <c r="D6" s="363">
        <v>878</v>
      </c>
      <c r="E6" s="363">
        <v>883</v>
      </c>
      <c r="F6" s="363">
        <v>939</v>
      </c>
      <c r="H6" s="336" t="str">
        <f t="shared" ref="H6:K6" si="6">LEFT(ABS(C6),1)</f>
        <v>7</v>
      </c>
      <c r="I6" s="336" t="str">
        <f t="shared" si="6"/>
        <v>8</v>
      </c>
      <c r="J6" s="336" t="str">
        <f t="shared" si="6"/>
        <v>8</v>
      </c>
      <c r="K6" s="336" t="str">
        <f t="shared" si="6"/>
        <v>9</v>
      </c>
      <c r="M6" s="684">
        <v>2</v>
      </c>
      <c r="N6" s="739">
        <f t="shared" si="0"/>
        <v>21</v>
      </c>
      <c r="O6" s="340">
        <f t="shared" si="1"/>
        <v>0.20192307692307693</v>
      </c>
      <c r="P6" s="340">
        <f t="shared" si="2"/>
        <v>0.17609125905568124</v>
      </c>
      <c r="Q6" s="336">
        <f t="shared" si="3"/>
        <v>18.31349094179085</v>
      </c>
      <c r="R6" s="336">
        <f t="shared" si="4"/>
        <v>0.39409913395430679</v>
      </c>
      <c r="S6" s="340">
        <f t="shared" ref="S6:T6" si="7">S5+O6</f>
        <v>0.34615384615384615</v>
      </c>
      <c r="T6" s="340">
        <f t="shared" si="7"/>
        <v>0.47712125471966244</v>
      </c>
    </row>
    <row r="7" spans="1:20">
      <c r="A7" s="363" t="s">
        <v>17</v>
      </c>
      <c r="B7" s="336"/>
      <c r="C7" s="363">
        <v>438230</v>
      </c>
      <c r="D7" s="363">
        <v>445226</v>
      </c>
      <c r="E7" s="363">
        <v>152241</v>
      </c>
      <c r="F7" s="363">
        <v>459071</v>
      </c>
      <c r="H7" s="336" t="str">
        <f t="shared" ref="H7:K7" si="8">LEFT(ABS(C7),1)</f>
        <v>4</v>
      </c>
      <c r="I7" s="336" t="str">
        <f t="shared" si="8"/>
        <v>4</v>
      </c>
      <c r="J7" s="336" t="str">
        <f t="shared" si="8"/>
        <v>1</v>
      </c>
      <c r="K7" s="336" t="str">
        <f t="shared" si="8"/>
        <v>4</v>
      </c>
      <c r="M7" s="684">
        <v>3</v>
      </c>
      <c r="N7" s="739">
        <f t="shared" si="0"/>
        <v>13</v>
      </c>
      <c r="O7" s="340">
        <f t="shared" si="1"/>
        <v>0.125</v>
      </c>
      <c r="P7" s="340">
        <f t="shared" si="2"/>
        <v>0.12493873660829993</v>
      </c>
      <c r="Q7" s="336">
        <f t="shared" si="3"/>
        <v>12.993628607263194</v>
      </c>
      <c r="R7" s="336">
        <f t="shared" si="4"/>
        <v>3.124196222134332E-6</v>
      </c>
      <c r="S7" s="340">
        <f t="shared" ref="S7:T7" si="9">S6+O7</f>
        <v>0.47115384615384615</v>
      </c>
      <c r="T7" s="340">
        <f t="shared" si="9"/>
        <v>0.6020599913279624</v>
      </c>
    </row>
    <row r="8" spans="1:20">
      <c r="A8" s="363" t="s">
        <v>256</v>
      </c>
      <c r="B8" s="336"/>
      <c r="C8" s="363">
        <v>5500</v>
      </c>
      <c r="D8" s="363">
        <v>5500</v>
      </c>
      <c r="E8" s="363">
        <v>5800</v>
      </c>
      <c r="F8" s="363">
        <v>5500</v>
      </c>
      <c r="H8" s="336" t="str">
        <f t="shared" ref="H8:K8" si="10">LEFT(ABS(C8),1)</f>
        <v>5</v>
      </c>
      <c r="I8" s="336" t="str">
        <f t="shared" si="10"/>
        <v>5</v>
      </c>
      <c r="J8" s="336" t="str">
        <f t="shared" si="10"/>
        <v>5</v>
      </c>
      <c r="K8" s="336" t="str">
        <f t="shared" si="10"/>
        <v>5</v>
      </c>
      <c r="M8" s="684">
        <v>4</v>
      </c>
      <c r="N8" s="739">
        <f t="shared" si="0"/>
        <v>11</v>
      </c>
      <c r="O8" s="340">
        <f t="shared" si="1"/>
        <v>0.10576923076923077</v>
      </c>
      <c r="P8" s="340">
        <f t="shared" si="2"/>
        <v>9.691001300805642E-2</v>
      </c>
      <c r="Q8" s="336">
        <f t="shared" si="3"/>
        <v>10.078641352837868</v>
      </c>
      <c r="R8" s="336">
        <f t="shared" si="4"/>
        <v>8.4227796880718034E-2</v>
      </c>
      <c r="S8" s="340">
        <f t="shared" ref="S8:T8" si="11">S7+O8</f>
        <v>0.57692307692307687</v>
      </c>
      <c r="T8" s="340">
        <f t="shared" si="11"/>
        <v>0.69897000433601886</v>
      </c>
    </row>
    <row r="9" spans="1:20">
      <c r="A9" s="363" t="s">
        <v>1807</v>
      </c>
      <c r="B9" s="336"/>
      <c r="C9" s="363">
        <v>444449</v>
      </c>
      <c r="D9" s="363">
        <v>451604</v>
      </c>
      <c r="E9" s="363">
        <v>458597</v>
      </c>
      <c r="F9" s="363">
        <v>465510</v>
      </c>
      <c r="H9" s="336" t="str">
        <f t="shared" ref="H9:K9" si="12">LEFT(ABS(C9),1)</f>
        <v>4</v>
      </c>
      <c r="I9" s="336" t="str">
        <f t="shared" si="12"/>
        <v>4</v>
      </c>
      <c r="J9" s="336" t="str">
        <f t="shared" si="12"/>
        <v>4</v>
      </c>
      <c r="K9" s="336" t="str">
        <f t="shared" si="12"/>
        <v>4</v>
      </c>
      <c r="M9" s="684">
        <v>5</v>
      </c>
      <c r="N9" s="739">
        <f t="shared" si="0"/>
        <v>16</v>
      </c>
      <c r="O9" s="340">
        <f t="shared" si="1"/>
        <v>0.15384615384615385</v>
      </c>
      <c r="P9" s="340">
        <f t="shared" si="2"/>
        <v>7.9181246047624818E-2</v>
      </c>
      <c r="Q9" s="336">
        <f t="shared" si="3"/>
        <v>8.2348495889529811</v>
      </c>
      <c r="R9" s="336">
        <f t="shared" si="4"/>
        <v>7.3222419249858097</v>
      </c>
      <c r="S9" s="340">
        <f t="shared" ref="S9:T9" si="13">S8+O9</f>
        <v>0.73076923076923073</v>
      </c>
      <c r="T9" s="340">
        <f t="shared" si="13"/>
        <v>0.77815125038364363</v>
      </c>
    </row>
    <row r="10" spans="1:20">
      <c r="A10" s="363" t="s">
        <v>266</v>
      </c>
      <c r="B10" s="336"/>
      <c r="C10" s="363">
        <v>96201</v>
      </c>
      <c r="D10" s="363">
        <v>95265</v>
      </c>
      <c r="E10" s="363">
        <v>104118</v>
      </c>
      <c r="F10" s="363">
        <v>107419</v>
      </c>
      <c r="H10" s="336" t="str">
        <f t="shared" ref="H10:K10" si="14">LEFT(ABS(C10),1)</f>
        <v>9</v>
      </c>
      <c r="I10" s="336" t="str">
        <f t="shared" si="14"/>
        <v>9</v>
      </c>
      <c r="J10" s="336" t="str">
        <f t="shared" si="14"/>
        <v>1</v>
      </c>
      <c r="K10" s="336" t="str">
        <f t="shared" si="14"/>
        <v>1</v>
      </c>
      <c r="M10" s="684">
        <v>6</v>
      </c>
      <c r="N10" s="739">
        <f t="shared" si="0"/>
        <v>6</v>
      </c>
      <c r="O10" s="340">
        <f t="shared" si="1"/>
        <v>5.7692307692307696E-2</v>
      </c>
      <c r="P10" s="340">
        <f t="shared" si="2"/>
        <v>6.6946789630613221E-2</v>
      </c>
      <c r="Q10" s="336">
        <f t="shared" si="3"/>
        <v>6.9624661215837751</v>
      </c>
      <c r="R10" s="336">
        <f t="shared" si="4"/>
        <v>0.13304783377327176</v>
      </c>
      <c r="S10" s="340">
        <f t="shared" ref="S10:T10" si="15">S9+O10</f>
        <v>0.78846153846153844</v>
      </c>
      <c r="T10" s="340">
        <f t="shared" si="15"/>
        <v>0.84509804001425681</v>
      </c>
    </row>
    <row r="11" spans="1:20">
      <c r="A11" s="363" t="s">
        <v>268</v>
      </c>
      <c r="B11" s="336"/>
      <c r="C11" s="363">
        <v>540650</v>
      </c>
      <c r="D11" s="363">
        <v>546869</v>
      </c>
      <c r="E11" s="363">
        <v>562715</v>
      </c>
      <c r="F11" s="363">
        <v>572929</v>
      </c>
      <c r="H11" s="336" t="str">
        <f t="shared" ref="H11:K11" si="16">LEFT(ABS(C11),1)</f>
        <v>5</v>
      </c>
      <c r="I11" s="336" t="str">
        <f t="shared" si="16"/>
        <v>5</v>
      </c>
      <c r="J11" s="336" t="str">
        <f t="shared" si="16"/>
        <v>5</v>
      </c>
      <c r="K11" s="336" t="str">
        <f t="shared" si="16"/>
        <v>5</v>
      </c>
      <c r="M11" s="684">
        <v>7</v>
      </c>
      <c r="N11" s="739">
        <f t="shared" si="0"/>
        <v>13</v>
      </c>
      <c r="O11" s="340">
        <f t="shared" si="1"/>
        <v>0.125</v>
      </c>
      <c r="P11" s="340">
        <f t="shared" si="2"/>
        <v>5.7991946977686733E-2</v>
      </c>
      <c r="Q11" s="336">
        <f t="shared" si="3"/>
        <v>6.0311624856794204</v>
      </c>
      <c r="R11" s="336">
        <f t="shared" si="4"/>
        <v>8.0522944650082575</v>
      </c>
      <c r="S11" s="340">
        <f t="shared" ref="S11:T11" si="17">S10+O11</f>
        <v>0.91346153846153844</v>
      </c>
      <c r="T11" s="340">
        <f t="shared" si="17"/>
        <v>0.90308998699194354</v>
      </c>
    </row>
    <row r="12" spans="1:20">
      <c r="A12" s="363" t="s">
        <v>1808</v>
      </c>
      <c r="B12" s="336"/>
      <c r="C12" s="336"/>
      <c r="D12" s="336"/>
      <c r="E12" s="336"/>
      <c r="F12" s="336"/>
      <c r="H12" s="363" t="s">
        <v>217</v>
      </c>
      <c r="I12" s="363" t="s">
        <v>217</v>
      </c>
      <c r="J12" s="363" t="s">
        <v>217</v>
      </c>
      <c r="K12" s="363" t="s">
        <v>217</v>
      </c>
      <c r="M12" s="684">
        <v>8</v>
      </c>
      <c r="N12" s="739">
        <f t="shared" si="0"/>
        <v>3</v>
      </c>
      <c r="O12" s="340">
        <f t="shared" si="1"/>
        <v>2.8846153846153848E-2</v>
      </c>
      <c r="P12" s="340">
        <f t="shared" si="2"/>
        <v>5.1152522447381291E-2</v>
      </c>
      <c r="Q12" s="336">
        <f t="shared" si="3"/>
        <v>5.3198623345276541</v>
      </c>
      <c r="R12" s="336">
        <f t="shared" si="4"/>
        <v>1.0116354357951518</v>
      </c>
      <c r="S12" s="340">
        <f t="shared" ref="S12:T12" si="18">S11+O12</f>
        <v>0.94230769230769229</v>
      </c>
      <c r="T12" s="340">
        <f t="shared" si="18"/>
        <v>0.95424250943932487</v>
      </c>
    </row>
    <row r="13" spans="1:20">
      <c r="A13" s="363" t="s">
        <v>1809</v>
      </c>
      <c r="B13" s="336"/>
      <c r="C13" s="336"/>
      <c r="D13" s="336"/>
      <c r="E13" s="336"/>
      <c r="F13" s="336"/>
      <c r="H13" s="363" t="s">
        <v>217</v>
      </c>
      <c r="I13" s="363" t="s">
        <v>217</v>
      </c>
      <c r="J13" s="363" t="s">
        <v>217</v>
      </c>
      <c r="K13" s="363" t="s">
        <v>217</v>
      </c>
      <c r="M13" s="684">
        <v>9</v>
      </c>
      <c r="N13" s="739">
        <f t="shared" si="0"/>
        <v>6</v>
      </c>
      <c r="O13" s="340">
        <f t="shared" si="1"/>
        <v>5.7692307692307696E-2</v>
      </c>
      <c r="P13" s="340">
        <f t="shared" si="2"/>
        <v>4.5757490560675143E-2</v>
      </c>
      <c r="Q13" s="336">
        <f t="shared" si="3"/>
        <v>4.7587790183102152</v>
      </c>
      <c r="R13" s="336">
        <f t="shared" si="4"/>
        <v>0.32374470835042302</v>
      </c>
      <c r="S13" s="340">
        <f t="shared" ref="S13:T13" si="19">S12+O13</f>
        <v>1</v>
      </c>
      <c r="T13" s="340">
        <f t="shared" si="19"/>
        <v>1</v>
      </c>
    </row>
    <row r="14" spans="1:20">
      <c r="A14" s="363" t="s">
        <v>1810</v>
      </c>
      <c r="B14" s="336"/>
      <c r="C14" s="363">
        <v>319930</v>
      </c>
      <c r="D14" s="363">
        <v>319930</v>
      </c>
      <c r="E14" s="363">
        <v>319930</v>
      </c>
      <c r="F14" s="363">
        <v>299000</v>
      </c>
      <c r="H14" s="336" t="str">
        <f t="shared" ref="H14:K14" si="20">LEFT(ABS(C14),1)</f>
        <v>3</v>
      </c>
      <c r="I14" s="336" t="str">
        <f t="shared" si="20"/>
        <v>3</v>
      </c>
      <c r="J14" s="336" t="str">
        <f t="shared" si="20"/>
        <v>3</v>
      </c>
      <c r="K14" s="336" t="str">
        <f t="shared" si="20"/>
        <v>2</v>
      </c>
      <c r="M14" s="422" t="s">
        <v>1751</v>
      </c>
      <c r="N14" s="739">
        <f>SUM(N5:N13)</f>
        <v>104</v>
      </c>
      <c r="O14" s="340">
        <f t="shared" si="1"/>
        <v>1</v>
      </c>
      <c r="P14" s="340"/>
      <c r="Q14" s="340"/>
      <c r="R14" s="368">
        <f>SUM(R5:R13)</f>
        <v>25.815277638821826</v>
      </c>
      <c r="S14" s="340"/>
      <c r="T14" s="340"/>
    </row>
    <row r="15" spans="1:20">
      <c r="A15" s="363" t="s">
        <v>1811</v>
      </c>
      <c r="B15" s="336"/>
      <c r="C15" s="363">
        <v>22154</v>
      </c>
      <c r="D15" s="363">
        <v>17809</v>
      </c>
      <c r="E15" s="363">
        <v>23201</v>
      </c>
      <c r="F15" s="363">
        <v>35405</v>
      </c>
      <c r="H15" s="336" t="str">
        <f t="shared" ref="H15:K15" si="21">LEFT(ABS(C15),1)</f>
        <v>2</v>
      </c>
      <c r="I15" s="336" t="str">
        <f t="shared" si="21"/>
        <v>1</v>
      </c>
      <c r="J15" s="336" t="str">
        <f t="shared" si="21"/>
        <v>2</v>
      </c>
      <c r="K15" s="336" t="str">
        <f t="shared" si="21"/>
        <v>3</v>
      </c>
    </row>
    <row r="16" spans="1:20">
      <c r="A16" s="363" t="s">
        <v>273</v>
      </c>
      <c r="B16" s="336"/>
      <c r="C16" s="363">
        <v>342084</v>
      </c>
      <c r="D16" s="363">
        <v>337739</v>
      </c>
      <c r="E16" s="363">
        <v>343221</v>
      </c>
      <c r="F16" s="363">
        <v>334405</v>
      </c>
      <c r="H16" s="336" t="str">
        <f t="shared" ref="H16:K16" si="22">LEFT(ABS(C16),1)</f>
        <v>3</v>
      </c>
      <c r="I16" s="336" t="str">
        <f t="shared" si="22"/>
        <v>3</v>
      </c>
      <c r="J16" s="336" t="str">
        <f t="shared" si="22"/>
        <v>3</v>
      </c>
      <c r="K16" s="336" t="str">
        <f t="shared" si="22"/>
        <v>3</v>
      </c>
    </row>
    <row r="17" spans="1:14">
      <c r="A17" s="363" t="s">
        <v>1812</v>
      </c>
      <c r="B17" s="336"/>
      <c r="C17" s="363">
        <v>120124</v>
      </c>
      <c r="D17" s="363">
        <v>141721</v>
      </c>
      <c r="E17" s="363">
        <v>155345</v>
      </c>
      <c r="F17" s="363">
        <v>168971</v>
      </c>
      <c r="H17" s="336" t="str">
        <f t="shared" ref="H17:K17" si="23">LEFT(ABS(C17),1)</f>
        <v>1</v>
      </c>
      <c r="I17" s="336" t="str">
        <f t="shared" si="23"/>
        <v>1</v>
      </c>
      <c r="J17" s="336" t="str">
        <f t="shared" si="23"/>
        <v>1</v>
      </c>
      <c r="K17" s="336" t="str">
        <f t="shared" si="23"/>
        <v>1</v>
      </c>
      <c r="M17" s="363" t="s">
        <v>1752</v>
      </c>
      <c r="N17" s="368">
        <f>R14</f>
        <v>25.815277638821826</v>
      </c>
    </row>
    <row r="18" spans="1:14">
      <c r="A18" s="363" t="s">
        <v>1837</v>
      </c>
      <c r="B18" s="336"/>
      <c r="C18" s="363">
        <v>70112</v>
      </c>
      <c r="D18" s="363">
        <v>67109</v>
      </c>
      <c r="E18" s="363">
        <v>61149</v>
      </c>
      <c r="F18" s="363">
        <v>69553</v>
      </c>
      <c r="H18" s="336" t="str">
        <f t="shared" ref="H18:K18" si="24">LEFT(ABS(C18),1)</f>
        <v>7</v>
      </c>
      <c r="I18" s="336" t="str">
        <f t="shared" si="24"/>
        <v>6</v>
      </c>
      <c r="J18" s="336" t="str">
        <f t="shared" si="24"/>
        <v>6</v>
      </c>
      <c r="K18" s="336" t="str">
        <f t="shared" si="24"/>
        <v>6</v>
      </c>
      <c r="M18" s="363" t="s">
        <v>1838</v>
      </c>
      <c r="N18" s="336">
        <f>_xlfn.CHISQ.DIST.RT(N17,8)</f>
        <v>1.1295221013881127E-3</v>
      </c>
    </row>
    <row r="19" spans="1:14">
      <c r="A19" s="363" t="s">
        <v>1816</v>
      </c>
      <c r="B19" s="336"/>
      <c r="C19" s="363">
        <v>198566</v>
      </c>
      <c r="D19" s="363">
        <v>209130</v>
      </c>
      <c r="E19" s="363">
        <v>219494</v>
      </c>
      <c r="F19" s="363">
        <v>238524</v>
      </c>
      <c r="H19" s="336" t="str">
        <f t="shared" ref="H19:K19" si="25">LEFT(ABS(C19),1)</f>
        <v>1</v>
      </c>
      <c r="I19" s="336" t="str">
        <f t="shared" si="25"/>
        <v>2</v>
      </c>
      <c r="J19" s="336" t="str">
        <f t="shared" si="25"/>
        <v>2</v>
      </c>
      <c r="K19" s="336" t="str">
        <f t="shared" si="25"/>
        <v>2</v>
      </c>
    </row>
    <row r="20" spans="1:14">
      <c r="A20" s="363" t="s">
        <v>1817</v>
      </c>
      <c r="B20" s="336"/>
      <c r="C20" s="363">
        <v>540650</v>
      </c>
      <c r="D20" s="363">
        <v>546869</v>
      </c>
      <c r="E20" s="363">
        <v>562715</v>
      </c>
      <c r="F20" s="363">
        <v>572929</v>
      </c>
      <c r="H20" s="336" t="str">
        <f t="shared" ref="H20:K20" si="26">LEFT(ABS(C20),1)</f>
        <v>5</v>
      </c>
      <c r="I20" s="336" t="str">
        <f t="shared" si="26"/>
        <v>5</v>
      </c>
      <c r="J20" s="336" t="str">
        <f t="shared" si="26"/>
        <v>5</v>
      </c>
      <c r="K20" s="336" t="str">
        <f t="shared" si="26"/>
        <v>5</v>
      </c>
    </row>
    <row r="21" spans="1:14">
      <c r="A21" s="336"/>
      <c r="B21" s="336"/>
      <c r="C21" s="336"/>
      <c r="D21" s="336"/>
      <c r="E21" s="336"/>
      <c r="F21" s="336"/>
      <c r="H21" s="363" t="s">
        <v>217</v>
      </c>
      <c r="I21" s="363" t="s">
        <v>217</v>
      </c>
      <c r="J21" s="363" t="s">
        <v>217</v>
      </c>
      <c r="K21" s="363" t="s">
        <v>217</v>
      </c>
    </row>
    <row r="22" spans="1:14">
      <c r="A22" s="363" t="s">
        <v>1766</v>
      </c>
      <c r="B22" s="336"/>
      <c r="C22" s="336"/>
      <c r="D22" s="336"/>
      <c r="E22" s="336"/>
      <c r="F22" s="336"/>
      <c r="H22" s="363" t="s">
        <v>217</v>
      </c>
      <c r="I22" s="363" t="s">
        <v>217</v>
      </c>
      <c r="J22" s="363" t="s">
        <v>217</v>
      </c>
      <c r="K22" s="363" t="s">
        <v>217</v>
      </c>
    </row>
    <row r="23" spans="1:14">
      <c r="A23" s="737" t="s">
        <v>1822</v>
      </c>
      <c r="B23" s="336"/>
      <c r="C23" s="363">
        <v>95030</v>
      </c>
      <c r="D23" s="363">
        <v>75688</v>
      </c>
      <c r="E23" s="363">
        <v>54912</v>
      </c>
      <c r="F23" s="740">
        <v>2415572</v>
      </c>
      <c r="H23" s="336" t="str">
        <f t="shared" ref="H23:K23" si="27">LEFT(ABS(C23),1)</f>
        <v>9</v>
      </c>
      <c r="I23" s="336" t="str">
        <f t="shared" si="27"/>
        <v>7</v>
      </c>
      <c r="J23" s="336" t="str">
        <f t="shared" si="27"/>
        <v>5</v>
      </c>
      <c r="K23" s="336" t="str">
        <f t="shared" si="27"/>
        <v>2</v>
      </c>
    </row>
    <row r="24" spans="1:14">
      <c r="A24" s="737" t="s">
        <v>1823</v>
      </c>
      <c r="B24" s="336"/>
      <c r="C24" s="363">
        <v>-21410</v>
      </c>
      <c r="D24" s="363">
        <v>-12165</v>
      </c>
      <c r="E24" s="363">
        <v>-9584</v>
      </c>
      <c r="F24" s="740">
        <v>-3892</v>
      </c>
      <c r="H24" s="336" t="str">
        <f t="shared" ref="H24:K24" si="28">LEFT(ABS(C24),1)</f>
        <v>2</v>
      </c>
      <c r="I24" s="336" t="str">
        <f t="shared" si="28"/>
        <v>1</v>
      </c>
      <c r="J24" s="336" t="str">
        <f t="shared" si="28"/>
        <v>9</v>
      </c>
      <c r="K24" s="336" t="str">
        <f t="shared" si="28"/>
        <v>3</v>
      </c>
      <c r="M24" s="363" t="s">
        <v>1839</v>
      </c>
      <c r="N24" s="336">
        <f t="array" ref="N24">MAX(ABS(S5:S13-T5:T13))</f>
        <v>0.15679922643321198</v>
      </c>
    </row>
    <row r="25" spans="1:14">
      <c r="A25" s="737" t="s">
        <v>1824</v>
      </c>
      <c r="B25" s="336"/>
      <c r="C25" s="363">
        <v>73611</v>
      </c>
      <c r="D25" s="363">
        <v>63524</v>
      </c>
      <c r="E25" s="363">
        <v>45328</v>
      </c>
      <c r="F25" s="740">
        <v>20263</v>
      </c>
      <c r="H25" s="336" t="str">
        <f t="shared" ref="H25:K25" si="29">LEFT(ABS(C25),1)</f>
        <v>7</v>
      </c>
      <c r="I25" s="336" t="str">
        <f t="shared" si="29"/>
        <v>6</v>
      </c>
      <c r="J25" s="336" t="str">
        <f t="shared" si="29"/>
        <v>4</v>
      </c>
      <c r="K25" s="336" t="str">
        <f t="shared" si="29"/>
        <v>2</v>
      </c>
      <c r="M25" s="363" t="s">
        <v>1838</v>
      </c>
      <c r="N25" s="336">
        <f>EXP(-(N24^2)*N14)</f>
        <v>7.7541365963942427E-2</v>
      </c>
    </row>
    <row r="26" spans="1:14">
      <c r="A26" s="737" t="s">
        <v>1825</v>
      </c>
      <c r="B26" s="336"/>
      <c r="C26" s="336"/>
      <c r="D26" s="336"/>
      <c r="E26" s="336"/>
      <c r="F26" s="741"/>
      <c r="H26" s="363" t="s">
        <v>217</v>
      </c>
      <c r="I26" s="363" t="s">
        <v>217</v>
      </c>
      <c r="J26" s="363" t="s">
        <v>217</v>
      </c>
      <c r="K26" s="363" t="s">
        <v>217</v>
      </c>
    </row>
    <row r="27" spans="1:14">
      <c r="A27" s="737" t="s">
        <v>61</v>
      </c>
      <c r="B27" s="336"/>
      <c r="C27" s="363">
        <v>290</v>
      </c>
      <c r="D27" s="363">
        <v>70</v>
      </c>
      <c r="E27" s="336"/>
      <c r="F27" s="741"/>
      <c r="H27" s="336" t="str">
        <f t="shared" ref="H27:K27" si="30">LEFT(ABS(C27),1)</f>
        <v>2</v>
      </c>
      <c r="I27" s="336" t="str">
        <f t="shared" si="30"/>
        <v>7</v>
      </c>
      <c r="J27" s="336" t="str">
        <f t="shared" si="30"/>
        <v>0</v>
      </c>
      <c r="K27" s="336" t="str">
        <f t="shared" si="30"/>
        <v>0</v>
      </c>
    </row>
    <row r="28" spans="1:14">
      <c r="A28" s="737" t="s">
        <v>1826</v>
      </c>
      <c r="B28" s="336"/>
      <c r="C28" s="363">
        <v>-2275</v>
      </c>
      <c r="D28" s="363">
        <v>-5079</v>
      </c>
      <c r="E28" s="363">
        <v>-11931</v>
      </c>
      <c r="F28" s="737">
        <v>-705</v>
      </c>
      <c r="H28" s="336" t="str">
        <f t="shared" ref="H28:K28" si="31">LEFT(ABS(C28),1)</f>
        <v>2</v>
      </c>
      <c r="I28" s="336" t="str">
        <f t="shared" si="31"/>
        <v>5</v>
      </c>
      <c r="J28" s="336" t="str">
        <f t="shared" si="31"/>
        <v>1</v>
      </c>
      <c r="K28" s="336" t="str">
        <f t="shared" si="31"/>
        <v>7</v>
      </c>
    </row>
    <row r="29" spans="1:14">
      <c r="A29" s="737" t="s">
        <v>1827</v>
      </c>
      <c r="B29" s="336"/>
      <c r="C29" s="363">
        <v>71626</v>
      </c>
      <c r="D29" s="363">
        <v>58515</v>
      </c>
      <c r="E29" s="363">
        <v>44135</v>
      </c>
      <c r="F29" s="740">
        <v>1955869</v>
      </c>
      <c r="H29" s="336" t="str">
        <f t="shared" ref="H29:K29" si="32">LEFT(ABS(C29),1)</f>
        <v>7</v>
      </c>
      <c r="I29" s="336" t="str">
        <f t="shared" si="32"/>
        <v>5</v>
      </c>
      <c r="J29" s="336" t="str">
        <f t="shared" si="32"/>
        <v>4</v>
      </c>
      <c r="K29" s="336" t="str">
        <f t="shared" si="32"/>
        <v>1</v>
      </c>
    </row>
    <row r="30" spans="1:14">
      <c r="A30" s="737" t="s">
        <v>1828</v>
      </c>
      <c r="B30" s="336"/>
      <c r="C30" s="336"/>
      <c r="D30" s="336"/>
      <c r="E30" s="336"/>
      <c r="F30" s="741"/>
      <c r="H30" s="363" t="s">
        <v>217</v>
      </c>
      <c r="I30" s="363" t="s">
        <v>217</v>
      </c>
      <c r="J30" s="363" t="s">
        <v>217</v>
      </c>
      <c r="K30" s="363" t="s">
        <v>217</v>
      </c>
    </row>
    <row r="31" spans="1:14">
      <c r="A31" s="737" t="s">
        <v>1829</v>
      </c>
      <c r="B31" s="336"/>
      <c r="C31" s="363">
        <v>-9407</v>
      </c>
      <c r="D31" s="363">
        <v>-7842</v>
      </c>
      <c r="E31" s="363">
        <v>-6203</v>
      </c>
      <c r="F31" s="740">
        <v>-4375</v>
      </c>
      <c r="H31" s="336" t="str">
        <f t="shared" ref="H31:K31" si="33">LEFT(ABS(C31),1)</f>
        <v>9</v>
      </c>
      <c r="I31" s="336" t="str">
        <f t="shared" si="33"/>
        <v>7</v>
      </c>
      <c r="J31" s="336" t="str">
        <f t="shared" si="33"/>
        <v>6</v>
      </c>
      <c r="K31" s="336" t="str">
        <f t="shared" si="33"/>
        <v>4</v>
      </c>
    </row>
    <row r="32" spans="1:14">
      <c r="A32" s="737" t="s">
        <v>1830</v>
      </c>
      <c r="B32" s="336"/>
      <c r="C32" s="363">
        <v>-28119</v>
      </c>
      <c r="D32" s="363">
        <v>-21107</v>
      </c>
      <c r="E32" s="363">
        <v>-14062</v>
      </c>
      <c r="F32" s="740">
        <v>-7036</v>
      </c>
      <c r="H32" s="336" t="str">
        <f t="shared" ref="H32:K32" si="34">LEFT(ABS(C32),1)</f>
        <v>2</v>
      </c>
      <c r="I32" s="336" t="str">
        <f t="shared" si="34"/>
        <v>2</v>
      </c>
      <c r="J32" s="336" t="str">
        <f t="shared" si="34"/>
        <v>1</v>
      </c>
      <c r="K32" s="336" t="str">
        <f t="shared" si="34"/>
        <v>7</v>
      </c>
    </row>
    <row r="33" spans="1:11">
      <c r="A33" s="737" t="s">
        <v>1831</v>
      </c>
      <c r="B33" s="336"/>
      <c r="C33" s="363">
        <v>34100</v>
      </c>
      <c r="D33" s="363">
        <v>29566</v>
      </c>
      <c r="E33" s="363">
        <v>23863</v>
      </c>
      <c r="F33" s="740">
        <v>8147</v>
      </c>
      <c r="H33" s="336" t="str">
        <f t="shared" ref="H33:K33" si="35">LEFT(ABS(C33),1)</f>
        <v>3</v>
      </c>
      <c r="I33" s="336" t="str">
        <f t="shared" si="35"/>
        <v>2</v>
      </c>
      <c r="J33" s="336" t="str">
        <f t="shared" si="35"/>
        <v>2</v>
      </c>
      <c r="K33" s="336" t="str">
        <f t="shared" si="35"/>
        <v>8</v>
      </c>
    </row>
    <row r="34" spans="1:11">
      <c r="A34" s="737" t="s">
        <v>1832</v>
      </c>
      <c r="B34" s="336"/>
      <c r="C34" s="363">
        <v>-668</v>
      </c>
      <c r="D34" s="363">
        <v>-580</v>
      </c>
      <c r="E34" s="363">
        <v>-468</v>
      </c>
      <c r="F34" s="737">
        <v>-160</v>
      </c>
      <c r="H34" s="336" t="str">
        <f t="shared" ref="H34:K34" si="36">LEFT(ABS(C34),1)</f>
        <v>6</v>
      </c>
      <c r="I34" s="336" t="str">
        <f t="shared" si="36"/>
        <v>5</v>
      </c>
      <c r="J34" s="336" t="str">
        <f t="shared" si="36"/>
        <v>4</v>
      </c>
      <c r="K34" s="336" t="str">
        <f t="shared" si="36"/>
        <v>1</v>
      </c>
    </row>
    <row r="35" spans="1:11">
      <c r="A35" s="737" t="s">
        <v>1833</v>
      </c>
      <c r="B35" s="336"/>
      <c r="C35" s="363">
        <v>-331</v>
      </c>
      <c r="D35" s="363">
        <v>-287</v>
      </c>
      <c r="E35" s="363">
        <v>-232</v>
      </c>
      <c r="F35" s="737">
        <v>-79</v>
      </c>
      <c r="H35" s="336" t="str">
        <f t="shared" ref="H35:K35" si="37">LEFT(ABS(C35),1)</f>
        <v>3</v>
      </c>
      <c r="I35" s="336" t="str">
        <f t="shared" si="37"/>
        <v>2</v>
      </c>
      <c r="J35" s="336" t="str">
        <f t="shared" si="37"/>
        <v>2</v>
      </c>
      <c r="K35" s="336" t="str">
        <f t="shared" si="37"/>
        <v>7</v>
      </c>
    </row>
    <row r="36" spans="1:11">
      <c r="A36" s="737" t="s">
        <v>1834</v>
      </c>
      <c r="B36" s="336"/>
      <c r="C36" s="363">
        <v>33100</v>
      </c>
      <c r="D36" s="363">
        <v>28699</v>
      </c>
      <c r="E36" s="363">
        <v>23163</v>
      </c>
      <c r="F36" s="740">
        <v>7908</v>
      </c>
      <c r="H36" s="336" t="str">
        <f t="shared" ref="H36:K36" si="38">LEFT(ABS(C36),1)</f>
        <v>3</v>
      </c>
      <c r="I36" s="336" t="str">
        <f t="shared" si="38"/>
        <v>2</v>
      </c>
      <c r="J36" s="336" t="str">
        <f t="shared" si="38"/>
        <v>2</v>
      </c>
      <c r="K36" s="336" t="str">
        <f t="shared" si="38"/>
        <v>7</v>
      </c>
    </row>
    <row r="37" spans="1:11">
      <c r="A37" s="737" t="s">
        <v>227</v>
      </c>
      <c r="B37" s="336"/>
      <c r="C37" s="363">
        <v>-73</v>
      </c>
      <c r="D37" s="363">
        <v>-17</v>
      </c>
      <c r="E37" s="336"/>
      <c r="F37" s="741"/>
      <c r="H37" s="336" t="str">
        <f t="shared" ref="H37:K37" si="39">LEFT(ABS(C37),1)</f>
        <v>7</v>
      </c>
      <c r="I37" s="336" t="str">
        <f t="shared" si="39"/>
        <v>1</v>
      </c>
      <c r="J37" s="336" t="str">
        <f t="shared" si="39"/>
        <v>0</v>
      </c>
      <c r="K37" s="336" t="str">
        <f t="shared" si="39"/>
        <v>0</v>
      </c>
    </row>
    <row r="38" spans="1:11">
      <c r="A38" s="737" t="s">
        <v>1835</v>
      </c>
      <c r="B38" s="336"/>
      <c r="C38" s="363">
        <v>33027</v>
      </c>
      <c r="D38" s="363">
        <v>28682</v>
      </c>
      <c r="E38" s="363">
        <v>23163</v>
      </c>
      <c r="F38" s="737">
        <v>7908</v>
      </c>
      <c r="H38" s="336" t="str">
        <f t="shared" ref="H38:K38" si="40">LEFT(ABS(C38),1)</f>
        <v>3</v>
      </c>
      <c r="I38" s="336" t="str">
        <f t="shared" si="40"/>
        <v>2</v>
      </c>
      <c r="J38" s="336" t="str">
        <f t="shared" si="40"/>
        <v>2</v>
      </c>
      <c r="K38" s="336" t="str">
        <f t="shared" si="40"/>
        <v>7</v>
      </c>
    </row>
    <row r="40" spans="1:11">
      <c r="F40" s="73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F6000"/>
    <outlinePr summaryBelow="0" summaryRight="0"/>
  </sheetPr>
  <dimension ref="A2:T41"/>
  <sheetViews>
    <sheetView showGridLines="0" workbookViewId="0"/>
  </sheetViews>
  <sheetFormatPr defaultColWidth="12.6640625" defaultRowHeight="15.75" customHeight="1"/>
  <cols>
    <col min="20" max="20" width="24.21875" customWidth="1"/>
  </cols>
  <sheetData>
    <row r="2" spans="1:20">
      <c r="A2" s="12" t="s">
        <v>1802</v>
      </c>
    </row>
    <row r="3" spans="1:20">
      <c r="A3" s="742"/>
    </row>
    <row r="4" spans="1:20">
      <c r="A4" s="363" t="s">
        <v>51</v>
      </c>
      <c r="B4" s="336"/>
      <c r="C4" s="363" t="s">
        <v>1836</v>
      </c>
      <c r="D4" s="363" t="s">
        <v>1803</v>
      </c>
      <c r="E4" s="363" t="s">
        <v>1804</v>
      </c>
      <c r="F4" s="363" t="s">
        <v>1805</v>
      </c>
      <c r="H4" s="363" t="s">
        <v>1836</v>
      </c>
      <c r="I4" s="363" t="s">
        <v>1803</v>
      </c>
      <c r="J4" s="363" t="s">
        <v>1804</v>
      </c>
      <c r="K4" s="363" t="s">
        <v>1805</v>
      </c>
      <c r="M4" s="679" t="s">
        <v>1740</v>
      </c>
      <c r="N4" s="679" t="s">
        <v>1741</v>
      </c>
      <c r="O4" s="679" t="s">
        <v>1742</v>
      </c>
      <c r="P4" s="679" t="s">
        <v>1743</v>
      </c>
      <c r="Q4" s="679" t="s">
        <v>1744</v>
      </c>
      <c r="R4" s="679" t="s">
        <v>1745</v>
      </c>
      <c r="S4" s="679" t="s">
        <v>1746</v>
      </c>
      <c r="T4" s="679" t="s">
        <v>1747</v>
      </c>
    </row>
    <row r="5" spans="1:20">
      <c r="A5" s="363" t="s">
        <v>1806</v>
      </c>
      <c r="B5" s="336"/>
      <c r="C5" s="336"/>
      <c r="D5" s="336"/>
      <c r="E5" s="336"/>
      <c r="F5" s="336"/>
      <c r="H5" s="336"/>
      <c r="I5" s="336"/>
      <c r="J5" s="336"/>
      <c r="K5" s="336"/>
      <c r="M5" s="684">
        <v>1</v>
      </c>
      <c r="N5" s="739">
        <f t="shared" ref="N5:N13" si="0">COUNTIF($H$6:$K$38,M5)</f>
        <v>26</v>
      </c>
      <c r="O5" s="340">
        <f t="shared" ref="O5:O14" si="1">N5/$N$14</f>
        <v>0.27083333333333331</v>
      </c>
      <c r="P5" s="340">
        <f t="shared" ref="P5:P13" si="2">LOG10(1+1/M5)</f>
        <v>0.3010299956639812</v>
      </c>
      <c r="Q5" s="336">
        <f t="shared" ref="Q5:Q13" si="3">$N$14*P5</f>
        <v>28.898879583742193</v>
      </c>
      <c r="R5" s="336">
        <f t="shared" ref="R5:R13" si="4">(N5-Q5)^2/Q5</f>
        <v>0.29078991857403769</v>
      </c>
      <c r="S5" s="340">
        <f t="shared" ref="S5:T5" si="5">O5</f>
        <v>0.27083333333333331</v>
      </c>
      <c r="T5" s="340">
        <f t="shared" si="5"/>
        <v>0.3010299956639812</v>
      </c>
    </row>
    <row r="6" spans="1:20">
      <c r="A6" s="363" t="s">
        <v>15</v>
      </c>
      <c r="B6" s="336"/>
      <c r="C6" s="363">
        <v>880</v>
      </c>
      <c r="D6" s="363">
        <v>981</v>
      </c>
      <c r="E6" s="363">
        <v>4774987</v>
      </c>
      <c r="F6" s="363">
        <v>484446</v>
      </c>
      <c r="H6" s="336" t="str">
        <f t="shared" ref="H6:K6" si="6">LEFT(ABS(C6),1)</f>
        <v>8</v>
      </c>
      <c r="I6" s="336" t="str">
        <f t="shared" si="6"/>
        <v>9</v>
      </c>
      <c r="J6" s="336" t="str">
        <f t="shared" si="6"/>
        <v>4</v>
      </c>
      <c r="K6" s="336" t="str">
        <f t="shared" si="6"/>
        <v>4</v>
      </c>
      <c r="M6" s="684">
        <v>2</v>
      </c>
      <c r="N6" s="739">
        <f t="shared" si="0"/>
        <v>18</v>
      </c>
      <c r="O6" s="340">
        <f t="shared" si="1"/>
        <v>0.1875</v>
      </c>
      <c r="P6" s="340">
        <f t="shared" si="2"/>
        <v>0.17609125905568124</v>
      </c>
      <c r="Q6" s="336">
        <f t="shared" si="3"/>
        <v>16.904760869345399</v>
      </c>
      <c r="R6" s="336">
        <f t="shared" si="4"/>
        <v>7.0959226373457515E-2</v>
      </c>
      <c r="S6" s="340">
        <f t="shared" ref="S6:T6" si="7">S5+O6</f>
        <v>0.45833333333333331</v>
      </c>
      <c r="T6" s="340">
        <f t="shared" si="7"/>
        <v>0.47712125471966244</v>
      </c>
    </row>
    <row r="7" spans="1:20">
      <c r="A7" s="363" t="s">
        <v>17</v>
      </c>
      <c r="B7" s="336"/>
      <c r="C7" s="743">
        <v>465039</v>
      </c>
      <c r="D7" s="363">
        <v>470816</v>
      </c>
      <c r="E7" s="363" t="s">
        <v>217</v>
      </c>
      <c r="F7" s="363" t="s">
        <v>217</v>
      </c>
      <c r="H7" s="336" t="str">
        <f t="shared" ref="H7:K7" si="8">LEFT(ABS(C7),1)</f>
        <v>4</v>
      </c>
      <c r="I7" s="336" t="str">
        <f t="shared" si="8"/>
        <v>4</v>
      </c>
      <c r="J7" s="336" t="e">
        <f t="shared" si="8"/>
        <v>#VALUE!</v>
      </c>
      <c r="K7" s="336" t="e">
        <f t="shared" si="8"/>
        <v>#VALUE!</v>
      </c>
      <c r="M7" s="684">
        <v>3</v>
      </c>
      <c r="N7" s="739">
        <f t="shared" si="0"/>
        <v>7</v>
      </c>
      <c r="O7" s="340">
        <f t="shared" si="1"/>
        <v>7.2916666666666671E-2</v>
      </c>
      <c r="P7" s="340">
        <f t="shared" si="2"/>
        <v>0.12493873660829993</v>
      </c>
      <c r="Q7" s="336">
        <f t="shared" si="3"/>
        <v>11.994118714396794</v>
      </c>
      <c r="R7" s="336">
        <f t="shared" si="4"/>
        <v>2.0794542998437073</v>
      </c>
      <c r="S7" s="340">
        <f t="shared" ref="S7:T7" si="9">S6+O7</f>
        <v>0.53125</v>
      </c>
      <c r="T7" s="340">
        <f t="shared" si="9"/>
        <v>0.6020599913279624</v>
      </c>
    </row>
    <row r="8" spans="1:20">
      <c r="A8" s="363" t="s">
        <v>256</v>
      </c>
      <c r="B8" s="336"/>
      <c r="C8" s="743">
        <v>5500</v>
      </c>
      <c r="D8" s="363">
        <v>5500</v>
      </c>
      <c r="E8" s="363" t="s">
        <v>217</v>
      </c>
      <c r="F8" s="363" t="s">
        <v>217</v>
      </c>
      <c r="H8" s="336" t="str">
        <f t="shared" ref="H8:K8" si="10">LEFT(ABS(C8),1)</f>
        <v>5</v>
      </c>
      <c r="I8" s="336" t="str">
        <f t="shared" si="10"/>
        <v>5</v>
      </c>
      <c r="J8" s="336" t="e">
        <f t="shared" si="10"/>
        <v>#VALUE!</v>
      </c>
      <c r="K8" s="336" t="e">
        <f t="shared" si="10"/>
        <v>#VALUE!</v>
      </c>
      <c r="M8" s="684">
        <v>4</v>
      </c>
      <c r="N8" s="739">
        <f t="shared" si="0"/>
        <v>13</v>
      </c>
      <c r="O8" s="340">
        <f t="shared" si="1"/>
        <v>0.13541666666666666</v>
      </c>
      <c r="P8" s="340">
        <f t="shared" si="2"/>
        <v>9.691001300805642E-2</v>
      </c>
      <c r="Q8" s="336">
        <f t="shared" si="3"/>
        <v>9.3033612487734167</v>
      </c>
      <c r="R8" s="336">
        <f t="shared" si="4"/>
        <v>1.4688388090779219</v>
      </c>
      <c r="S8" s="340">
        <f t="shared" ref="S8:T8" si="11">S7+O8</f>
        <v>0.66666666666666663</v>
      </c>
      <c r="T8" s="340">
        <f t="shared" si="11"/>
        <v>0.69897000433601886</v>
      </c>
    </row>
    <row r="9" spans="1:20">
      <c r="A9" s="363" t="s">
        <v>1807</v>
      </c>
      <c r="B9" s="336"/>
      <c r="C9" s="363">
        <v>471419</v>
      </c>
      <c r="D9" s="363">
        <v>477297</v>
      </c>
      <c r="E9" s="363">
        <v>4774987</v>
      </c>
      <c r="F9" s="363">
        <v>484446</v>
      </c>
      <c r="H9" s="336" t="str">
        <f t="shared" ref="H9:K9" si="12">LEFT(ABS(C9),1)</f>
        <v>4</v>
      </c>
      <c r="I9" s="336" t="str">
        <f t="shared" si="12"/>
        <v>4</v>
      </c>
      <c r="J9" s="336" t="str">
        <f t="shared" si="12"/>
        <v>4</v>
      </c>
      <c r="K9" s="336" t="str">
        <f t="shared" si="12"/>
        <v>4</v>
      </c>
      <c r="M9" s="684">
        <v>5</v>
      </c>
      <c r="N9" s="739">
        <f t="shared" si="0"/>
        <v>15</v>
      </c>
      <c r="O9" s="340">
        <f t="shared" si="1"/>
        <v>0.15625</v>
      </c>
      <c r="P9" s="340">
        <f t="shared" si="2"/>
        <v>7.9181246047624818E-2</v>
      </c>
      <c r="Q9" s="336">
        <f t="shared" si="3"/>
        <v>7.601399620571982</v>
      </c>
      <c r="R9" s="336">
        <f t="shared" si="4"/>
        <v>7.2012116592751179</v>
      </c>
      <c r="S9" s="340">
        <f t="shared" ref="S9:T9" si="13">S8+O9</f>
        <v>0.82291666666666663</v>
      </c>
      <c r="T9" s="340">
        <f t="shared" si="13"/>
        <v>0.77815125038364363</v>
      </c>
    </row>
    <row r="10" spans="1:20">
      <c r="A10" s="363" t="s">
        <v>266</v>
      </c>
      <c r="B10" s="336"/>
      <c r="C10" s="363">
        <v>105875</v>
      </c>
      <c r="D10" s="363">
        <v>89833</v>
      </c>
      <c r="E10" s="363">
        <v>100783</v>
      </c>
      <c r="F10" s="363">
        <v>106557</v>
      </c>
      <c r="H10" s="336" t="str">
        <f t="shared" ref="H10:K10" si="14">LEFT(ABS(C10),1)</f>
        <v>1</v>
      </c>
      <c r="I10" s="336" t="str">
        <f t="shared" si="14"/>
        <v>8</v>
      </c>
      <c r="J10" s="336" t="str">
        <f t="shared" si="14"/>
        <v>1</v>
      </c>
      <c r="K10" s="336" t="str">
        <f t="shared" si="14"/>
        <v>1</v>
      </c>
      <c r="M10" s="684">
        <v>6</v>
      </c>
      <c r="N10" s="739">
        <f t="shared" si="0"/>
        <v>5</v>
      </c>
      <c r="O10" s="340">
        <f t="shared" si="1"/>
        <v>5.2083333333333336E-2</v>
      </c>
      <c r="P10" s="340">
        <f t="shared" si="2"/>
        <v>6.6946789630613221E-2</v>
      </c>
      <c r="Q10" s="336">
        <f t="shared" si="3"/>
        <v>6.4268918045388688</v>
      </c>
      <c r="R10" s="336">
        <f t="shared" si="4"/>
        <v>0.31679702782957841</v>
      </c>
      <c r="S10" s="340">
        <f t="shared" ref="S10:T10" si="15">S9+O10</f>
        <v>0.875</v>
      </c>
      <c r="T10" s="340">
        <f t="shared" si="15"/>
        <v>0.84509804001425681</v>
      </c>
    </row>
    <row r="11" spans="1:20">
      <c r="A11" s="363" t="s">
        <v>268</v>
      </c>
      <c r="B11" s="336"/>
      <c r="C11" s="363">
        <v>577294</v>
      </c>
      <c r="D11" s="363">
        <v>567230</v>
      </c>
      <c r="E11" s="363">
        <v>578282</v>
      </c>
      <c r="F11" s="363">
        <v>591003</v>
      </c>
      <c r="H11" s="336" t="str">
        <f t="shared" ref="H11:K11" si="16">LEFT(ABS(C11),1)</f>
        <v>5</v>
      </c>
      <c r="I11" s="336" t="str">
        <f t="shared" si="16"/>
        <v>5</v>
      </c>
      <c r="J11" s="336" t="str">
        <f t="shared" si="16"/>
        <v>5</v>
      </c>
      <c r="K11" s="336" t="str">
        <f t="shared" si="16"/>
        <v>5</v>
      </c>
      <c r="M11" s="684">
        <v>7</v>
      </c>
      <c r="N11" s="739">
        <f t="shared" si="0"/>
        <v>8</v>
      </c>
      <c r="O11" s="340">
        <f t="shared" si="1"/>
        <v>8.3333333333333329E-2</v>
      </c>
      <c r="P11" s="340">
        <f t="shared" si="2"/>
        <v>5.7991946977686733E-2</v>
      </c>
      <c r="Q11" s="336">
        <f t="shared" si="3"/>
        <v>5.5672269098579266</v>
      </c>
      <c r="R11" s="336">
        <f t="shared" si="4"/>
        <v>1.0630759270184746</v>
      </c>
      <c r="S11" s="340">
        <f t="shared" ref="S11:T11" si="17">S10+O11</f>
        <v>0.95833333333333337</v>
      </c>
      <c r="T11" s="340">
        <f t="shared" si="17"/>
        <v>0.90308998699194354</v>
      </c>
    </row>
    <row r="12" spans="1:20">
      <c r="A12" s="363" t="s">
        <v>1808</v>
      </c>
      <c r="B12" s="336"/>
      <c r="C12" s="336"/>
      <c r="D12" s="336"/>
      <c r="E12" s="336"/>
      <c r="F12" s="336"/>
      <c r="H12" s="363" t="s">
        <v>217</v>
      </c>
      <c r="I12" s="363" t="s">
        <v>217</v>
      </c>
      <c r="J12" s="363" t="s">
        <v>217</v>
      </c>
      <c r="K12" s="363" t="s">
        <v>217</v>
      </c>
      <c r="M12" s="684">
        <v>8</v>
      </c>
      <c r="N12" s="739">
        <f t="shared" si="0"/>
        <v>3</v>
      </c>
      <c r="O12" s="340">
        <f t="shared" si="1"/>
        <v>3.125E-2</v>
      </c>
      <c r="P12" s="340">
        <f t="shared" si="2"/>
        <v>5.1152522447381291E-2</v>
      </c>
      <c r="Q12" s="336">
        <f t="shared" si="3"/>
        <v>4.9106421549486043</v>
      </c>
      <c r="R12" s="336">
        <f t="shared" si="4"/>
        <v>0.74339634798839338</v>
      </c>
      <c r="S12" s="340">
        <f t="shared" ref="S12:T12" si="18">S11+O12</f>
        <v>0.98958333333333337</v>
      </c>
      <c r="T12" s="340">
        <f t="shared" si="18"/>
        <v>0.95424250943932487</v>
      </c>
    </row>
    <row r="13" spans="1:20">
      <c r="A13" s="363" t="s">
        <v>1809</v>
      </c>
      <c r="B13" s="336"/>
      <c r="C13" s="336"/>
      <c r="D13" s="336"/>
      <c r="E13" s="336"/>
      <c r="F13" s="336"/>
      <c r="H13" s="363" t="s">
        <v>217</v>
      </c>
      <c r="I13" s="363" t="s">
        <v>217</v>
      </c>
      <c r="J13" s="363" t="s">
        <v>217</v>
      </c>
      <c r="K13" s="363" t="s">
        <v>217</v>
      </c>
      <c r="M13" s="684">
        <v>9</v>
      </c>
      <c r="N13" s="739">
        <f t="shared" si="0"/>
        <v>1</v>
      </c>
      <c r="O13" s="340">
        <f t="shared" si="1"/>
        <v>1.0416666666666666E-2</v>
      </c>
      <c r="P13" s="340">
        <f t="shared" si="2"/>
        <v>4.5757490560675143E-2</v>
      </c>
      <c r="Q13" s="336">
        <f t="shared" si="3"/>
        <v>4.3927190938248142</v>
      </c>
      <c r="R13" s="336">
        <f t="shared" si="4"/>
        <v>2.6203685243121351</v>
      </c>
      <c r="S13" s="340">
        <f t="shared" ref="S13:T13" si="19">S12+O13</f>
        <v>1</v>
      </c>
      <c r="T13" s="340">
        <f t="shared" si="19"/>
        <v>1</v>
      </c>
    </row>
    <row r="14" spans="1:20">
      <c r="A14" s="363" t="s">
        <v>1810</v>
      </c>
      <c r="B14" s="336"/>
      <c r="C14" s="363">
        <v>299000</v>
      </c>
      <c r="D14" s="363">
        <v>299000</v>
      </c>
      <c r="E14" s="363">
        <v>260000</v>
      </c>
      <c r="F14" s="363">
        <v>260000</v>
      </c>
      <c r="H14" s="336" t="str">
        <f t="shared" ref="H14:K14" si="20">LEFT(ABS(C14),1)</f>
        <v>2</v>
      </c>
      <c r="I14" s="336" t="str">
        <f t="shared" si="20"/>
        <v>2</v>
      </c>
      <c r="J14" s="336" t="str">
        <f t="shared" si="20"/>
        <v>2</v>
      </c>
      <c r="K14" s="336" t="str">
        <f t="shared" si="20"/>
        <v>2</v>
      </c>
      <c r="M14" s="422" t="s">
        <v>1751</v>
      </c>
      <c r="N14" s="739">
        <f>SUM(N5:N13)</f>
        <v>96</v>
      </c>
      <c r="O14" s="340">
        <f t="shared" si="1"/>
        <v>1</v>
      </c>
      <c r="P14" s="340"/>
      <c r="Q14" s="340"/>
      <c r="R14" s="368">
        <f>SUM(R5:R13)</f>
        <v>15.854891740292821</v>
      </c>
      <c r="S14" s="340"/>
      <c r="T14" s="340"/>
    </row>
    <row r="15" spans="1:20">
      <c r="A15" s="363" t="s">
        <v>1811</v>
      </c>
      <c r="B15" s="336"/>
      <c r="C15" s="363">
        <v>29296</v>
      </c>
      <c r="D15" s="363">
        <v>19515</v>
      </c>
      <c r="E15" s="363">
        <v>61114</v>
      </c>
      <c r="F15" s="363">
        <v>56985</v>
      </c>
      <c r="H15" s="336" t="str">
        <f t="shared" ref="H15:K15" si="21">LEFT(ABS(C15),1)</f>
        <v>2</v>
      </c>
      <c r="I15" s="336" t="str">
        <f t="shared" si="21"/>
        <v>1</v>
      </c>
      <c r="J15" s="336" t="str">
        <f t="shared" si="21"/>
        <v>6</v>
      </c>
      <c r="K15" s="336" t="str">
        <f t="shared" si="21"/>
        <v>5</v>
      </c>
    </row>
    <row r="16" spans="1:20">
      <c r="A16" s="363" t="s">
        <v>273</v>
      </c>
      <c r="B16" s="336"/>
      <c r="C16" s="363">
        <v>328296</v>
      </c>
      <c r="D16" s="363">
        <v>318515</v>
      </c>
      <c r="E16" s="363" t="s">
        <v>217</v>
      </c>
      <c r="F16" s="363" t="s">
        <v>217</v>
      </c>
      <c r="H16" s="336" t="str">
        <f t="shared" ref="H16:K16" si="22">LEFT(ABS(C16),1)</f>
        <v>3</v>
      </c>
      <c r="I16" s="336" t="str">
        <f t="shared" si="22"/>
        <v>3</v>
      </c>
      <c r="J16" s="336" t="e">
        <f t="shared" si="22"/>
        <v>#VALUE!</v>
      </c>
      <c r="K16" s="336" t="e">
        <f t="shared" si="22"/>
        <v>#VALUE!</v>
      </c>
    </row>
    <row r="17" spans="1:14">
      <c r="A17" s="363" t="s">
        <v>1812</v>
      </c>
      <c r="B17" s="336"/>
      <c r="C17" s="363">
        <v>189800</v>
      </c>
      <c r="D17" s="363">
        <v>192069</v>
      </c>
      <c r="E17" s="363">
        <v>194836</v>
      </c>
      <c r="F17" s="363">
        <v>217515</v>
      </c>
      <c r="H17" s="336" t="str">
        <f t="shared" ref="H17:K17" si="23">LEFT(ABS(C17),1)</f>
        <v>1</v>
      </c>
      <c r="I17" s="336" t="str">
        <f t="shared" si="23"/>
        <v>1</v>
      </c>
      <c r="J17" s="336" t="str">
        <f t="shared" si="23"/>
        <v>1</v>
      </c>
      <c r="K17" s="336" t="str">
        <f t="shared" si="23"/>
        <v>2</v>
      </c>
      <c r="M17" s="363" t="s">
        <v>1752</v>
      </c>
      <c r="N17" s="368">
        <f>R14</f>
        <v>15.854891740292821</v>
      </c>
    </row>
    <row r="18" spans="1:14">
      <c r="A18" s="363" t="s">
        <v>1837</v>
      </c>
      <c r="B18" s="336"/>
      <c r="C18" s="363">
        <v>59198</v>
      </c>
      <c r="D18" s="363">
        <v>56646</v>
      </c>
      <c r="E18" s="363">
        <v>62332</v>
      </c>
      <c r="F18" s="363">
        <v>56503</v>
      </c>
      <c r="H18" s="336" t="str">
        <f t="shared" ref="H18:K18" si="24">LEFT(ABS(C18),1)</f>
        <v>5</v>
      </c>
      <c r="I18" s="336" t="str">
        <f t="shared" si="24"/>
        <v>5</v>
      </c>
      <c r="J18" s="336" t="str">
        <f t="shared" si="24"/>
        <v>6</v>
      </c>
      <c r="K18" s="336" t="str">
        <f t="shared" si="24"/>
        <v>5</v>
      </c>
      <c r="M18" s="363" t="s">
        <v>1838</v>
      </c>
      <c r="N18" s="336">
        <f>_xlfn.CHISQ.DIST.RT(N17,8)</f>
        <v>4.450477906457237E-2</v>
      </c>
    </row>
    <row r="19" spans="1:14">
      <c r="A19" s="363" t="s">
        <v>1816</v>
      </c>
      <c r="B19" s="336"/>
      <c r="C19" s="363">
        <v>248998</v>
      </c>
      <c r="D19" s="363">
        <v>248716</v>
      </c>
      <c r="E19" s="363" t="s">
        <v>217</v>
      </c>
      <c r="F19" s="363" t="s">
        <v>217</v>
      </c>
      <c r="H19" s="336" t="str">
        <f t="shared" ref="H19:K19" si="25">LEFT(ABS(C19),1)</f>
        <v>2</v>
      </c>
      <c r="I19" s="336" t="str">
        <f t="shared" si="25"/>
        <v>2</v>
      </c>
      <c r="J19" s="336" t="e">
        <f t="shared" si="25"/>
        <v>#VALUE!</v>
      </c>
      <c r="K19" s="336" t="e">
        <f t="shared" si="25"/>
        <v>#VALUE!</v>
      </c>
    </row>
    <row r="20" spans="1:14">
      <c r="A20" s="363" t="s">
        <v>1817</v>
      </c>
      <c r="B20" s="336"/>
      <c r="C20" s="363">
        <v>577294</v>
      </c>
      <c r="D20" s="363">
        <v>567230</v>
      </c>
      <c r="E20" s="363">
        <v>578282</v>
      </c>
      <c r="F20" s="363">
        <v>591003</v>
      </c>
      <c r="H20" s="336" t="str">
        <f t="shared" ref="H20:K20" si="26">LEFT(ABS(C20),1)</f>
        <v>5</v>
      </c>
      <c r="I20" s="336" t="str">
        <f t="shared" si="26"/>
        <v>5</v>
      </c>
      <c r="J20" s="336" t="str">
        <f t="shared" si="26"/>
        <v>5</v>
      </c>
      <c r="K20" s="336" t="str">
        <f t="shared" si="26"/>
        <v>5</v>
      </c>
    </row>
    <row r="21" spans="1:14">
      <c r="A21" s="336"/>
      <c r="B21" s="336"/>
      <c r="C21" s="336"/>
      <c r="D21" s="336"/>
      <c r="E21" s="336"/>
      <c r="F21" s="336"/>
      <c r="H21" s="363" t="s">
        <v>217</v>
      </c>
      <c r="I21" s="363" t="s">
        <v>217</v>
      </c>
      <c r="J21" s="363" t="s">
        <v>217</v>
      </c>
      <c r="K21" s="363" t="s">
        <v>217</v>
      </c>
    </row>
    <row r="22" spans="1:14">
      <c r="A22" s="363" t="s">
        <v>1766</v>
      </c>
      <c r="B22" s="336"/>
      <c r="C22" s="336"/>
      <c r="D22" s="336"/>
      <c r="E22" s="336"/>
      <c r="F22" s="336"/>
      <c r="H22" s="363" t="s">
        <v>217</v>
      </c>
      <c r="I22" s="363" t="s">
        <v>217</v>
      </c>
      <c r="J22" s="363" t="s">
        <v>217</v>
      </c>
      <c r="K22" s="363" t="s">
        <v>217</v>
      </c>
    </row>
    <row r="23" spans="1:14">
      <c r="A23" s="737" t="s">
        <v>1822</v>
      </c>
      <c r="B23" s="336"/>
      <c r="C23" s="363">
        <v>73098</v>
      </c>
      <c r="D23" s="363">
        <v>60375</v>
      </c>
      <c r="E23" s="363">
        <v>43350</v>
      </c>
      <c r="F23" s="363">
        <v>21211.65</v>
      </c>
      <c r="H23" s="336" t="str">
        <f t="shared" ref="H23:K23" si="27">LEFT(ABS(C23),1)</f>
        <v>7</v>
      </c>
      <c r="I23" s="336" t="str">
        <f t="shared" si="27"/>
        <v>6</v>
      </c>
      <c r="J23" s="336" t="str">
        <f t="shared" si="27"/>
        <v>4</v>
      </c>
      <c r="K23" s="336" t="str">
        <f t="shared" si="27"/>
        <v>2</v>
      </c>
    </row>
    <row r="24" spans="1:14">
      <c r="A24" s="737" t="s">
        <v>1823</v>
      </c>
      <c r="B24" s="336"/>
      <c r="C24" s="363">
        <v>-14477</v>
      </c>
      <c r="D24" s="363">
        <v>-10777</v>
      </c>
      <c r="E24" s="363">
        <v>-6531</v>
      </c>
      <c r="F24" s="363">
        <v>-3374.45</v>
      </c>
      <c r="H24" s="336" t="str">
        <f t="shared" ref="H24:K24" si="28">LEFT(ABS(C24),1)</f>
        <v>1</v>
      </c>
      <c r="I24" s="336" t="str">
        <f t="shared" si="28"/>
        <v>1</v>
      </c>
      <c r="J24" s="336" t="str">
        <f t="shared" si="28"/>
        <v>6</v>
      </c>
      <c r="K24" s="336" t="str">
        <f t="shared" si="28"/>
        <v>3</v>
      </c>
      <c r="M24" s="363" t="s">
        <v>1839</v>
      </c>
      <c r="N24" s="336">
        <f t="array" ref="N24">MAX(ABS(S5:S13-T5:T13))</f>
        <v>7.0809991327962396E-2</v>
      </c>
    </row>
    <row r="25" spans="1:14">
      <c r="A25" s="737" t="s">
        <v>1824</v>
      </c>
      <c r="B25" s="336"/>
      <c r="C25" s="363">
        <v>58621</v>
      </c>
      <c r="D25" s="363">
        <v>49598</v>
      </c>
      <c r="E25" s="363">
        <v>36819</v>
      </c>
      <c r="F25" s="363">
        <v>17837.2</v>
      </c>
      <c r="H25" s="336" t="str">
        <f t="shared" ref="H25:K25" si="29">LEFT(ABS(C25),1)</f>
        <v>5</v>
      </c>
      <c r="I25" s="336" t="str">
        <f t="shared" si="29"/>
        <v>4</v>
      </c>
      <c r="J25" s="336" t="str">
        <f t="shared" si="29"/>
        <v>3</v>
      </c>
      <c r="K25" s="336" t="str">
        <f t="shared" si="29"/>
        <v>1</v>
      </c>
      <c r="M25" s="363" t="s">
        <v>1838</v>
      </c>
      <c r="N25" s="336">
        <f>EXP(-(N24^2)*N14)</f>
        <v>0.61794905036436543</v>
      </c>
    </row>
    <row r="26" spans="1:14">
      <c r="A26" s="737" t="s">
        <v>1825</v>
      </c>
      <c r="B26" s="336"/>
      <c r="C26" s="336"/>
      <c r="D26" s="336"/>
      <c r="E26" s="336"/>
      <c r="F26" s="336"/>
      <c r="H26" s="363" t="s">
        <v>217</v>
      </c>
      <c r="I26" s="363" t="s">
        <v>217</v>
      </c>
      <c r="J26" s="363" t="s">
        <v>217</v>
      </c>
      <c r="K26" s="363" t="s">
        <v>217</v>
      </c>
    </row>
    <row r="27" spans="1:14">
      <c r="A27" s="737" t="s">
        <v>61</v>
      </c>
      <c r="B27" s="336"/>
      <c r="C27" s="363">
        <v>14404</v>
      </c>
      <c r="D27" s="363">
        <v>344</v>
      </c>
      <c r="E27" s="363" t="s">
        <v>217</v>
      </c>
      <c r="F27" s="363" t="s">
        <v>217</v>
      </c>
      <c r="H27" s="336" t="str">
        <f t="shared" ref="H27:K27" si="30">LEFT(ABS(C27),1)</f>
        <v>1</v>
      </c>
      <c r="I27" s="336" t="str">
        <f t="shared" si="30"/>
        <v>3</v>
      </c>
      <c r="J27" s="336" t="e">
        <f t="shared" si="30"/>
        <v>#VALUE!</v>
      </c>
      <c r="K27" s="336" t="e">
        <f t="shared" si="30"/>
        <v>#VALUE!</v>
      </c>
    </row>
    <row r="28" spans="1:14">
      <c r="A28" s="737" t="s">
        <v>1826</v>
      </c>
      <c r="B28" s="336"/>
      <c r="C28" s="363">
        <v>-1465</v>
      </c>
      <c r="D28" s="363">
        <v>-758</v>
      </c>
      <c r="E28" s="363" t="s">
        <v>217</v>
      </c>
      <c r="F28" s="363" t="s">
        <v>217</v>
      </c>
      <c r="H28" s="336" t="str">
        <f t="shared" ref="H28:K28" si="31">LEFT(ABS(C28),1)</f>
        <v>1</v>
      </c>
      <c r="I28" s="336" t="str">
        <f t="shared" si="31"/>
        <v>7</v>
      </c>
      <c r="J28" s="336" t="e">
        <f t="shared" si="31"/>
        <v>#VALUE!</v>
      </c>
      <c r="K28" s="336" t="e">
        <f t="shared" si="31"/>
        <v>#VALUE!</v>
      </c>
    </row>
    <row r="29" spans="1:14">
      <c r="A29" s="737" t="s">
        <v>1827</v>
      </c>
      <c r="B29" s="336"/>
      <c r="C29" s="363">
        <v>71560</v>
      </c>
      <c r="D29" s="363">
        <v>49184</v>
      </c>
      <c r="E29" s="363">
        <v>36819</v>
      </c>
      <c r="F29" s="363">
        <v>17837.2</v>
      </c>
      <c r="H29" s="336" t="str">
        <f t="shared" ref="H29:K29" si="32">LEFT(ABS(C29),1)</f>
        <v>7</v>
      </c>
      <c r="I29" s="336" t="str">
        <f t="shared" si="32"/>
        <v>4</v>
      </c>
      <c r="J29" s="336" t="str">
        <f t="shared" si="32"/>
        <v>3</v>
      </c>
      <c r="K29" s="336" t="str">
        <f t="shared" si="32"/>
        <v>1</v>
      </c>
    </row>
    <row r="30" spans="1:14">
      <c r="A30" s="737" t="s">
        <v>1828</v>
      </c>
      <c r="B30" s="336"/>
      <c r="C30" s="336"/>
      <c r="D30" s="336"/>
      <c r="E30" s="336"/>
      <c r="F30" s="336"/>
      <c r="H30" s="363" t="s">
        <v>217</v>
      </c>
      <c r="I30" s="363" t="s">
        <v>217</v>
      </c>
      <c r="J30" s="363" t="s">
        <v>217</v>
      </c>
      <c r="K30" s="363" t="s">
        <v>217</v>
      </c>
    </row>
    <row r="31" spans="1:14">
      <c r="A31" s="737" t="s">
        <v>1829</v>
      </c>
      <c r="B31" s="336"/>
      <c r="C31" s="363">
        <v>-21698</v>
      </c>
      <c r="D31" s="363">
        <v>-16476</v>
      </c>
      <c r="E31" s="363">
        <v>-10699</v>
      </c>
      <c r="F31" s="363">
        <v>3068.9</v>
      </c>
      <c r="H31" s="336" t="str">
        <f t="shared" ref="H31:K31" si="33">LEFT(ABS(C31),1)</f>
        <v>2</v>
      </c>
      <c r="I31" s="336" t="str">
        <f t="shared" si="33"/>
        <v>1</v>
      </c>
      <c r="J31" s="336" t="str">
        <f t="shared" si="33"/>
        <v>1</v>
      </c>
      <c r="K31" s="336" t="str">
        <f t="shared" si="33"/>
        <v>3</v>
      </c>
    </row>
    <row r="32" spans="1:14">
      <c r="A32" s="737" t="s">
        <v>1830</v>
      </c>
      <c r="B32" s="336"/>
      <c r="C32" s="363">
        <v>-28078</v>
      </c>
      <c r="D32" s="363">
        <v>-21017</v>
      </c>
      <c r="E32" s="363">
        <v>-13899</v>
      </c>
      <c r="F32" s="363">
        <v>-6951.2</v>
      </c>
      <c r="H32" s="336" t="str">
        <f t="shared" ref="H32:K32" si="34">LEFT(ABS(C32),1)</f>
        <v>2</v>
      </c>
      <c r="I32" s="336" t="str">
        <f t="shared" si="34"/>
        <v>2</v>
      </c>
      <c r="J32" s="336" t="str">
        <f t="shared" si="34"/>
        <v>1</v>
      </c>
      <c r="K32" s="336" t="str">
        <f t="shared" si="34"/>
        <v>6</v>
      </c>
    </row>
    <row r="33" spans="1:11">
      <c r="A33" s="737" t="s">
        <v>1831</v>
      </c>
      <c r="B33" s="336"/>
      <c r="C33" s="363">
        <v>21784</v>
      </c>
      <c r="D33" s="363">
        <v>11690</v>
      </c>
      <c r="E33" s="363">
        <v>12236.6</v>
      </c>
      <c r="F33" s="363">
        <v>7952.4</v>
      </c>
      <c r="H33" s="336" t="str">
        <f t="shared" ref="H33:K33" si="35">LEFT(ABS(C33),1)</f>
        <v>2</v>
      </c>
      <c r="I33" s="336" t="str">
        <f t="shared" si="35"/>
        <v>1</v>
      </c>
      <c r="J33" s="336" t="str">
        <f t="shared" si="35"/>
        <v>1</v>
      </c>
      <c r="K33" s="336" t="str">
        <f t="shared" si="35"/>
        <v>7</v>
      </c>
    </row>
    <row r="34" spans="1:11">
      <c r="A34" s="737" t="s">
        <v>1832</v>
      </c>
      <c r="B34" s="336"/>
      <c r="C34" s="363">
        <v>-427</v>
      </c>
      <c r="D34" s="363">
        <v>-229</v>
      </c>
      <c r="E34" s="363">
        <v>-240</v>
      </c>
      <c r="F34" s="363">
        <v>-155.93</v>
      </c>
      <c r="H34" s="336" t="str">
        <f t="shared" ref="H34:K34" si="36">LEFT(ABS(C34),1)</f>
        <v>4</v>
      </c>
      <c r="I34" s="336" t="str">
        <f t="shared" si="36"/>
        <v>2</v>
      </c>
      <c r="J34" s="336" t="str">
        <f t="shared" si="36"/>
        <v>2</v>
      </c>
      <c r="K34" s="336" t="str">
        <f t="shared" si="36"/>
        <v>1</v>
      </c>
    </row>
    <row r="35" spans="1:11">
      <c r="A35" s="737" t="s">
        <v>1833</v>
      </c>
      <c r="B35" s="336"/>
      <c r="C35" s="363">
        <v>-211</v>
      </c>
      <c r="D35" s="363">
        <v>-113</v>
      </c>
      <c r="E35" s="363">
        <v>-119</v>
      </c>
      <c r="F35" s="363">
        <v>-77.19</v>
      </c>
      <c r="H35" s="336" t="str">
        <f t="shared" ref="H35:K35" si="37">LEFT(ABS(C35),1)</f>
        <v>2</v>
      </c>
      <c r="I35" s="336" t="str">
        <f t="shared" si="37"/>
        <v>1</v>
      </c>
      <c r="J35" s="336" t="str">
        <f t="shared" si="37"/>
        <v>1</v>
      </c>
      <c r="K35" s="336" t="str">
        <f t="shared" si="37"/>
        <v>7</v>
      </c>
    </row>
    <row r="36" spans="1:11">
      <c r="A36" s="737" t="s">
        <v>1834</v>
      </c>
      <c r="B36" s="336"/>
      <c r="C36" s="363">
        <v>21146</v>
      </c>
      <c r="D36" s="363">
        <v>11348</v>
      </c>
      <c r="E36" s="363">
        <v>11877.89</v>
      </c>
      <c r="F36" s="363">
        <v>7719.28</v>
      </c>
      <c r="H36" s="336" t="str">
        <f t="shared" ref="H36:K36" si="38">LEFT(ABS(C36),1)</f>
        <v>2</v>
      </c>
      <c r="I36" s="336" t="str">
        <f t="shared" si="38"/>
        <v>1</v>
      </c>
      <c r="J36" s="336" t="str">
        <f t="shared" si="38"/>
        <v>1</v>
      </c>
      <c r="K36" s="336" t="str">
        <f t="shared" si="38"/>
        <v>7</v>
      </c>
    </row>
    <row r="37" spans="1:11">
      <c r="A37" s="737" t="s">
        <v>227</v>
      </c>
      <c r="B37" s="336"/>
      <c r="C37" s="363">
        <v>-101</v>
      </c>
      <c r="D37" s="363">
        <v>-86</v>
      </c>
      <c r="E37" s="363">
        <v>-70</v>
      </c>
      <c r="F37" s="363">
        <v>-40.049999999999997</v>
      </c>
      <c r="H37" s="336" t="str">
        <f t="shared" ref="H37:K37" si="39">LEFT(ABS(C37),1)</f>
        <v>1</v>
      </c>
      <c r="I37" s="336" t="str">
        <f t="shared" si="39"/>
        <v>8</v>
      </c>
      <c r="J37" s="336" t="str">
        <f t="shared" si="39"/>
        <v>7</v>
      </c>
      <c r="K37" s="336" t="str">
        <f t="shared" si="39"/>
        <v>4</v>
      </c>
    </row>
    <row r="38" spans="1:11">
      <c r="A38" s="737" t="s">
        <v>1835</v>
      </c>
      <c r="B38" s="336"/>
      <c r="C38" s="363">
        <v>21045</v>
      </c>
      <c r="D38" s="363">
        <v>11262</v>
      </c>
      <c r="E38" s="363">
        <v>11808.05</v>
      </c>
      <c r="F38" s="363">
        <v>7679.23</v>
      </c>
      <c r="H38" s="336" t="str">
        <f t="shared" ref="H38:K38" si="40">LEFT(ABS(C38),1)</f>
        <v>2</v>
      </c>
      <c r="I38" s="336" t="str">
        <f t="shared" si="40"/>
        <v>1</v>
      </c>
      <c r="J38" s="336" t="str">
        <f t="shared" si="40"/>
        <v>1</v>
      </c>
      <c r="K38" s="336" t="str">
        <f t="shared" si="40"/>
        <v>7</v>
      </c>
    </row>
    <row r="40" spans="1:11">
      <c r="F40" s="738"/>
    </row>
    <row r="41" spans="1:11">
      <c r="C41" s="703">
        <f>C53</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F6000"/>
    <outlinePr summaryBelow="0" summaryRight="0"/>
  </sheetPr>
  <dimension ref="A1:T29"/>
  <sheetViews>
    <sheetView showGridLines="0" workbookViewId="0"/>
  </sheetViews>
  <sheetFormatPr defaultColWidth="12.6640625" defaultRowHeight="15.75" customHeight="1"/>
  <cols>
    <col min="1" max="1" width="34.109375" customWidth="1"/>
    <col min="13" max="13" width="20.44140625" customWidth="1"/>
    <col min="20" max="20" width="18.77734375" customWidth="1"/>
  </cols>
  <sheetData>
    <row r="1" spans="1:20">
      <c r="A1" s="742" t="s">
        <v>1802</v>
      </c>
    </row>
    <row r="3" spans="1:20">
      <c r="A3" s="744" t="s">
        <v>51</v>
      </c>
      <c r="B3" s="745" t="s">
        <v>1836</v>
      </c>
      <c r="C3" s="745" t="s">
        <v>1803</v>
      </c>
      <c r="D3" s="746" t="s">
        <v>1804</v>
      </c>
      <c r="E3" s="747" t="s">
        <v>1805</v>
      </c>
      <c r="H3" s="363" t="s">
        <v>1836</v>
      </c>
      <c r="I3" s="363" t="s">
        <v>1803</v>
      </c>
      <c r="J3" s="363" t="s">
        <v>1804</v>
      </c>
      <c r="K3" s="363" t="s">
        <v>1805</v>
      </c>
      <c r="M3" s="679" t="s">
        <v>1740</v>
      </c>
      <c r="N3" s="679" t="s">
        <v>1741</v>
      </c>
      <c r="O3" s="679" t="s">
        <v>1742</v>
      </c>
      <c r="P3" s="679" t="s">
        <v>1743</v>
      </c>
      <c r="Q3" s="679" t="s">
        <v>1744</v>
      </c>
      <c r="R3" s="679" t="s">
        <v>1745</v>
      </c>
      <c r="S3" s="679" t="s">
        <v>1746</v>
      </c>
      <c r="T3" s="679" t="s">
        <v>1747</v>
      </c>
    </row>
    <row r="4" spans="1:20">
      <c r="A4" s="748" t="s">
        <v>1840</v>
      </c>
      <c r="B4" s="749">
        <v>491396.97</v>
      </c>
      <c r="C4" s="749">
        <v>495885</v>
      </c>
      <c r="D4" s="750">
        <v>499757</v>
      </c>
      <c r="E4" s="751">
        <v>507546</v>
      </c>
      <c r="H4" s="336" t="str">
        <f t="shared" ref="H4:K4" si="0">LEFT(ABS(B4),1)</f>
        <v>4</v>
      </c>
      <c r="I4" s="336" t="str">
        <f t="shared" si="0"/>
        <v>4</v>
      </c>
      <c r="J4" s="336" t="str">
        <f t="shared" si="0"/>
        <v>4</v>
      </c>
      <c r="K4" s="336" t="str">
        <f t="shared" si="0"/>
        <v>5</v>
      </c>
      <c r="M4" s="363">
        <v>1</v>
      </c>
      <c r="N4" s="336">
        <f t="shared" ref="N4:N12" si="1">COUNTIF($H$4:$K$29,M4)</f>
        <v>13</v>
      </c>
      <c r="O4" s="340">
        <f t="shared" ref="O4:O12" si="2">N4/$N$13</f>
        <v>0.15662650602409639</v>
      </c>
      <c r="P4" s="340">
        <f t="shared" ref="P4:P12" si="3">LOG10(1+1/M4)</f>
        <v>0.3010299956639812</v>
      </c>
      <c r="Q4" s="368">
        <f t="shared" ref="Q4:Q12" si="4">$N$13*P4</f>
        <v>24.98548964011044</v>
      </c>
      <c r="R4" s="368">
        <f t="shared" ref="R4:R12" si="5">(N4-Q4)^2/Q4</f>
        <v>5.7494155200618167</v>
      </c>
      <c r="S4" s="340">
        <f t="shared" ref="S4:T4" si="6">O4</f>
        <v>0.15662650602409639</v>
      </c>
      <c r="T4" s="340">
        <f t="shared" si="6"/>
        <v>0.3010299956639812</v>
      </c>
    </row>
    <row r="5" spans="1:20">
      <c r="A5" s="752" t="s">
        <v>266</v>
      </c>
      <c r="B5" s="753">
        <v>93759.37</v>
      </c>
      <c r="C5" s="753">
        <v>116832</v>
      </c>
      <c r="D5" s="754">
        <v>136260</v>
      </c>
      <c r="E5" s="755">
        <v>133911</v>
      </c>
      <c r="F5" s="756"/>
      <c r="H5" s="336" t="str">
        <f t="shared" ref="H5:K5" si="7">LEFT(ABS(B5),1)</f>
        <v>9</v>
      </c>
      <c r="I5" s="336" t="str">
        <f t="shared" si="7"/>
        <v>1</v>
      </c>
      <c r="J5" s="336" t="str">
        <f t="shared" si="7"/>
        <v>1</v>
      </c>
      <c r="K5" s="336" t="str">
        <f t="shared" si="7"/>
        <v>1</v>
      </c>
      <c r="M5" s="363">
        <v>2</v>
      </c>
      <c r="N5" s="336">
        <f t="shared" si="1"/>
        <v>23</v>
      </c>
      <c r="O5" s="340">
        <f t="shared" si="2"/>
        <v>0.27710843373493976</v>
      </c>
      <c r="P5" s="340">
        <f t="shared" si="3"/>
        <v>0.17609125905568124</v>
      </c>
      <c r="Q5" s="368">
        <f t="shared" si="4"/>
        <v>14.615574501621543</v>
      </c>
      <c r="R5" s="368">
        <f t="shared" si="5"/>
        <v>4.8098410999895673</v>
      </c>
      <c r="S5" s="340">
        <f t="shared" ref="S5:S12" si="8">O5+S4</f>
        <v>0.43373493975903615</v>
      </c>
      <c r="T5" s="340">
        <f t="shared" ref="T5:T12" si="9">T4+P5</f>
        <v>0.47712125471966244</v>
      </c>
    </row>
    <row r="6" spans="1:20">
      <c r="A6" s="757" t="s">
        <v>258</v>
      </c>
      <c r="B6" s="758">
        <v>585156.34</v>
      </c>
      <c r="C6" s="758">
        <v>612716</v>
      </c>
      <c r="D6" s="759">
        <v>636017</v>
      </c>
      <c r="E6" s="760">
        <v>641457</v>
      </c>
      <c r="H6" s="336" t="str">
        <f t="shared" ref="H6:K6" si="10">LEFT(ABS(B6),1)</f>
        <v>5</v>
      </c>
      <c r="I6" s="336" t="str">
        <f t="shared" si="10"/>
        <v>6</v>
      </c>
      <c r="J6" s="336" t="str">
        <f t="shared" si="10"/>
        <v>6</v>
      </c>
      <c r="K6" s="336" t="str">
        <f t="shared" si="10"/>
        <v>6</v>
      </c>
      <c r="M6" s="363">
        <v>3</v>
      </c>
      <c r="N6" s="336">
        <f t="shared" si="1"/>
        <v>9</v>
      </c>
      <c r="O6" s="340">
        <f t="shared" si="2"/>
        <v>0.10843373493975904</v>
      </c>
      <c r="P6" s="340">
        <f t="shared" si="3"/>
        <v>0.12493873660829993</v>
      </c>
      <c r="Q6" s="368">
        <f t="shared" si="4"/>
        <v>10.369915138488894</v>
      </c>
      <c r="R6" s="368">
        <f t="shared" si="5"/>
        <v>0.18097230899176997</v>
      </c>
      <c r="S6" s="340">
        <f t="shared" si="8"/>
        <v>0.54216867469879515</v>
      </c>
      <c r="T6" s="340">
        <f t="shared" si="9"/>
        <v>0.6020599913279624</v>
      </c>
    </row>
    <row r="7" spans="1:20">
      <c r="A7" s="748" t="s">
        <v>1810</v>
      </c>
      <c r="B7" s="749">
        <v>260000</v>
      </c>
      <c r="C7" s="749">
        <v>260000</v>
      </c>
      <c r="D7" s="750">
        <v>260000</v>
      </c>
      <c r="E7" s="751">
        <v>260000</v>
      </c>
      <c r="H7" s="336" t="str">
        <f t="shared" ref="H7:K7" si="11">LEFT(ABS(B7),1)</f>
        <v>2</v>
      </c>
      <c r="I7" s="336" t="str">
        <f t="shared" si="11"/>
        <v>2</v>
      </c>
      <c r="J7" s="336" t="str">
        <f t="shared" si="11"/>
        <v>2</v>
      </c>
      <c r="K7" s="336" t="str">
        <f t="shared" si="11"/>
        <v>2</v>
      </c>
      <c r="M7" s="363">
        <v>4</v>
      </c>
      <c r="N7" s="336">
        <f t="shared" si="1"/>
        <v>8</v>
      </c>
      <c r="O7" s="340">
        <f t="shared" si="2"/>
        <v>9.6385542168674704E-2</v>
      </c>
      <c r="P7" s="340">
        <f t="shared" si="3"/>
        <v>9.691001300805642E-2</v>
      </c>
      <c r="Q7" s="368">
        <f t="shared" si="4"/>
        <v>8.0435310796686821</v>
      </c>
      <c r="R7" s="368">
        <f t="shared" si="5"/>
        <v>2.3558744018667993E-4</v>
      </c>
      <c r="S7" s="340">
        <f t="shared" si="8"/>
        <v>0.63855421686746983</v>
      </c>
      <c r="T7" s="340">
        <f t="shared" si="9"/>
        <v>0.69897000433601886</v>
      </c>
    </row>
    <row r="8" spans="1:20">
      <c r="A8" s="761" t="s">
        <v>1811</v>
      </c>
      <c r="B8" s="762">
        <v>49305.48</v>
      </c>
      <c r="C8" s="762">
        <v>52929</v>
      </c>
      <c r="D8" s="750">
        <v>47757</v>
      </c>
      <c r="E8" s="751">
        <v>43248</v>
      </c>
      <c r="H8" s="336" t="str">
        <f t="shared" ref="H8:K8" si="12">LEFT(ABS(B8),1)</f>
        <v>4</v>
      </c>
      <c r="I8" s="336" t="str">
        <f t="shared" si="12"/>
        <v>5</v>
      </c>
      <c r="J8" s="336" t="str">
        <f t="shared" si="12"/>
        <v>4</v>
      </c>
      <c r="K8" s="336" t="str">
        <f t="shared" si="12"/>
        <v>4</v>
      </c>
      <c r="M8" s="363">
        <v>5</v>
      </c>
      <c r="N8" s="336">
        <f t="shared" si="1"/>
        <v>9</v>
      </c>
      <c r="O8" s="340">
        <f t="shared" si="2"/>
        <v>0.10843373493975904</v>
      </c>
      <c r="P8" s="340">
        <f t="shared" si="3"/>
        <v>7.9181246047624818E-2</v>
      </c>
      <c r="Q8" s="368">
        <f t="shared" si="4"/>
        <v>6.5720434219528601</v>
      </c>
      <c r="R8" s="368">
        <f t="shared" si="5"/>
        <v>0.89697720577912832</v>
      </c>
      <c r="S8" s="340">
        <f t="shared" si="8"/>
        <v>0.74698795180722888</v>
      </c>
      <c r="T8" s="340">
        <f t="shared" si="9"/>
        <v>0.77815125038364363</v>
      </c>
    </row>
    <row r="9" spans="1:20">
      <c r="A9" s="761" t="s">
        <v>1841</v>
      </c>
      <c r="B9" s="762">
        <v>226499.53</v>
      </c>
      <c r="C9" s="762">
        <v>236423</v>
      </c>
      <c r="D9" s="750">
        <v>247456</v>
      </c>
      <c r="E9" s="751">
        <v>257995</v>
      </c>
      <c r="H9" s="336" t="str">
        <f t="shared" ref="H9:K9" si="13">LEFT(ABS(B9),1)</f>
        <v>2</v>
      </c>
      <c r="I9" s="336" t="str">
        <f t="shared" si="13"/>
        <v>2</v>
      </c>
      <c r="J9" s="336" t="str">
        <f t="shared" si="13"/>
        <v>2</v>
      </c>
      <c r="K9" s="336" t="str">
        <f t="shared" si="13"/>
        <v>2</v>
      </c>
      <c r="M9" s="363">
        <v>6</v>
      </c>
      <c r="N9" s="336">
        <f t="shared" si="1"/>
        <v>11</v>
      </c>
      <c r="O9" s="340">
        <f t="shared" si="2"/>
        <v>0.13253012048192772</v>
      </c>
      <c r="P9" s="340">
        <f t="shared" si="3"/>
        <v>6.6946789630613221E-2</v>
      </c>
      <c r="Q9" s="368">
        <f t="shared" si="4"/>
        <v>5.5565835393408971</v>
      </c>
      <c r="R9" s="368">
        <f t="shared" si="5"/>
        <v>5.3325541772902376</v>
      </c>
      <c r="S9" s="340">
        <f t="shared" si="8"/>
        <v>0.87951807228915657</v>
      </c>
      <c r="T9" s="340">
        <f t="shared" si="9"/>
        <v>0.84509804001425681</v>
      </c>
    </row>
    <row r="10" spans="1:20">
      <c r="A10" s="752" t="s">
        <v>284</v>
      </c>
      <c r="B10" s="753">
        <v>49351.33</v>
      </c>
      <c r="C10" s="753">
        <v>63364</v>
      </c>
      <c r="D10" s="763">
        <v>80804</v>
      </c>
      <c r="E10" s="764">
        <v>80214</v>
      </c>
      <c r="H10" s="336" t="str">
        <f t="shared" ref="H10:K10" si="14">LEFT(ABS(B10),1)</f>
        <v>4</v>
      </c>
      <c r="I10" s="336" t="str">
        <f t="shared" si="14"/>
        <v>6</v>
      </c>
      <c r="J10" s="336" t="str">
        <f t="shared" si="14"/>
        <v>8</v>
      </c>
      <c r="K10" s="336" t="str">
        <f t="shared" si="14"/>
        <v>8</v>
      </c>
      <c r="M10" s="363">
        <v>7</v>
      </c>
      <c r="N10" s="336">
        <f t="shared" si="1"/>
        <v>3</v>
      </c>
      <c r="O10" s="340">
        <f t="shared" si="2"/>
        <v>3.614457831325301E-2</v>
      </c>
      <c r="P10" s="340">
        <f t="shared" si="3"/>
        <v>5.7991946977686733E-2</v>
      </c>
      <c r="Q10" s="368">
        <f t="shared" si="4"/>
        <v>4.8133315991479986</v>
      </c>
      <c r="R10" s="368">
        <f t="shared" si="5"/>
        <v>0.68313836699941322</v>
      </c>
      <c r="S10" s="340">
        <f t="shared" si="8"/>
        <v>0.91566265060240959</v>
      </c>
      <c r="T10" s="340">
        <f t="shared" si="9"/>
        <v>0.90308998699194354</v>
      </c>
    </row>
    <row r="11" spans="1:20">
      <c r="A11" s="765" t="s">
        <v>1842</v>
      </c>
      <c r="B11" s="766">
        <v>585156.34</v>
      </c>
      <c r="C11" s="767">
        <v>612716</v>
      </c>
      <c r="D11" s="768">
        <v>636017</v>
      </c>
      <c r="E11" s="769">
        <v>641457</v>
      </c>
      <c r="H11" s="336" t="str">
        <f t="shared" ref="H11:K11" si="15">LEFT(ABS(B11),1)</f>
        <v>5</v>
      </c>
      <c r="I11" s="336" t="str">
        <f t="shared" si="15"/>
        <v>6</v>
      </c>
      <c r="J11" s="336" t="str">
        <f t="shared" si="15"/>
        <v>6</v>
      </c>
      <c r="K11" s="336" t="str">
        <f t="shared" si="15"/>
        <v>6</v>
      </c>
      <c r="M11" s="363">
        <v>8</v>
      </c>
      <c r="N11" s="336">
        <f t="shared" si="1"/>
        <v>5</v>
      </c>
      <c r="O11" s="340">
        <f t="shared" si="2"/>
        <v>6.0240963855421686E-2</v>
      </c>
      <c r="P11" s="340">
        <f t="shared" si="3"/>
        <v>5.1152522447381291E-2</v>
      </c>
      <c r="Q11" s="368">
        <f t="shared" si="4"/>
        <v>4.2456593631326474</v>
      </c>
      <c r="R11" s="368">
        <f t="shared" si="5"/>
        <v>0.13402624840104604</v>
      </c>
      <c r="S11" s="340">
        <f t="shared" si="8"/>
        <v>0.97590361445783125</v>
      </c>
      <c r="T11" s="340">
        <f t="shared" si="9"/>
        <v>0.95424250943932487</v>
      </c>
    </row>
    <row r="12" spans="1:20">
      <c r="D12" s="756"/>
      <c r="H12" s="336" t="str">
        <f t="shared" ref="H12:K12" si="16">LEFT(ABS(B12),1)</f>
        <v>0</v>
      </c>
      <c r="I12" s="336" t="str">
        <f t="shared" si="16"/>
        <v>0</v>
      </c>
      <c r="J12" s="336" t="str">
        <f t="shared" si="16"/>
        <v>0</v>
      </c>
      <c r="K12" s="336" t="str">
        <f t="shared" si="16"/>
        <v>0</v>
      </c>
      <c r="M12" s="363">
        <v>9</v>
      </c>
      <c r="N12" s="336">
        <f t="shared" si="1"/>
        <v>2</v>
      </c>
      <c r="O12" s="340">
        <f t="shared" si="2"/>
        <v>2.4096385542168676E-2</v>
      </c>
      <c r="P12" s="340">
        <f t="shared" si="3"/>
        <v>4.5757490560675143E-2</v>
      </c>
      <c r="Q12" s="368">
        <f t="shared" si="4"/>
        <v>3.7978717165360369</v>
      </c>
      <c r="R12" s="368">
        <f t="shared" si="5"/>
        <v>0.85109317806773932</v>
      </c>
      <c r="S12" s="340">
        <f t="shared" si="8"/>
        <v>0.99999999999999989</v>
      </c>
      <c r="T12" s="340">
        <f t="shared" si="9"/>
        <v>1</v>
      </c>
    </row>
    <row r="13" spans="1:20">
      <c r="A13" s="744" t="s">
        <v>1843</v>
      </c>
      <c r="B13" s="745"/>
      <c r="C13" s="745"/>
      <c r="D13" s="770"/>
      <c r="E13" s="770"/>
      <c r="H13" s="336" t="str">
        <f t="shared" ref="H13:K13" si="17">LEFT(ABS(B13),1)</f>
        <v>0</v>
      </c>
      <c r="I13" s="336" t="str">
        <f t="shared" si="17"/>
        <v>0</v>
      </c>
      <c r="J13" s="336" t="str">
        <f t="shared" si="17"/>
        <v>0</v>
      </c>
      <c r="K13" s="336" t="str">
        <f t="shared" si="17"/>
        <v>0</v>
      </c>
      <c r="M13" s="363" t="s">
        <v>1751</v>
      </c>
      <c r="N13" s="336">
        <f>SUM(N4:N12)</f>
        <v>83</v>
      </c>
      <c r="O13" s="336"/>
      <c r="P13" s="336"/>
      <c r="Q13" s="336"/>
      <c r="R13" s="368">
        <f>SUM(R4:R12)</f>
        <v>18.638253693020904</v>
      </c>
      <c r="S13" s="336"/>
      <c r="T13" s="336"/>
    </row>
    <row r="14" spans="1:20">
      <c r="A14" s="761" t="s">
        <v>1844</v>
      </c>
      <c r="B14" s="762">
        <v>104249.65</v>
      </c>
      <c r="C14" s="762">
        <v>86976</v>
      </c>
      <c r="D14" s="771">
        <v>65826</v>
      </c>
      <c r="E14" s="772">
        <v>34767</v>
      </c>
      <c r="H14" s="336" t="str">
        <f t="shared" ref="H14:K14" si="18">LEFT(ABS(B14),1)</f>
        <v>1</v>
      </c>
      <c r="I14" s="336" t="str">
        <f t="shared" si="18"/>
        <v>8</v>
      </c>
      <c r="J14" s="336" t="str">
        <f t="shared" si="18"/>
        <v>6</v>
      </c>
      <c r="K14" s="336" t="str">
        <f t="shared" si="18"/>
        <v>3</v>
      </c>
    </row>
    <row r="15" spans="1:20">
      <c r="A15" s="752" t="s">
        <v>1845</v>
      </c>
      <c r="B15" s="753">
        <v>-14236.7</v>
      </c>
      <c r="C15" s="753">
        <v>-8819</v>
      </c>
      <c r="D15" s="763">
        <v>-5648</v>
      </c>
      <c r="E15" s="764">
        <v>-2197</v>
      </c>
      <c r="H15" s="336" t="str">
        <f t="shared" ref="H15:K15" si="19">LEFT(ABS(B15),1)</f>
        <v>1</v>
      </c>
      <c r="I15" s="336" t="str">
        <f t="shared" si="19"/>
        <v>8</v>
      </c>
      <c r="J15" s="336" t="str">
        <f t="shared" si="19"/>
        <v>5</v>
      </c>
      <c r="K15" s="336" t="str">
        <f t="shared" si="19"/>
        <v>2</v>
      </c>
      <c r="M15" s="363" t="s">
        <v>1846</v>
      </c>
      <c r="N15" s="368">
        <f>R13</f>
        <v>18.638253693020904</v>
      </c>
    </row>
    <row r="16" spans="1:20">
      <c r="A16" s="765" t="s">
        <v>1847</v>
      </c>
      <c r="B16" s="766">
        <v>90012.95</v>
      </c>
      <c r="C16" s="766">
        <v>78157</v>
      </c>
      <c r="D16" s="750">
        <v>60178</v>
      </c>
      <c r="E16" s="751">
        <v>32571</v>
      </c>
      <c r="H16" s="336" t="str">
        <f t="shared" ref="H16:K16" si="20">LEFT(ABS(B16),1)</f>
        <v>9</v>
      </c>
      <c r="I16" s="336" t="str">
        <f t="shared" si="20"/>
        <v>7</v>
      </c>
      <c r="J16" s="336" t="str">
        <f t="shared" si="20"/>
        <v>6</v>
      </c>
      <c r="K16" s="336" t="str">
        <f t="shared" si="20"/>
        <v>3</v>
      </c>
      <c r="M16" s="363" t="s">
        <v>1838</v>
      </c>
      <c r="N16" s="643">
        <f>_xlfn.CHISQ.DIST.RT(N15,8)</f>
        <v>1.6918685775595996E-2</v>
      </c>
    </row>
    <row r="17" spans="1:14">
      <c r="A17" s="761" t="s">
        <v>1848</v>
      </c>
      <c r="B17" s="773"/>
      <c r="C17" s="773"/>
      <c r="D17" s="770"/>
      <c r="E17" s="770"/>
      <c r="H17" s="336" t="str">
        <f t="shared" ref="H17:K17" si="21">LEFT(ABS(B17),1)</f>
        <v>0</v>
      </c>
      <c r="I17" s="336" t="str">
        <f t="shared" si="21"/>
        <v>0</v>
      </c>
      <c r="J17" s="336" t="str">
        <f t="shared" si="21"/>
        <v>0</v>
      </c>
      <c r="K17" s="336" t="str">
        <f t="shared" si="21"/>
        <v>0</v>
      </c>
    </row>
    <row r="18" spans="1:14">
      <c r="A18" s="761" t="s">
        <v>61</v>
      </c>
      <c r="B18" s="774">
        <v>766.24</v>
      </c>
      <c r="C18" s="774">
        <v>113</v>
      </c>
      <c r="D18" s="770"/>
      <c r="E18" s="770"/>
      <c r="H18" s="336" t="str">
        <f t="shared" ref="H18:K18" si="22">LEFT(ABS(B18),1)</f>
        <v>7</v>
      </c>
      <c r="I18" s="336" t="str">
        <f t="shared" si="22"/>
        <v>1</v>
      </c>
      <c r="J18" s="336" t="str">
        <f t="shared" si="22"/>
        <v>0</v>
      </c>
      <c r="K18" s="336" t="str">
        <f t="shared" si="22"/>
        <v>0</v>
      </c>
      <c r="M18" s="735" t="s">
        <v>1849</v>
      </c>
      <c r="N18" s="643">
        <f t="array" ref="N18">MAX(ABS(S4:S12-T4:T12))</f>
        <v>0.14440348963988481</v>
      </c>
    </row>
    <row r="19" spans="1:14">
      <c r="A19" s="752" t="s">
        <v>1826</v>
      </c>
      <c r="B19" s="753">
        <v>-1047.68</v>
      </c>
      <c r="C19" s="753">
        <v>-1786</v>
      </c>
      <c r="D19" s="775">
        <v>-1325</v>
      </c>
      <c r="E19" s="776">
        <v>-575</v>
      </c>
      <c r="H19" s="336" t="str">
        <f t="shared" ref="H19:K19" si="23">LEFT(ABS(B19),1)</f>
        <v>1</v>
      </c>
      <c r="I19" s="336" t="str">
        <f t="shared" si="23"/>
        <v>1</v>
      </c>
      <c r="J19" s="336" t="str">
        <f t="shared" si="23"/>
        <v>1</v>
      </c>
      <c r="K19" s="336" t="str">
        <f t="shared" si="23"/>
        <v>5</v>
      </c>
      <c r="M19" s="777" t="s">
        <v>1734</v>
      </c>
      <c r="N19" s="336">
        <f>EXP(-(N18^2)*N13)</f>
        <v>0.17715211139186762</v>
      </c>
    </row>
    <row r="20" spans="1:14">
      <c r="A20" s="765" t="s">
        <v>1850</v>
      </c>
      <c r="B20" s="766">
        <v>89731.51</v>
      </c>
      <c r="C20" s="766">
        <v>76484</v>
      </c>
      <c r="D20" s="750">
        <v>58853</v>
      </c>
      <c r="E20" s="751">
        <v>31995</v>
      </c>
      <c r="H20" s="336" t="str">
        <f t="shared" ref="H20:K20" si="24">LEFT(ABS(B20),1)</f>
        <v>8</v>
      </c>
      <c r="I20" s="336" t="str">
        <f t="shared" si="24"/>
        <v>7</v>
      </c>
      <c r="J20" s="336" t="str">
        <f t="shared" si="24"/>
        <v>5</v>
      </c>
      <c r="K20" s="336" t="str">
        <f t="shared" si="24"/>
        <v>3</v>
      </c>
    </row>
    <row r="21" spans="1:14">
      <c r="A21" s="863" t="s">
        <v>1828</v>
      </c>
      <c r="B21" s="817"/>
      <c r="C21" s="864"/>
      <c r="D21" s="770"/>
      <c r="E21" s="770"/>
      <c r="H21" s="336" t="str">
        <f t="shared" ref="H21:K21" si="25">LEFT(ABS(B21),1)</f>
        <v>0</v>
      </c>
      <c r="I21" s="336" t="str">
        <f t="shared" si="25"/>
        <v>0</v>
      </c>
      <c r="J21" s="336" t="str">
        <f t="shared" si="25"/>
        <v>0</v>
      </c>
      <c r="K21" s="336" t="str">
        <f t="shared" si="25"/>
        <v>0</v>
      </c>
    </row>
    <row r="22" spans="1:14">
      <c r="A22" s="748" t="s">
        <v>1829</v>
      </c>
      <c r="B22" s="749">
        <v>-32229.01</v>
      </c>
      <c r="C22" s="749">
        <v>-25341</v>
      </c>
      <c r="D22" s="750">
        <v>-16991</v>
      </c>
      <c r="E22" s="751">
        <v>-3148</v>
      </c>
      <c r="H22" s="336" t="str">
        <f t="shared" ref="H22:K22" si="26">LEFT(ABS(B22),1)</f>
        <v>3</v>
      </c>
      <c r="I22" s="336" t="str">
        <f t="shared" si="26"/>
        <v>2</v>
      </c>
      <c r="J22" s="336" t="str">
        <f t="shared" si="26"/>
        <v>1</v>
      </c>
      <c r="K22" s="336" t="str">
        <f t="shared" si="26"/>
        <v>3</v>
      </c>
    </row>
    <row r="23" spans="1:14">
      <c r="A23" s="752" t="s">
        <v>1830</v>
      </c>
      <c r="B23" s="753">
        <v>-27944.82</v>
      </c>
      <c r="C23" s="778">
        <v>-17957</v>
      </c>
      <c r="D23" s="775">
        <v>-14004</v>
      </c>
      <c r="E23" s="779">
        <v>-6914</v>
      </c>
      <c r="H23" s="336" t="str">
        <f t="shared" ref="H23:K23" si="27">LEFT(ABS(B23),1)</f>
        <v>2</v>
      </c>
      <c r="I23" s="336" t="str">
        <f t="shared" si="27"/>
        <v>1</v>
      </c>
      <c r="J23" s="336" t="str">
        <f t="shared" si="27"/>
        <v>1</v>
      </c>
      <c r="K23" s="336" t="str">
        <f t="shared" si="27"/>
        <v>6</v>
      </c>
    </row>
    <row r="24" spans="1:14">
      <c r="A24" s="765" t="s">
        <v>1851</v>
      </c>
      <c r="B24" s="766">
        <v>29557.68</v>
      </c>
      <c r="C24" s="780">
        <v>33187</v>
      </c>
      <c r="D24" s="750">
        <v>27858</v>
      </c>
      <c r="E24" s="751">
        <v>21933</v>
      </c>
      <c r="H24" s="336" t="str">
        <f t="shared" ref="H24:K24" si="28">LEFT(ABS(B24),1)</f>
        <v>2</v>
      </c>
      <c r="I24" s="336" t="str">
        <f t="shared" si="28"/>
        <v>3</v>
      </c>
      <c r="J24" s="336" t="str">
        <f t="shared" si="28"/>
        <v>2</v>
      </c>
      <c r="K24" s="336" t="str">
        <f t="shared" si="28"/>
        <v>2</v>
      </c>
    </row>
    <row r="25" spans="1:14">
      <c r="A25" s="748" t="s">
        <v>1852</v>
      </c>
      <c r="B25" s="781">
        <v>-579.55999999999995</v>
      </c>
      <c r="C25" s="418">
        <v>-651</v>
      </c>
      <c r="D25" s="782">
        <v>-546</v>
      </c>
      <c r="E25" s="783">
        <v>-430</v>
      </c>
      <c r="H25" s="336" t="str">
        <f t="shared" ref="H25:K25" si="29">LEFT(ABS(B25),1)</f>
        <v>5</v>
      </c>
      <c r="I25" s="336" t="str">
        <f t="shared" si="29"/>
        <v>6</v>
      </c>
      <c r="J25" s="336" t="str">
        <f t="shared" si="29"/>
        <v>5</v>
      </c>
      <c r="K25" s="336" t="str">
        <f t="shared" si="29"/>
        <v>4</v>
      </c>
    </row>
    <row r="26" spans="1:14">
      <c r="A26" s="752" t="s">
        <v>1853</v>
      </c>
      <c r="B26" s="784">
        <v>-286.91000000000003</v>
      </c>
      <c r="C26" s="785">
        <v>-322</v>
      </c>
      <c r="D26" s="782">
        <v>-270</v>
      </c>
      <c r="E26" s="783">
        <v>-213</v>
      </c>
      <c r="H26" s="336" t="str">
        <f t="shared" ref="H26:K26" si="30">LEFT(ABS(B26),1)</f>
        <v>2</v>
      </c>
      <c r="I26" s="336" t="str">
        <f t="shared" si="30"/>
        <v>3</v>
      </c>
      <c r="J26" s="336" t="str">
        <f t="shared" si="30"/>
        <v>2</v>
      </c>
      <c r="K26" s="336" t="str">
        <f t="shared" si="30"/>
        <v>2</v>
      </c>
    </row>
    <row r="27" spans="1:14">
      <c r="A27" s="765" t="s">
        <v>225</v>
      </c>
      <c r="B27" s="766">
        <v>28691.21</v>
      </c>
      <c r="C27" s="780">
        <v>32214</v>
      </c>
      <c r="D27" s="759">
        <v>27042</v>
      </c>
      <c r="E27" s="786">
        <v>21290</v>
      </c>
      <c r="H27" s="336" t="str">
        <f t="shared" ref="H27:K27" si="31">LEFT(ABS(B27),1)</f>
        <v>2</v>
      </c>
      <c r="I27" s="336" t="str">
        <f t="shared" si="31"/>
        <v>3</v>
      </c>
      <c r="J27" s="336" t="str">
        <f t="shared" si="31"/>
        <v>2</v>
      </c>
      <c r="K27" s="336" t="str">
        <f t="shared" si="31"/>
        <v>2</v>
      </c>
    </row>
    <row r="28" spans="1:14">
      <c r="A28" s="752" t="s">
        <v>1854</v>
      </c>
      <c r="B28" s="784">
        <v>-100.97</v>
      </c>
      <c r="C28" s="787"/>
      <c r="D28" s="788" t="s">
        <v>217</v>
      </c>
      <c r="E28" s="789" t="s">
        <v>217</v>
      </c>
      <c r="H28" s="336" t="str">
        <f t="shared" ref="H28:K28" si="32">LEFT(ABS(B28),1)</f>
        <v>1</v>
      </c>
      <c r="I28" s="336" t="str">
        <f t="shared" si="32"/>
        <v>0</v>
      </c>
      <c r="J28" s="336" t="e">
        <f t="shared" si="32"/>
        <v>#VALUE!</v>
      </c>
      <c r="K28" s="336" t="e">
        <f t="shared" si="32"/>
        <v>#VALUE!</v>
      </c>
    </row>
    <row r="29" spans="1:14">
      <c r="A29" s="765" t="s">
        <v>1855</v>
      </c>
      <c r="B29" s="766">
        <v>28590.240000000002</v>
      </c>
      <c r="C29" s="766">
        <v>32214</v>
      </c>
      <c r="D29" s="789">
        <v>27042</v>
      </c>
      <c r="E29" s="786">
        <v>21290</v>
      </c>
      <c r="H29" s="336" t="str">
        <f t="shared" ref="H29:K29" si="33">LEFT(ABS(B29),1)</f>
        <v>2</v>
      </c>
      <c r="I29" s="336" t="str">
        <f t="shared" si="33"/>
        <v>3</v>
      </c>
      <c r="J29" s="336" t="str">
        <f t="shared" si="33"/>
        <v>2</v>
      </c>
      <c r="K29" s="336" t="str">
        <f t="shared" si="33"/>
        <v>2</v>
      </c>
    </row>
  </sheetData>
  <mergeCells count="1">
    <mergeCell ref="A21:C2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F6000"/>
    <outlinePr summaryBelow="0" summaryRight="0"/>
  </sheetPr>
  <dimension ref="A1:T28"/>
  <sheetViews>
    <sheetView showGridLines="0" workbookViewId="0"/>
  </sheetViews>
  <sheetFormatPr defaultColWidth="12.6640625" defaultRowHeight="15.75" customHeight="1"/>
  <cols>
    <col min="1" max="1" width="34.109375" customWidth="1"/>
    <col min="13" max="13" width="20.44140625" customWidth="1"/>
    <col min="20" max="20" width="18.33203125" customWidth="1"/>
  </cols>
  <sheetData>
    <row r="1" spans="1:20">
      <c r="A1" s="742"/>
    </row>
    <row r="3" spans="1:20">
      <c r="A3" s="744" t="s">
        <v>51</v>
      </c>
      <c r="B3" s="744" t="s">
        <v>1836</v>
      </c>
      <c r="C3" s="744" t="s">
        <v>1803</v>
      </c>
      <c r="D3" s="744" t="s">
        <v>1804</v>
      </c>
      <c r="E3" s="744" t="s">
        <v>1805</v>
      </c>
      <c r="H3" s="363" t="s">
        <v>1836</v>
      </c>
      <c r="I3" s="363" t="s">
        <v>1803</v>
      </c>
      <c r="J3" s="363" t="s">
        <v>1804</v>
      </c>
      <c r="K3" s="363" t="s">
        <v>1805</v>
      </c>
      <c r="M3" s="679" t="s">
        <v>1740</v>
      </c>
      <c r="N3" s="679" t="s">
        <v>1741</v>
      </c>
      <c r="O3" s="679" t="s">
        <v>1742</v>
      </c>
      <c r="P3" s="679" t="s">
        <v>1743</v>
      </c>
      <c r="Q3" s="679" t="s">
        <v>1744</v>
      </c>
      <c r="R3" s="679" t="s">
        <v>1745</v>
      </c>
      <c r="S3" s="679" t="s">
        <v>1746</v>
      </c>
      <c r="T3" s="679" t="s">
        <v>1747</v>
      </c>
    </row>
    <row r="4" spans="1:20">
      <c r="A4" s="748" t="s">
        <v>1840</v>
      </c>
      <c r="B4" s="363">
        <v>520112</v>
      </c>
      <c r="C4" s="363">
        <v>525637</v>
      </c>
      <c r="D4" s="363">
        <v>531050</v>
      </c>
      <c r="E4" s="363">
        <v>536506</v>
      </c>
      <c r="H4" s="336" t="str">
        <f t="shared" ref="H4:K4" si="0">LEFT(ABS(B4),1)</f>
        <v>5</v>
      </c>
      <c r="I4" s="336" t="str">
        <f t="shared" si="0"/>
        <v>5</v>
      </c>
      <c r="J4" s="336" t="str">
        <f t="shared" si="0"/>
        <v>5</v>
      </c>
      <c r="K4" s="336" t="str">
        <f t="shared" si="0"/>
        <v>5</v>
      </c>
      <c r="M4" s="363">
        <v>1</v>
      </c>
      <c r="N4" s="336">
        <f t="shared" ref="N4:N12" si="1">COUNTIF($H$4:$K$28,M4)</f>
        <v>15</v>
      </c>
      <c r="O4" s="340">
        <f t="shared" ref="O4:O12" si="2">N4/$N$13</f>
        <v>0.20270270270270271</v>
      </c>
      <c r="P4" s="340">
        <f t="shared" ref="P4:P12" si="3">LOG10(1+1/M4)</f>
        <v>0.3010299956639812</v>
      </c>
      <c r="Q4" s="368">
        <f t="shared" ref="Q4:Q12" si="4">$N$13*P4</f>
        <v>22.276219679134609</v>
      </c>
      <c r="R4" s="368">
        <f t="shared" ref="R4:R12" si="5">(N4-Q4)^2/Q4</f>
        <v>2.3766767244002374</v>
      </c>
      <c r="S4" s="340">
        <f t="shared" ref="S4:T4" si="6">O4</f>
        <v>0.20270270270270271</v>
      </c>
      <c r="T4" s="340">
        <f t="shared" si="6"/>
        <v>0.3010299956639812</v>
      </c>
    </row>
    <row r="5" spans="1:20">
      <c r="A5" s="752" t="s">
        <v>266</v>
      </c>
      <c r="B5" s="363">
        <v>116378</v>
      </c>
      <c r="C5" s="363">
        <v>112025</v>
      </c>
      <c r="D5" s="363">
        <v>112076</v>
      </c>
      <c r="E5" s="363">
        <v>125436</v>
      </c>
      <c r="H5" s="336" t="str">
        <f t="shared" ref="H5:K5" si="7">LEFT(ABS(B5),1)</f>
        <v>1</v>
      </c>
      <c r="I5" s="336" t="str">
        <f t="shared" si="7"/>
        <v>1</v>
      </c>
      <c r="J5" s="336" t="str">
        <f t="shared" si="7"/>
        <v>1</v>
      </c>
      <c r="K5" s="336" t="str">
        <f t="shared" si="7"/>
        <v>1</v>
      </c>
      <c r="M5" s="363">
        <v>2</v>
      </c>
      <c r="N5" s="336">
        <f t="shared" si="1"/>
        <v>19</v>
      </c>
      <c r="O5" s="340">
        <f t="shared" si="2"/>
        <v>0.25675675675675674</v>
      </c>
      <c r="P5" s="340">
        <f t="shared" si="3"/>
        <v>0.17609125905568124</v>
      </c>
      <c r="Q5" s="368">
        <f t="shared" si="4"/>
        <v>13.030753170120411</v>
      </c>
      <c r="R5" s="368">
        <f t="shared" si="5"/>
        <v>2.7344472917905995</v>
      </c>
      <c r="S5" s="340">
        <f t="shared" ref="S5:S12" si="8">O5+S4</f>
        <v>0.45945945945945943</v>
      </c>
      <c r="T5" s="340">
        <f t="shared" ref="T5:T12" si="9">T4+P5</f>
        <v>0.47712125471966244</v>
      </c>
    </row>
    <row r="6" spans="1:20">
      <c r="A6" s="757" t="s">
        <v>258</v>
      </c>
      <c r="B6" s="363">
        <v>636490</v>
      </c>
      <c r="C6" s="363">
        <v>637662</v>
      </c>
      <c r="D6" s="363">
        <v>643127</v>
      </c>
      <c r="E6" s="363">
        <v>661942</v>
      </c>
      <c r="H6" s="336" t="str">
        <f t="shared" ref="H6:K6" si="10">LEFT(ABS(B6),1)</f>
        <v>6</v>
      </c>
      <c r="I6" s="336" t="str">
        <f t="shared" si="10"/>
        <v>6</v>
      </c>
      <c r="J6" s="336" t="str">
        <f t="shared" si="10"/>
        <v>6</v>
      </c>
      <c r="K6" s="336" t="str">
        <f t="shared" si="10"/>
        <v>6</v>
      </c>
      <c r="M6" s="363">
        <v>3</v>
      </c>
      <c r="N6" s="336">
        <f t="shared" si="1"/>
        <v>10</v>
      </c>
      <c r="O6" s="340">
        <f t="shared" si="2"/>
        <v>0.13513513513513514</v>
      </c>
      <c r="P6" s="340">
        <f t="shared" si="3"/>
        <v>0.12493873660829993</v>
      </c>
      <c r="Q6" s="368">
        <f t="shared" si="4"/>
        <v>9.2454665090141948</v>
      </c>
      <c r="R6" s="368">
        <f t="shared" si="5"/>
        <v>6.1578373407566486E-2</v>
      </c>
      <c r="S6" s="340">
        <f t="shared" si="8"/>
        <v>0.59459459459459452</v>
      </c>
      <c r="T6" s="340">
        <f t="shared" si="9"/>
        <v>0.6020599913279624</v>
      </c>
    </row>
    <row r="7" spans="1:20">
      <c r="A7" s="748" t="s">
        <v>1810</v>
      </c>
      <c r="B7" s="363">
        <v>260000</v>
      </c>
      <c r="C7" s="363">
        <v>260000</v>
      </c>
      <c r="D7" s="363">
        <v>260000</v>
      </c>
      <c r="E7" s="363">
        <v>260000</v>
      </c>
      <c r="H7" s="336" t="str">
        <f t="shared" ref="H7:K7" si="11">LEFT(ABS(B7),1)</f>
        <v>2</v>
      </c>
      <c r="I7" s="336" t="str">
        <f t="shared" si="11"/>
        <v>2</v>
      </c>
      <c r="J7" s="336" t="str">
        <f t="shared" si="11"/>
        <v>2</v>
      </c>
      <c r="K7" s="336" t="str">
        <f t="shared" si="11"/>
        <v>2</v>
      </c>
      <c r="M7" s="363">
        <v>4</v>
      </c>
      <c r="N7" s="336">
        <f t="shared" si="1"/>
        <v>3</v>
      </c>
      <c r="O7" s="340">
        <f t="shared" si="2"/>
        <v>4.0540540540540543E-2</v>
      </c>
      <c r="P7" s="340">
        <f t="shared" si="3"/>
        <v>9.691001300805642E-2</v>
      </c>
      <c r="Q7" s="368">
        <f t="shared" si="4"/>
        <v>7.171340962596175</v>
      </c>
      <c r="R7" s="368">
        <f t="shared" si="5"/>
        <v>2.4263363737670605</v>
      </c>
      <c r="S7" s="340">
        <f t="shared" si="8"/>
        <v>0.63513513513513509</v>
      </c>
      <c r="T7" s="340">
        <f t="shared" si="9"/>
        <v>0.69897000433601886</v>
      </c>
    </row>
    <row r="8" spans="1:20">
      <c r="A8" s="761" t="s">
        <v>1811</v>
      </c>
      <c r="B8" s="363">
        <v>30231</v>
      </c>
      <c r="C8" s="363">
        <v>31150</v>
      </c>
      <c r="D8" s="363">
        <v>32592</v>
      </c>
      <c r="E8" s="363">
        <v>28425</v>
      </c>
      <c r="H8" s="336" t="str">
        <f t="shared" ref="H8:K8" si="12">LEFT(ABS(B8),1)</f>
        <v>3</v>
      </c>
      <c r="I8" s="336" t="str">
        <f t="shared" si="12"/>
        <v>3</v>
      </c>
      <c r="J8" s="336" t="str">
        <f t="shared" si="12"/>
        <v>3</v>
      </c>
      <c r="K8" s="336" t="str">
        <f t="shared" si="12"/>
        <v>2</v>
      </c>
      <c r="M8" s="363">
        <v>5</v>
      </c>
      <c r="N8" s="336">
        <f t="shared" si="1"/>
        <v>10</v>
      </c>
      <c r="O8" s="340">
        <f t="shared" si="2"/>
        <v>0.13513513513513514</v>
      </c>
      <c r="P8" s="340">
        <f t="shared" si="3"/>
        <v>7.9181246047624818E-2</v>
      </c>
      <c r="Q8" s="368">
        <f t="shared" si="4"/>
        <v>5.8594122075242367</v>
      </c>
      <c r="R8" s="368">
        <f t="shared" si="5"/>
        <v>2.9259705001098264</v>
      </c>
      <c r="S8" s="340">
        <f t="shared" si="8"/>
        <v>0.77027027027027017</v>
      </c>
      <c r="T8" s="340">
        <f t="shared" si="9"/>
        <v>0.77815125038364363</v>
      </c>
    </row>
    <row r="9" spans="1:20">
      <c r="A9" s="761" t="s">
        <v>1841</v>
      </c>
      <c r="B9" s="363">
        <v>267193</v>
      </c>
      <c r="C9" s="363">
        <v>289215</v>
      </c>
      <c r="D9" s="363">
        <v>289500</v>
      </c>
      <c r="E9" s="363">
        <v>314139</v>
      </c>
      <c r="H9" s="336" t="str">
        <f t="shared" ref="H9:K9" si="13">LEFT(ABS(B9),1)</f>
        <v>2</v>
      </c>
      <c r="I9" s="336" t="str">
        <f t="shared" si="13"/>
        <v>2</v>
      </c>
      <c r="J9" s="336" t="str">
        <f t="shared" si="13"/>
        <v>2</v>
      </c>
      <c r="K9" s="336" t="str">
        <f t="shared" si="13"/>
        <v>3</v>
      </c>
      <c r="M9" s="363">
        <v>6</v>
      </c>
      <c r="N9" s="336">
        <f t="shared" si="1"/>
        <v>12</v>
      </c>
      <c r="O9" s="340">
        <f t="shared" si="2"/>
        <v>0.16216216216216217</v>
      </c>
      <c r="P9" s="340">
        <f t="shared" si="3"/>
        <v>6.6946789630613221E-2</v>
      </c>
      <c r="Q9" s="368">
        <f t="shared" si="4"/>
        <v>4.9540624326653786</v>
      </c>
      <c r="R9" s="368">
        <f t="shared" si="5"/>
        <v>10.021116382271195</v>
      </c>
      <c r="S9" s="340">
        <f t="shared" si="8"/>
        <v>0.93243243243243235</v>
      </c>
      <c r="T9" s="340">
        <f t="shared" si="9"/>
        <v>0.84509804001425681</v>
      </c>
    </row>
    <row r="10" spans="1:20">
      <c r="A10" s="752" t="s">
        <v>284</v>
      </c>
      <c r="B10" s="363">
        <v>79066</v>
      </c>
      <c r="C10" s="363">
        <v>57298</v>
      </c>
      <c r="D10" s="363">
        <v>61035</v>
      </c>
      <c r="E10" s="363">
        <v>59377</v>
      </c>
      <c r="H10" s="336" t="str">
        <f t="shared" ref="H10:K10" si="14">LEFT(ABS(B10),1)</f>
        <v>7</v>
      </c>
      <c r="I10" s="336" t="str">
        <f t="shared" si="14"/>
        <v>5</v>
      </c>
      <c r="J10" s="336" t="str">
        <f t="shared" si="14"/>
        <v>6</v>
      </c>
      <c r="K10" s="336" t="str">
        <f t="shared" si="14"/>
        <v>5</v>
      </c>
      <c r="M10" s="363">
        <v>7</v>
      </c>
      <c r="N10" s="336">
        <f t="shared" si="1"/>
        <v>3</v>
      </c>
      <c r="O10" s="340">
        <f t="shared" si="2"/>
        <v>4.0540540540540543E-2</v>
      </c>
      <c r="P10" s="340">
        <f t="shared" si="3"/>
        <v>5.7991946977686733E-2</v>
      </c>
      <c r="Q10" s="368">
        <f t="shared" si="4"/>
        <v>4.2914040763488179</v>
      </c>
      <c r="R10" s="368">
        <f t="shared" si="5"/>
        <v>0.3886197754254046</v>
      </c>
      <c r="S10" s="340">
        <f t="shared" si="8"/>
        <v>0.97297297297297292</v>
      </c>
      <c r="T10" s="340">
        <f t="shared" si="9"/>
        <v>0.90308998699194354</v>
      </c>
    </row>
    <row r="11" spans="1:20">
      <c r="A11" s="765" t="s">
        <v>1842</v>
      </c>
      <c r="B11" s="363">
        <v>636490</v>
      </c>
      <c r="C11" s="363">
        <v>637663</v>
      </c>
      <c r="D11" s="363">
        <v>643127</v>
      </c>
      <c r="E11" s="363">
        <v>661941</v>
      </c>
      <c r="H11" s="336" t="str">
        <f t="shared" ref="H11:K11" si="15">LEFT(ABS(B11),1)</f>
        <v>6</v>
      </c>
      <c r="I11" s="336" t="str">
        <f t="shared" si="15"/>
        <v>6</v>
      </c>
      <c r="J11" s="336" t="str">
        <f t="shared" si="15"/>
        <v>6</v>
      </c>
      <c r="K11" s="336" t="str">
        <f t="shared" si="15"/>
        <v>6</v>
      </c>
      <c r="M11" s="363">
        <v>8</v>
      </c>
      <c r="N11" s="336">
        <f t="shared" si="1"/>
        <v>1</v>
      </c>
      <c r="O11" s="340">
        <f t="shared" si="2"/>
        <v>1.3513513513513514E-2</v>
      </c>
      <c r="P11" s="340">
        <f t="shared" si="3"/>
        <v>5.1152522447381291E-2</v>
      </c>
      <c r="Q11" s="368">
        <f t="shared" si="4"/>
        <v>3.7852866611062157</v>
      </c>
      <c r="R11" s="368">
        <f t="shared" si="5"/>
        <v>2.0494674456885273</v>
      </c>
      <c r="S11" s="340">
        <f t="shared" si="8"/>
        <v>0.9864864864864864</v>
      </c>
      <c r="T11" s="340">
        <f t="shared" si="9"/>
        <v>0.95424250943932487</v>
      </c>
    </row>
    <row r="12" spans="1:20">
      <c r="B12" s="336"/>
      <c r="C12" s="336"/>
      <c r="D12" s="336"/>
      <c r="E12" s="336"/>
      <c r="H12" s="336" t="str">
        <f t="shared" ref="H12:K12" si="16">LEFT(ABS(B12),1)</f>
        <v>0</v>
      </c>
      <c r="I12" s="336" t="str">
        <f t="shared" si="16"/>
        <v>0</v>
      </c>
      <c r="J12" s="336" t="str">
        <f t="shared" si="16"/>
        <v>0</v>
      </c>
      <c r="K12" s="336" t="str">
        <f t="shared" si="16"/>
        <v>0</v>
      </c>
      <c r="M12" s="363">
        <v>9</v>
      </c>
      <c r="N12" s="336">
        <f t="shared" si="1"/>
        <v>1</v>
      </c>
      <c r="O12" s="340">
        <f t="shared" si="2"/>
        <v>1.3513513513513514E-2</v>
      </c>
      <c r="P12" s="340">
        <f t="shared" si="3"/>
        <v>4.5757490560675143E-2</v>
      </c>
      <c r="Q12" s="368">
        <f t="shared" si="4"/>
        <v>3.3860543014899607</v>
      </c>
      <c r="R12" s="368">
        <f t="shared" si="5"/>
        <v>1.6813832923924312</v>
      </c>
      <c r="S12" s="340">
        <f t="shared" si="8"/>
        <v>0.99999999999999989</v>
      </c>
      <c r="T12" s="340">
        <f t="shared" si="9"/>
        <v>1</v>
      </c>
    </row>
    <row r="13" spans="1:20">
      <c r="A13" s="744" t="s">
        <v>1843</v>
      </c>
      <c r="B13" s="336"/>
      <c r="C13" s="336"/>
      <c r="D13" s="336"/>
      <c r="E13" s="336"/>
      <c r="H13" s="336" t="str">
        <f t="shared" ref="H13:K13" si="17">LEFT(ABS(B13),1)</f>
        <v>0</v>
      </c>
      <c r="I13" s="336" t="str">
        <f t="shared" si="17"/>
        <v>0</v>
      </c>
      <c r="J13" s="336" t="str">
        <f t="shared" si="17"/>
        <v>0</v>
      </c>
      <c r="K13" s="336" t="str">
        <f t="shared" si="17"/>
        <v>0</v>
      </c>
      <c r="M13" s="363" t="s">
        <v>1751</v>
      </c>
      <c r="N13" s="336">
        <f>SUM(N4:N12)</f>
        <v>74</v>
      </c>
      <c r="O13" s="336"/>
      <c r="P13" s="336"/>
      <c r="Q13" s="336"/>
      <c r="R13" s="368">
        <f>SUM(R4:R12)</f>
        <v>24.66559615925285</v>
      </c>
      <c r="S13" s="336"/>
      <c r="T13" s="336"/>
    </row>
    <row r="14" spans="1:20">
      <c r="A14" s="761" t="s">
        <v>1844</v>
      </c>
      <c r="B14" s="363">
        <v>94038</v>
      </c>
      <c r="C14" s="363">
        <v>75646</v>
      </c>
      <c r="D14" s="363">
        <v>59145</v>
      </c>
      <c r="E14" s="363">
        <v>34139</v>
      </c>
      <c r="H14" s="336" t="str">
        <f t="shared" ref="H14:K14" si="18">LEFT(ABS(B14),1)</f>
        <v>9</v>
      </c>
      <c r="I14" s="336" t="str">
        <f t="shared" si="18"/>
        <v>7</v>
      </c>
      <c r="J14" s="336" t="str">
        <f t="shared" si="18"/>
        <v>5</v>
      </c>
      <c r="K14" s="336" t="str">
        <f t="shared" si="18"/>
        <v>3</v>
      </c>
    </row>
    <row r="15" spans="1:20">
      <c r="A15" s="752" t="s">
        <v>1845</v>
      </c>
      <c r="B15" s="363">
        <v>12017</v>
      </c>
      <c r="C15" s="363">
        <v>5957</v>
      </c>
      <c r="D15" s="336"/>
      <c r="E15" s="363">
        <v>4121</v>
      </c>
      <c r="H15" s="336" t="str">
        <f t="shared" ref="H15:K15" si="19">LEFT(ABS(B15),1)</f>
        <v>1</v>
      </c>
      <c r="I15" s="336" t="str">
        <f t="shared" si="19"/>
        <v>5</v>
      </c>
      <c r="J15" s="336" t="str">
        <f t="shared" si="19"/>
        <v>0</v>
      </c>
      <c r="K15" s="336" t="str">
        <f t="shared" si="19"/>
        <v>4</v>
      </c>
      <c r="M15" s="363" t="s">
        <v>1846</v>
      </c>
      <c r="N15" s="368">
        <f>R13</f>
        <v>24.66559615925285</v>
      </c>
    </row>
    <row r="16" spans="1:20">
      <c r="A16" s="765" t="s">
        <v>1847</v>
      </c>
      <c r="B16" s="363">
        <v>82021</v>
      </c>
      <c r="C16" s="363">
        <v>69688</v>
      </c>
      <c r="D16" s="336"/>
      <c r="E16" s="363">
        <v>30018</v>
      </c>
      <c r="H16" s="336" t="str">
        <f t="shared" ref="H16:K16" si="20">LEFT(ABS(B16),1)</f>
        <v>8</v>
      </c>
      <c r="I16" s="336" t="str">
        <f t="shared" si="20"/>
        <v>6</v>
      </c>
      <c r="J16" s="336" t="str">
        <f t="shared" si="20"/>
        <v>0</v>
      </c>
      <c r="K16" s="336" t="str">
        <f t="shared" si="20"/>
        <v>3</v>
      </c>
      <c r="M16" s="363" t="s">
        <v>1838</v>
      </c>
      <c r="N16" s="643">
        <f>_xlfn.CHISQ.DIST.RT(N15,8)</f>
        <v>1.7708219655572801E-3</v>
      </c>
    </row>
    <row r="17" spans="1:14">
      <c r="A17" s="761" t="s">
        <v>1848</v>
      </c>
      <c r="B17" s="336"/>
      <c r="C17" s="336"/>
      <c r="D17" s="336"/>
      <c r="E17" s="336"/>
      <c r="H17" s="336" t="str">
        <f t="shared" ref="H17:K17" si="21">LEFT(ABS(B17),1)</f>
        <v>0</v>
      </c>
      <c r="I17" s="336" t="str">
        <f t="shared" si="21"/>
        <v>0</v>
      </c>
      <c r="J17" s="336" t="str">
        <f t="shared" si="21"/>
        <v>0</v>
      </c>
      <c r="K17" s="336" t="str">
        <f t="shared" si="21"/>
        <v>0</v>
      </c>
    </row>
    <row r="18" spans="1:14">
      <c r="A18" s="761" t="s">
        <v>61</v>
      </c>
      <c r="B18" s="363"/>
      <c r="C18" s="336"/>
      <c r="D18" s="336"/>
      <c r="E18" s="336"/>
      <c r="H18" s="336" t="str">
        <f t="shared" ref="H18:K18" si="22">LEFT(ABS(B18),1)</f>
        <v>0</v>
      </c>
      <c r="I18" s="336" t="str">
        <f t="shared" si="22"/>
        <v>0</v>
      </c>
      <c r="J18" s="336" t="str">
        <f t="shared" si="22"/>
        <v>0</v>
      </c>
      <c r="K18" s="336" t="str">
        <f t="shared" si="22"/>
        <v>0</v>
      </c>
      <c r="M18" s="735" t="s">
        <v>1849</v>
      </c>
      <c r="N18" s="643">
        <f t="array" ref="N18">MAX(ABS(S4:S12-T4:T12))</f>
        <v>9.8327292961278484E-2</v>
      </c>
    </row>
    <row r="19" spans="1:14">
      <c r="A19" s="752" t="s">
        <v>1826</v>
      </c>
      <c r="B19" s="363">
        <v>2445</v>
      </c>
      <c r="C19" s="363">
        <v>2509</v>
      </c>
      <c r="D19" s="363">
        <v>1347</v>
      </c>
      <c r="E19" s="363">
        <v>444</v>
      </c>
      <c r="H19" s="336" t="str">
        <f t="shared" ref="H19:K19" si="23">LEFT(ABS(B19),1)</f>
        <v>2</v>
      </c>
      <c r="I19" s="336" t="str">
        <f t="shared" si="23"/>
        <v>2</v>
      </c>
      <c r="J19" s="336" t="str">
        <f t="shared" si="23"/>
        <v>1</v>
      </c>
      <c r="K19" s="336" t="str">
        <f t="shared" si="23"/>
        <v>4</v>
      </c>
      <c r="M19" s="777" t="s">
        <v>1734</v>
      </c>
      <c r="N19" s="336">
        <f>EXP(-(N18^2)*N13)</f>
        <v>0.48897154370106677</v>
      </c>
    </row>
    <row r="20" spans="1:14">
      <c r="A20" s="765" t="s">
        <v>1850</v>
      </c>
      <c r="B20" s="363">
        <v>79576</v>
      </c>
      <c r="C20" s="363">
        <v>67180</v>
      </c>
      <c r="D20" s="363">
        <v>53567</v>
      </c>
      <c r="E20" s="363">
        <v>29574</v>
      </c>
      <c r="H20" s="336" t="str">
        <f t="shared" ref="H20:K20" si="24">LEFT(ABS(B20),1)</f>
        <v>7</v>
      </c>
      <c r="I20" s="336" t="str">
        <f t="shared" si="24"/>
        <v>6</v>
      </c>
      <c r="J20" s="336" t="str">
        <f t="shared" si="24"/>
        <v>5</v>
      </c>
      <c r="K20" s="336" t="str">
        <f t="shared" si="24"/>
        <v>2</v>
      </c>
    </row>
    <row r="21" spans="1:14">
      <c r="A21" s="761" t="s">
        <v>1828</v>
      </c>
      <c r="B21" s="336"/>
      <c r="C21" s="336"/>
      <c r="D21" s="336"/>
      <c r="E21" s="336"/>
      <c r="H21" s="336" t="str">
        <f t="shared" ref="H21:K21" si="25">LEFT(ABS(B21),1)</f>
        <v>0</v>
      </c>
      <c r="I21" s="336" t="str">
        <f t="shared" si="25"/>
        <v>0</v>
      </c>
      <c r="J21" s="336" t="str">
        <f t="shared" si="25"/>
        <v>0</v>
      </c>
      <c r="K21" s="336" t="str">
        <f t="shared" si="25"/>
        <v>0</v>
      </c>
    </row>
    <row r="22" spans="1:14">
      <c r="A22" s="748" t="s">
        <v>1829</v>
      </c>
      <c r="B22" s="363">
        <v>37891</v>
      </c>
      <c r="C22" s="363">
        <v>30081</v>
      </c>
      <c r="D22" s="363">
        <v>20356</v>
      </c>
      <c r="E22" s="363">
        <v>6258</v>
      </c>
      <c r="H22" s="336" t="str">
        <f t="shared" ref="H22:K22" si="26">LEFT(ABS(B22),1)</f>
        <v>3</v>
      </c>
      <c r="I22" s="336" t="str">
        <f t="shared" si="26"/>
        <v>3</v>
      </c>
      <c r="J22" s="336" t="str">
        <f t="shared" si="26"/>
        <v>2</v>
      </c>
      <c r="K22" s="336" t="str">
        <f t="shared" si="26"/>
        <v>6</v>
      </c>
    </row>
    <row r="23" spans="1:14">
      <c r="A23" s="752" t="s">
        <v>1830</v>
      </c>
      <c r="B23" s="363">
        <v>22099</v>
      </c>
      <c r="C23" s="363">
        <v>16574</v>
      </c>
      <c r="D23" s="363">
        <v>11044</v>
      </c>
      <c r="E23" s="363">
        <v>5520</v>
      </c>
      <c r="H23" s="336" t="str">
        <f t="shared" ref="H23:K23" si="27">LEFT(ABS(B23),1)</f>
        <v>2</v>
      </c>
      <c r="I23" s="336" t="str">
        <f t="shared" si="27"/>
        <v>1</v>
      </c>
      <c r="J23" s="336" t="str">
        <f t="shared" si="27"/>
        <v>1</v>
      </c>
      <c r="K23" s="336" t="str">
        <f t="shared" si="27"/>
        <v>5</v>
      </c>
    </row>
    <row r="24" spans="1:14">
      <c r="A24" s="765" t="s">
        <v>1851</v>
      </c>
      <c r="B24" s="363">
        <v>19586</v>
      </c>
      <c r="C24" s="363">
        <v>20525</v>
      </c>
      <c r="D24" s="363">
        <v>22165</v>
      </c>
      <c r="E24" s="363">
        <v>17796</v>
      </c>
      <c r="H24" s="336" t="str">
        <f t="shared" ref="H24:K24" si="28">LEFT(ABS(B24),1)</f>
        <v>1</v>
      </c>
      <c r="I24" s="336" t="str">
        <f t="shared" si="28"/>
        <v>2</v>
      </c>
      <c r="J24" s="336" t="str">
        <f t="shared" si="28"/>
        <v>2</v>
      </c>
      <c r="K24" s="336" t="str">
        <f t="shared" si="28"/>
        <v>1</v>
      </c>
    </row>
    <row r="25" spans="1:14">
      <c r="A25" s="748" t="s">
        <v>1852</v>
      </c>
      <c r="B25" s="363">
        <v>288</v>
      </c>
      <c r="C25" s="363">
        <v>320</v>
      </c>
      <c r="D25" s="363">
        <v>435</v>
      </c>
      <c r="E25" s="363">
        <v>349</v>
      </c>
      <c r="H25" s="336" t="str">
        <f t="shared" ref="H25:K25" si="29">LEFT(ABS(B25),1)</f>
        <v>2</v>
      </c>
      <c r="I25" s="336" t="str">
        <f t="shared" si="29"/>
        <v>3</v>
      </c>
      <c r="J25" s="336" t="str">
        <f t="shared" si="29"/>
        <v>4</v>
      </c>
      <c r="K25" s="336" t="str">
        <f t="shared" si="29"/>
        <v>3</v>
      </c>
    </row>
    <row r="26" spans="1:14">
      <c r="A26" s="752" t="s">
        <v>1853</v>
      </c>
      <c r="B26" s="363">
        <v>143</v>
      </c>
      <c r="C26" s="363">
        <v>150</v>
      </c>
      <c r="D26" s="363">
        <v>215</v>
      </c>
      <c r="E26" s="363">
        <v>173</v>
      </c>
      <c r="H26" s="336" t="str">
        <f t="shared" ref="H26:K26" si="30">LEFT(ABS(B26),1)</f>
        <v>1</v>
      </c>
      <c r="I26" s="336" t="str">
        <f t="shared" si="30"/>
        <v>1</v>
      </c>
      <c r="J26" s="336" t="str">
        <f t="shared" si="30"/>
        <v>2</v>
      </c>
      <c r="K26" s="336" t="str">
        <f t="shared" si="30"/>
        <v>1</v>
      </c>
    </row>
    <row r="27" spans="1:14">
      <c r="A27" s="752" t="s">
        <v>1854</v>
      </c>
      <c r="B27" s="363" t="s">
        <v>217</v>
      </c>
      <c r="C27" s="363" t="s">
        <v>217</v>
      </c>
      <c r="D27" s="363" t="s">
        <v>217</v>
      </c>
      <c r="E27" s="363" t="s">
        <v>217</v>
      </c>
      <c r="H27" s="336" t="e">
        <f t="shared" ref="H27:K27" si="31">LEFT(ABS(B27),1)</f>
        <v>#VALUE!</v>
      </c>
      <c r="I27" s="336" t="e">
        <f t="shared" si="31"/>
        <v>#VALUE!</v>
      </c>
      <c r="J27" s="336" t="e">
        <f t="shared" si="31"/>
        <v>#VALUE!</v>
      </c>
      <c r="K27" s="336" t="e">
        <f t="shared" si="31"/>
        <v>#VALUE!</v>
      </c>
    </row>
    <row r="28" spans="1:14">
      <c r="A28" s="765" t="s">
        <v>1855</v>
      </c>
      <c r="B28" s="363">
        <v>19155</v>
      </c>
      <c r="C28" s="363">
        <v>20073</v>
      </c>
      <c r="D28" s="363">
        <v>21515</v>
      </c>
      <c r="E28" s="363">
        <v>17274</v>
      </c>
      <c r="H28" s="336" t="str">
        <f t="shared" ref="H28:K28" si="32">LEFT(ABS(B28),1)</f>
        <v>1</v>
      </c>
      <c r="I28" s="336" t="str">
        <f t="shared" si="32"/>
        <v>2</v>
      </c>
      <c r="J28" s="336" t="str">
        <f t="shared" si="32"/>
        <v>2</v>
      </c>
      <c r="K28" s="336" t="str">
        <f t="shared" si="32"/>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86A6B"/>
    <outlinePr summaryBelow="0" summaryRight="0"/>
  </sheetPr>
  <dimension ref="D1"/>
  <sheetViews>
    <sheetView showGridLines="0" workbookViewId="0"/>
  </sheetViews>
  <sheetFormatPr defaultColWidth="12.6640625" defaultRowHeight="15.75" customHeight="1"/>
  <sheetData>
    <row r="1" spans="4:4" ht="15.75" customHeight="1">
      <c r="D1" s="79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Economy(E)</vt:lpstr>
      <vt:lpstr>Industry(I)</vt:lpstr>
      <vt:lpstr>Company(C)</vt:lpstr>
      <vt:lpstr>Assumptions</vt:lpstr>
      <vt:lpstr>Valuation sheet</vt:lpstr>
      <vt:lpstr>Relative valuation NHDL</vt:lpstr>
      <vt:lpstr>Lease capitalization (207879)</vt:lpstr>
      <vt:lpstr>Pre tax Cost of debt</vt:lpstr>
      <vt:lpstr>Income statement</vt:lpstr>
      <vt:lpstr>Balance sheet </vt:lpstr>
      <vt:lpstr>Revenue Forecast</vt:lpstr>
      <vt:lpstr>CAPEX and Depreciation</vt:lpstr>
      <vt:lpstr>Working Capital</vt:lpstr>
      <vt:lpstr>Market Return </vt:lpstr>
      <vt:lpstr>Cost of debt</vt:lpstr>
      <vt:lpstr>Cost of equity</vt:lpstr>
      <vt:lpstr>Cost of capital(WACC)</vt:lpstr>
      <vt:lpstr>Tax calculations</vt:lpstr>
      <vt:lpstr>Bottom Up beta</vt:lpstr>
      <vt:lpstr>Sustainable growth rate</vt:lpstr>
      <vt:lpstr>Insider trading Event study NHD</vt:lpstr>
      <vt:lpstr>Caclulations for CG Beta adjust</vt:lpstr>
      <vt:lpstr>CG Beta adjustment</vt:lpstr>
      <vt:lpstr>Benford law (Yearly)</vt:lpstr>
      <vt:lpstr>BF (207980)</vt:lpstr>
      <vt:lpstr>BF (207879)</vt:lpstr>
      <vt:lpstr>BF(207778)</vt:lpstr>
      <vt:lpstr>BF (207677)</vt:lpstr>
      <vt:lpstr>BF (207576)</vt:lpstr>
      <vt:lpstr>Limitations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2023-06-21T05:16:52Z</dcterms:modified>
</cp:coreProperties>
</file>