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264" firstSheet="3" activeTab="7"/>
  </bookViews>
  <sheets>
    <sheet name="Fundamental Analysis" sheetId="21" r:id="rId1"/>
    <sheet name="Portfolio " sheetId="2" r:id="rId2"/>
    <sheet name="Portfolio Rebalancing" sheetId="20" r:id="rId3"/>
    <sheet name=" VAR on 12.31.2021" sheetId="6" r:id="rId4"/>
    <sheet name="Second Phase Data" sheetId="16" r:id="rId5"/>
    <sheet name=" VAR 6.1.2022" sheetId="19" r:id="rId6"/>
    <sheet name="DATA FOR RISK-RETURN" sheetId="11" r:id="rId7"/>
    <sheet name="Portfolio Risk ret profile" sheetId="13" r:id="rId8"/>
  </sheets>
  <definedNames>
    <definedName name="solver_adj" localSheetId="1" hidden="1">'Portfolio '!$H$23:$J$23</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hs1" localSheetId="1" hidden="1">'Portfolio '!$K$23</definedName>
    <definedName name="solver_lhs2" localSheetId="1" hidden="1">'Portfolio '!$K$23</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2</definedName>
    <definedName name="solver_nwt" localSheetId="1" hidden="1">1</definedName>
    <definedName name="solver_opt" localSheetId="1" hidden="1">'Portfolio '!$N$23</definedName>
    <definedName name="solver_pre" localSheetId="1" hidden="1">0.000001</definedName>
    <definedName name="solver_rbv" localSheetId="1" hidden="1">1</definedName>
    <definedName name="solver_rel1" localSheetId="1" hidden="1">1</definedName>
    <definedName name="solver_rel2" localSheetId="1" hidden="1">2</definedName>
    <definedName name="solver_rhs1" localSheetId="1" hidden="1">1</definedName>
    <definedName name="solver_rhs2"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6" l="1"/>
  <c r="E8" i="6"/>
  <c r="E8" i="19"/>
  <c r="E4" i="6"/>
  <c r="E5" i="6"/>
  <c r="I2" i="2" l="1"/>
  <c r="H6" i="13" l="1"/>
  <c r="I2" i="13"/>
  <c r="G2" i="13"/>
  <c r="G4" i="13"/>
  <c r="G3" i="13"/>
  <c r="I3" i="13"/>
  <c r="I4" i="13"/>
  <c r="E15" i="19"/>
  <c r="E5" i="19"/>
  <c r="E24" i="19"/>
  <c r="E17" i="19"/>
  <c r="E16" i="19"/>
  <c r="E4" i="19" l="1"/>
  <c r="E11" i="19" s="1"/>
  <c r="E12" i="19" s="1"/>
  <c r="E3" i="19"/>
  <c r="E9" i="19" l="1"/>
  <c r="E18" i="19"/>
  <c r="E21" i="19" s="1"/>
  <c r="E22" i="19" s="1"/>
  <c r="E25" i="19"/>
  <c r="E26" i="19" s="1"/>
  <c r="E27" i="19" s="1"/>
  <c r="G6" i="13"/>
  <c r="F6" i="13"/>
  <c r="F4" i="13"/>
  <c r="F3" i="13"/>
  <c r="F2" i="13"/>
  <c r="B8" i="6" l="1"/>
  <c r="B72" i="6"/>
  <c r="E3" i="2"/>
  <c r="B3" i="6" s="1"/>
  <c r="E4" i="2"/>
  <c r="B4" i="6" s="1"/>
  <c r="E5" i="2"/>
  <c r="B5" i="6" s="1"/>
  <c r="E6" i="2"/>
  <c r="B6" i="6" s="1"/>
  <c r="E7" i="2"/>
  <c r="B7" i="6" s="1"/>
  <c r="E8" i="2"/>
  <c r="E9" i="2"/>
  <c r="B9" i="6" s="1"/>
  <c r="E10" i="2"/>
  <c r="B10" i="6" s="1"/>
  <c r="E11" i="2"/>
  <c r="B11" i="6" s="1"/>
  <c r="E12" i="2"/>
  <c r="B12" i="6" s="1"/>
  <c r="E13" i="2"/>
  <c r="B13" i="6" s="1"/>
  <c r="E14" i="2"/>
  <c r="B14" i="6" s="1"/>
  <c r="E15" i="2"/>
  <c r="B15" i="6" s="1"/>
  <c r="E16" i="2"/>
  <c r="B16" i="6" s="1"/>
  <c r="E17" i="2"/>
  <c r="B17" i="6" s="1"/>
  <c r="E18" i="2"/>
  <c r="B18" i="6" s="1"/>
  <c r="E19" i="2"/>
  <c r="B19" i="6" s="1"/>
  <c r="E20" i="2"/>
  <c r="B20" i="6" s="1"/>
  <c r="E21" i="2"/>
  <c r="B21" i="6" s="1"/>
  <c r="E22" i="2"/>
  <c r="B22" i="6" s="1"/>
  <c r="E23" i="2"/>
  <c r="B23" i="6" s="1"/>
  <c r="E24" i="2"/>
  <c r="B24" i="6" s="1"/>
  <c r="E25" i="2"/>
  <c r="B25" i="6" s="1"/>
  <c r="E26" i="2"/>
  <c r="B26" i="6" s="1"/>
  <c r="E27" i="2"/>
  <c r="B27" i="6" s="1"/>
  <c r="E28" i="2"/>
  <c r="B28" i="6" s="1"/>
  <c r="E29" i="2"/>
  <c r="B29" i="6" s="1"/>
  <c r="E30" i="2"/>
  <c r="B30" i="6" s="1"/>
  <c r="E31" i="2"/>
  <c r="B31" i="6" s="1"/>
  <c r="E32" i="2"/>
  <c r="B32" i="6" s="1"/>
  <c r="E33" i="2"/>
  <c r="B33" i="6" s="1"/>
  <c r="E34" i="2"/>
  <c r="B34" i="6" s="1"/>
  <c r="E35" i="2"/>
  <c r="B35" i="6" s="1"/>
  <c r="E36" i="2"/>
  <c r="B36" i="6" s="1"/>
  <c r="E37" i="2"/>
  <c r="B37" i="6" s="1"/>
  <c r="E38" i="2"/>
  <c r="B38" i="6" s="1"/>
  <c r="E39" i="2"/>
  <c r="B39" i="6" s="1"/>
  <c r="E40" i="2"/>
  <c r="B40" i="6" s="1"/>
  <c r="E41" i="2"/>
  <c r="B41" i="6" s="1"/>
  <c r="E42" i="2"/>
  <c r="B42" i="6" s="1"/>
  <c r="E43" i="2"/>
  <c r="B43" i="6" s="1"/>
  <c r="E44" i="2"/>
  <c r="B44" i="6" s="1"/>
  <c r="E45" i="2"/>
  <c r="B45" i="6" s="1"/>
  <c r="E46" i="2"/>
  <c r="B46" i="6" s="1"/>
  <c r="E47" i="2"/>
  <c r="B47" i="6" s="1"/>
  <c r="E48" i="2"/>
  <c r="B48" i="6" s="1"/>
  <c r="E49" i="2"/>
  <c r="B49" i="6" s="1"/>
  <c r="E50" i="2"/>
  <c r="B50" i="6" s="1"/>
  <c r="E51" i="2"/>
  <c r="B51" i="6" s="1"/>
  <c r="E52" i="2"/>
  <c r="B52" i="6" s="1"/>
  <c r="E53" i="2"/>
  <c r="B53" i="6" s="1"/>
  <c r="E54" i="2"/>
  <c r="B54" i="6" s="1"/>
  <c r="E55" i="2"/>
  <c r="B55" i="6" s="1"/>
  <c r="E56" i="2"/>
  <c r="B56" i="6" s="1"/>
  <c r="E57" i="2"/>
  <c r="B57" i="6" s="1"/>
  <c r="E58" i="2"/>
  <c r="B58" i="6" s="1"/>
  <c r="E59" i="2"/>
  <c r="B59" i="6" s="1"/>
  <c r="E60" i="2"/>
  <c r="B60" i="6" s="1"/>
  <c r="E61" i="2"/>
  <c r="B61" i="6" s="1"/>
  <c r="E62" i="2"/>
  <c r="B62" i="6" s="1"/>
  <c r="E63" i="2"/>
  <c r="B63" i="6" s="1"/>
  <c r="E64" i="2"/>
  <c r="B64" i="6" s="1"/>
  <c r="E65" i="2"/>
  <c r="B65" i="6" s="1"/>
  <c r="E66" i="2"/>
  <c r="B66" i="6" s="1"/>
  <c r="E67" i="2"/>
  <c r="B67" i="6" s="1"/>
  <c r="E68" i="2"/>
  <c r="B68" i="6" s="1"/>
  <c r="E69" i="2"/>
  <c r="B69" i="6" s="1"/>
  <c r="E70" i="2"/>
  <c r="B70" i="6" s="1"/>
  <c r="E71" i="2"/>
  <c r="B71" i="6" s="1"/>
  <c r="E72" i="2"/>
  <c r="E73" i="2"/>
  <c r="B73" i="6" s="1"/>
  <c r="E74" i="2"/>
  <c r="B74" i="6" s="1"/>
  <c r="E75" i="2"/>
  <c r="B75" i="6" s="1"/>
  <c r="E76" i="2"/>
  <c r="B76" i="6" s="1"/>
  <c r="E77" i="2"/>
  <c r="B77" i="6" s="1"/>
  <c r="E78" i="2"/>
  <c r="B78" i="6" s="1"/>
  <c r="E79" i="2"/>
  <c r="B79" i="6" s="1"/>
  <c r="E80" i="2"/>
  <c r="B80" i="6" s="1"/>
  <c r="E81" i="2"/>
  <c r="B81" i="6" s="1"/>
  <c r="E82" i="2"/>
  <c r="B82" i="6" s="1"/>
  <c r="E83" i="2"/>
  <c r="B83" i="6" s="1"/>
  <c r="E84" i="2"/>
  <c r="B84" i="6" s="1"/>
  <c r="E85" i="2"/>
  <c r="B85" i="6" s="1"/>
  <c r="E86" i="2"/>
  <c r="B86" i="6" s="1"/>
  <c r="E87" i="2"/>
  <c r="B87" i="6" s="1"/>
  <c r="E88" i="2"/>
  <c r="B88" i="6" s="1"/>
  <c r="E89" i="2"/>
  <c r="B89" i="6" s="1"/>
  <c r="E90" i="2"/>
  <c r="B90" i="6" s="1"/>
  <c r="E91" i="2"/>
  <c r="B91" i="6" s="1"/>
  <c r="E92" i="2"/>
  <c r="B92" i="6" s="1"/>
  <c r="E93" i="2"/>
  <c r="B93" i="6" s="1"/>
  <c r="E94" i="2"/>
  <c r="B94" i="6" s="1"/>
  <c r="E95" i="2"/>
  <c r="B95" i="6" s="1"/>
  <c r="E96" i="2"/>
  <c r="B96" i="6" s="1"/>
  <c r="E97" i="2"/>
  <c r="B97" i="6" s="1"/>
  <c r="E98" i="2"/>
  <c r="B98" i="6" s="1"/>
  <c r="E99" i="2"/>
  <c r="B99" i="6" s="1"/>
  <c r="E100" i="2"/>
  <c r="B100" i="6" s="1"/>
  <c r="E101" i="2"/>
  <c r="B101" i="6" s="1"/>
  <c r="E102" i="2"/>
  <c r="B102" i="6" s="1"/>
  <c r="E103" i="2"/>
  <c r="B103" i="6" s="1"/>
  <c r="E104" i="2"/>
  <c r="B104" i="6" s="1"/>
  <c r="E105" i="2"/>
  <c r="B105" i="6" s="1"/>
  <c r="E106" i="2"/>
  <c r="B106" i="6" s="1"/>
  <c r="E107" i="2"/>
  <c r="B107" i="6" s="1"/>
  <c r="E108" i="2"/>
  <c r="B108" i="6" s="1"/>
  <c r="E109" i="2"/>
  <c r="B109" i="6" s="1"/>
  <c r="E110" i="2"/>
  <c r="B110" i="6" s="1"/>
  <c r="E111" i="2"/>
  <c r="B111" i="6" s="1"/>
  <c r="E112" i="2"/>
  <c r="B112" i="6" s="1"/>
  <c r="E113" i="2"/>
  <c r="B113" i="6" s="1"/>
  <c r="E114" i="2"/>
  <c r="B114" i="6" s="1"/>
  <c r="E115" i="2"/>
  <c r="B115" i="6" s="1"/>
  <c r="E116" i="2"/>
  <c r="B116" i="6" s="1"/>
  <c r="E117" i="2"/>
  <c r="B117" i="6" s="1"/>
  <c r="E118" i="2"/>
  <c r="B118" i="6" s="1"/>
  <c r="E119" i="2"/>
  <c r="B119" i="6" s="1"/>
  <c r="E120" i="2"/>
  <c r="B120" i="6" s="1"/>
  <c r="E121" i="2"/>
  <c r="B121" i="6" s="1"/>
  <c r="E122" i="2"/>
  <c r="B122" i="6" s="1"/>
  <c r="E123" i="2"/>
  <c r="B123" i="6" s="1"/>
  <c r="E124" i="2"/>
  <c r="B124" i="6" s="1"/>
  <c r="E125" i="2"/>
  <c r="B125" i="6" s="1"/>
  <c r="E126" i="2"/>
  <c r="B126" i="6" s="1"/>
  <c r="E127" i="2"/>
  <c r="B127" i="6" s="1"/>
  <c r="E128" i="2"/>
  <c r="B128" i="6" s="1"/>
  <c r="E129" i="2"/>
  <c r="B129" i="6" s="1"/>
  <c r="E130" i="2"/>
  <c r="B130" i="6" s="1"/>
  <c r="E131" i="2"/>
  <c r="B131" i="6" s="1"/>
  <c r="E132" i="2"/>
  <c r="B132" i="6" s="1"/>
  <c r="E133" i="2"/>
  <c r="B133" i="6" s="1"/>
  <c r="E134" i="2"/>
  <c r="B134" i="6" s="1"/>
  <c r="E135" i="2"/>
  <c r="B135" i="6" s="1"/>
  <c r="E136" i="2"/>
  <c r="B136" i="6" s="1"/>
  <c r="E137" i="2"/>
  <c r="B137" i="6" s="1"/>
  <c r="E138" i="2"/>
  <c r="B138" i="6" s="1"/>
  <c r="E139" i="2"/>
  <c r="B139" i="6" s="1"/>
  <c r="E140" i="2"/>
  <c r="B140" i="6" s="1"/>
  <c r="E141" i="2"/>
  <c r="B141" i="6" s="1"/>
  <c r="E142" i="2"/>
  <c r="B142" i="6" s="1"/>
  <c r="E143" i="2"/>
  <c r="B143" i="6" s="1"/>
  <c r="E144" i="2"/>
  <c r="B144" i="6" s="1"/>
  <c r="E145" i="2"/>
  <c r="B145" i="6" s="1"/>
  <c r="E146" i="2"/>
  <c r="B146" i="6" s="1"/>
  <c r="E147" i="2"/>
  <c r="B147" i="6" s="1"/>
  <c r="E148" i="2"/>
  <c r="B148" i="6" s="1"/>
  <c r="E149" i="2"/>
  <c r="B149" i="6" s="1"/>
  <c r="E150" i="2"/>
  <c r="B150" i="6" s="1"/>
  <c r="E151" i="2"/>
  <c r="B151" i="6" s="1"/>
  <c r="E152" i="2"/>
  <c r="B152" i="6" s="1"/>
  <c r="E153" i="2"/>
  <c r="B153" i="6" s="1"/>
  <c r="E154" i="2"/>
  <c r="B154" i="6" s="1"/>
  <c r="E2" i="2"/>
  <c r="B2" i="6" s="1"/>
  <c r="E14" i="6" l="1"/>
  <c r="E13" i="6"/>
  <c r="E3" i="6" l="1"/>
  <c r="I11" i="2"/>
  <c r="H11" i="2"/>
  <c r="H10" i="2"/>
  <c r="J3" i="2" l="1"/>
  <c r="I3" i="2"/>
  <c r="H3" i="2"/>
  <c r="H4" i="2" s="1"/>
  <c r="J2" i="2"/>
  <c r="H2" i="2"/>
  <c r="K23" i="2" l="1"/>
  <c r="C110" i="11" l="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J2" i="13" l="1"/>
  <c r="H7" i="13"/>
  <c r="H4" i="13"/>
  <c r="J4" i="13"/>
  <c r="F7" i="13"/>
  <c r="H2" i="13"/>
  <c r="H3" i="13"/>
  <c r="G7" i="13"/>
  <c r="J3" i="13"/>
  <c r="G41" i="13" l="1"/>
  <c r="G49" i="13"/>
  <c r="G34" i="13"/>
  <c r="G42" i="13"/>
  <c r="G50" i="13"/>
  <c r="G44" i="13"/>
  <c r="G48" i="13"/>
  <c r="G35" i="13"/>
  <c r="G43" i="13"/>
  <c r="G51" i="13"/>
  <c r="G36" i="13"/>
  <c r="G52" i="13"/>
  <c r="G37" i="13"/>
  <c r="G45" i="13"/>
  <c r="G47" i="13"/>
  <c r="G40" i="13"/>
  <c r="G38" i="13"/>
  <c r="G46" i="13"/>
  <c r="G39" i="13"/>
  <c r="L16" i="13"/>
  <c r="L24" i="13"/>
  <c r="L23" i="13"/>
  <c r="L17" i="13"/>
  <c r="L25" i="13"/>
  <c r="L18" i="13"/>
  <c r="L26" i="13"/>
  <c r="L19" i="13"/>
  <c r="L27" i="13"/>
  <c r="L15" i="13"/>
  <c r="L12" i="13"/>
  <c r="L20" i="13"/>
  <c r="L28" i="13"/>
  <c r="G30" i="13"/>
  <c r="L13" i="13"/>
  <c r="L21" i="13"/>
  <c r="L29" i="13"/>
  <c r="L14" i="13"/>
  <c r="L22" i="13"/>
  <c r="H36" i="13"/>
  <c r="H44" i="13"/>
  <c r="H52" i="13"/>
  <c r="H37" i="13"/>
  <c r="H45" i="13"/>
  <c r="H43" i="13"/>
  <c r="H38" i="13"/>
  <c r="H46" i="13"/>
  <c r="H39" i="13"/>
  <c r="H47" i="13"/>
  <c r="H51" i="13"/>
  <c r="H40" i="13"/>
  <c r="H48" i="13"/>
  <c r="H50" i="13"/>
  <c r="H35" i="13"/>
  <c r="H41" i="13"/>
  <c r="H49" i="13"/>
  <c r="H34" i="13"/>
  <c r="H42" i="13"/>
  <c r="M18" i="13"/>
  <c r="M26" i="13"/>
  <c r="M19" i="13"/>
  <c r="M27" i="13"/>
  <c r="M29" i="13"/>
  <c r="M17" i="13"/>
  <c r="M12" i="13"/>
  <c r="M20" i="13"/>
  <c r="M28" i="13"/>
  <c r="M13" i="13"/>
  <c r="M21" i="13"/>
  <c r="M14" i="13"/>
  <c r="M22" i="13"/>
  <c r="M24" i="13"/>
  <c r="M25" i="13"/>
  <c r="M15" i="13"/>
  <c r="M23" i="13"/>
  <c r="H30" i="13"/>
  <c r="M16" i="13"/>
  <c r="G18" i="13"/>
  <c r="G26" i="13"/>
  <c r="G27" i="13"/>
  <c r="G13" i="13"/>
  <c r="G21" i="13"/>
  <c r="G19" i="13"/>
  <c r="G12" i="13"/>
  <c r="G20" i="13"/>
  <c r="G28" i="13"/>
  <c r="G29" i="13"/>
  <c r="G14" i="13"/>
  <c r="G22" i="13"/>
  <c r="G15" i="13"/>
  <c r="G23" i="13"/>
  <c r="G17" i="13"/>
  <c r="G25" i="13"/>
  <c r="G16" i="13"/>
  <c r="G24" i="13"/>
  <c r="H12" i="13"/>
  <c r="H20" i="13"/>
  <c r="H28" i="13"/>
  <c r="H15" i="13"/>
  <c r="H13" i="13"/>
  <c r="H21" i="13"/>
  <c r="H29" i="13"/>
  <c r="H14" i="13"/>
  <c r="H22" i="13"/>
  <c r="H23" i="13"/>
  <c r="H16" i="13"/>
  <c r="H24" i="13"/>
  <c r="H17" i="13"/>
  <c r="H25" i="13"/>
  <c r="H19" i="13"/>
  <c r="H18" i="13"/>
  <c r="H26" i="13"/>
  <c r="H27" i="13"/>
  <c r="H33" i="13"/>
  <c r="L11" i="13"/>
  <c r="G33" i="13"/>
  <c r="G11" i="13"/>
  <c r="H11" i="13"/>
  <c r="M11" i="13"/>
  <c r="E22" i="6"/>
  <c r="E15" i="6"/>
  <c r="E16" i="6" l="1"/>
  <c r="E19" i="6" s="1"/>
  <c r="E20" i="6" s="1"/>
  <c r="E23" i="6"/>
  <c r="E24" i="6" s="1"/>
  <c r="E25" i="6" s="1"/>
  <c r="K17" i="2" l="1"/>
  <c r="J10" i="2"/>
  <c r="J9" i="2"/>
  <c r="I9" i="2"/>
  <c r="J11" i="2"/>
  <c r="I10" i="2"/>
  <c r="H9" i="2"/>
  <c r="M23" i="2" l="1" a="1"/>
  <c r="M23" i="2" s="1"/>
  <c r="M17" i="2" a="1"/>
  <c r="M17" i="2" s="1"/>
  <c r="N23" i="2" a="1"/>
  <c r="N23" i="2" s="1"/>
  <c r="N17" i="2" a="1"/>
  <c r="N17" i="2" s="1"/>
  <c r="I4" i="2"/>
  <c r="J4" i="2"/>
  <c r="O17" i="2" l="1"/>
  <c r="O23" i="2"/>
</calcChain>
</file>

<file path=xl/sharedStrings.xml><?xml version="1.0" encoding="utf-8"?>
<sst xmlns="http://schemas.openxmlformats.org/spreadsheetml/2006/main" count="252" uniqueCount="141">
  <si>
    <t>Date</t>
  </si>
  <si>
    <t>Standard deviation</t>
  </si>
  <si>
    <t>Variance covariance matrix (vcV)</t>
  </si>
  <si>
    <t>Weights</t>
  </si>
  <si>
    <t>Total</t>
  </si>
  <si>
    <t>Return</t>
  </si>
  <si>
    <t>Risk</t>
  </si>
  <si>
    <t>Risk Return adjustment</t>
  </si>
  <si>
    <t xml:space="preserve">Naïve Portfolio </t>
  </si>
  <si>
    <t>Optimized weight</t>
  </si>
  <si>
    <t>Historical simulation method</t>
  </si>
  <si>
    <t>Worst 5% of the day</t>
  </si>
  <si>
    <t>Worst return in 99% signifance</t>
  </si>
  <si>
    <t>Worst return in 99.9% signifance</t>
  </si>
  <si>
    <t>Average Daily Return</t>
  </si>
  <si>
    <t>Investment</t>
  </si>
  <si>
    <t>In any day, at 99% confidence you can lose</t>
  </si>
  <si>
    <t>So if it continues to 10 days, Value at Risk</t>
  </si>
  <si>
    <t>Variance-covariance method of value at risk</t>
  </si>
  <si>
    <t>Average daily return</t>
  </si>
  <si>
    <t>St dev of daily return</t>
  </si>
  <si>
    <t>Normal standard variable at 95% confidence left tail</t>
  </si>
  <si>
    <t>Possible value at risk at 95% con</t>
  </si>
  <si>
    <t>Possible value at risk at 95%</t>
  </si>
  <si>
    <t>if it continues for 10 days, Value at Risk</t>
  </si>
  <si>
    <t>Normal standard variable at 99% confidence left tail</t>
  </si>
  <si>
    <t>so, loss at 99% in a day</t>
  </si>
  <si>
    <t>So, possible value at risk at 99% in 1 day</t>
  </si>
  <si>
    <t>If this continues for 10 days</t>
  </si>
  <si>
    <t>No of traded days</t>
  </si>
  <si>
    <t>Annualized return</t>
  </si>
  <si>
    <t>Variance of daily ret</t>
  </si>
  <si>
    <t>Annualized variance</t>
  </si>
  <si>
    <t xml:space="preserve">Covariance </t>
  </si>
  <si>
    <t>Annualize Covariance</t>
  </si>
  <si>
    <t>UAH/USD</t>
  </si>
  <si>
    <t>AUD/USD</t>
  </si>
  <si>
    <t>USD/JPY</t>
  </si>
  <si>
    <t>Portfolio return</t>
  </si>
  <si>
    <t>Price</t>
  </si>
  <si>
    <t>RETURN</t>
  </si>
  <si>
    <t>AUS/USD</t>
  </si>
  <si>
    <t>USD/JPY vs UAH/USD</t>
  </si>
  <si>
    <t>UAH/USD vs AUS/USD</t>
  </si>
  <si>
    <t>AUS/USD vs USD/JPY</t>
  </si>
  <si>
    <t>USD/JPY VS UAH/USD</t>
  </si>
  <si>
    <t>Weight in USD/JPY</t>
  </si>
  <si>
    <t>Weight in UAH/USD</t>
  </si>
  <si>
    <t>Weight in AUS/USD</t>
  </si>
  <si>
    <t>Weight in UAH/USD  Forwad</t>
  </si>
  <si>
    <t>Return USD/JPY</t>
  </si>
  <si>
    <t>RETURN UAH/USD</t>
  </si>
  <si>
    <t>RETURN AUS/USD</t>
  </si>
  <si>
    <t>Return USD JPY</t>
  </si>
  <si>
    <t>Return UAH_USA</t>
  </si>
  <si>
    <t>AUD_USD</t>
  </si>
  <si>
    <t>Return USD_UAH</t>
  </si>
  <si>
    <t>Return of AUD_USD</t>
  </si>
  <si>
    <t>Weight of UAH_USD</t>
  </si>
  <si>
    <t>Weight of USD_JPY</t>
  </si>
  <si>
    <t>Weight of AUS_USD</t>
  </si>
  <si>
    <t>In any day, at 95% confidence you can lose</t>
  </si>
  <si>
    <t xml:space="preserve">Value at risk for the currency portfolio is performed on </t>
  </si>
  <si>
    <t xml:space="preserve">UAH/USD, 40% in USD/JPY and 10% in AUD/USD. </t>
  </si>
  <si>
    <t xml:space="preserve">there is 1% chance that the portfolio will lose more than </t>
  </si>
  <si>
    <t xml:space="preserve">at risk of -54.87. this means, at 99% confidence level </t>
  </si>
  <si>
    <t>54.87 in a day. If this continues for 10 days, then the</t>
  </si>
  <si>
    <t xml:space="preserve">VAR is -173.54 meaning that there is 1% chance that </t>
  </si>
  <si>
    <t xml:space="preserve">the portfolio will lose more tha 173.54. </t>
  </si>
  <si>
    <t xml:space="preserve">Value at Risk is -34.70 at 95% confidence level. This </t>
  </si>
  <si>
    <t>means that there is 5% chance of losing more than 34.70</t>
  </si>
  <si>
    <t>in a day. Similarly, in a 10 days time horizon there is 5%</t>
  </si>
  <si>
    <t>chance that the portfolio will lose more than 109.76.</t>
  </si>
  <si>
    <r>
      <rPr>
        <b/>
        <sz val="11"/>
        <color theme="1"/>
        <rFont val="Calibri"/>
        <family val="2"/>
        <scheme val="minor"/>
      </rPr>
      <t>Variance-covariance method</t>
    </r>
    <r>
      <rPr>
        <sz val="11"/>
        <color theme="1"/>
        <rFont val="Calibri"/>
        <family val="2"/>
        <scheme val="minor"/>
      </rPr>
      <t xml:space="preserve"> of VAR demonstrates that</t>
    </r>
  </si>
  <si>
    <r>
      <rPr>
        <b/>
        <sz val="11"/>
        <color theme="1"/>
        <rFont val="Calibri"/>
        <family val="2"/>
      </rPr>
      <t>Historical simulation method</t>
    </r>
    <r>
      <rPr>
        <sz val="11"/>
        <color theme="1"/>
        <rFont val="Calibri"/>
        <family val="2"/>
      </rPr>
      <t xml:space="preserve"> demonstrates the value</t>
    </r>
  </si>
  <si>
    <t xml:space="preserve">Portfolio created on 12/31/2021 
</t>
  </si>
  <si>
    <t>Currency</t>
  </si>
  <si>
    <t>Quantity</t>
  </si>
  <si>
    <t>Rate</t>
  </si>
  <si>
    <t>Value</t>
  </si>
  <si>
    <t>Allocation</t>
  </si>
  <si>
    <t>Interpretation</t>
  </si>
  <si>
    <t>Here, a portfolio consisting UAH/USD, AUD/USD, USD/JPY has been created on 12/31/2021. These currency pairs were selected on the basis of fundamental analysis provided on the earlier sheet. A total of $10,000 dollars has been set aside for investment in the portfolio which is reflcted in the total value cell. 
The allocation or weights for the investment has been obtained using the GMVP approach of portfolio optimization where the objective was RISK MINIMIZATION of the portfolio. The quantity of purchase is obtained by dividing the value of money to be invested in that currency divided by its rate on that particular trading day.</t>
  </si>
  <si>
    <t>Rebalancing act on 1/6/2022</t>
  </si>
  <si>
    <t>Current value</t>
  </si>
  <si>
    <t>Current allocation</t>
  </si>
  <si>
    <t>Desired allocation</t>
  </si>
  <si>
    <t>Need for rebalancing</t>
  </si>
  <si>
    <t>Amount to rebalance</t>
  </si>
  <si>
    <t>Decision</t>
  </si>
  <si>
    <t>YES</t>
  </si>
  <si>
    <t>BUY</t>
  </si>
  <si>
    <t>SELL</t>
  </si>
  <si>
    <t>Rebalanced portfolio on 1/6/2022</t>
  </si>
  <si>
    <t>c</t>
  </si>
  <si>
    <t>Fundamental analysis as of FY 2020/21</t>
  </si>
  <si>
    <t>Country</t>
  </si>
  <si>
    <t>GDP(In trillion dollars)</t>
  </si>
  <si>
    <t>Rank</t>
  </si>
  <si>
    <t>Inflation rate</t>
  </si>
  <si>
    <t>Real interest rate</t>
  </si>
  <si>
    <t>Sovereign Rating</t>
  </si>
  <si>
    <t>S&amp;P</t>
  </si>
  <si>
    <t>Moody's</t>
  </si>
  <si>
    <t>Fitch</t>
  </si>
  <si>
    <t>United states</t>
  </si>
  <si>
    <t>AA+</t>
  </si>
  <si>
    <t>AAA</t>
  </si>
  <si>
    <t>United kingdom</t>
  </si>
  <si>
    <t>AA</t>
  </si>
  <si>
    <t>Aa3</t>
  </si>
  <si>
    <t>AA-</t>
  </si>
  <si>
    <t>Russia</t>
  </si>
  <si>
    <t>BBB-</t>
  </si>
  <si>
    <t>Baa3</t>
  </si>
  <si>
    <t>BBB</t>
  </si>
  <si>
    <t>Japan</t>
  </si>
  <si>
    <t>A+</t>
  </si>
  <si>
    <t>A1</t>
  </si>
  <si>
    <t>A</t>
  </si>
  <si>
    <t>Argentina</t>
  </si>
  <si>
    <t>CCC+</t>
  </si>
  <si>
    <t>Ca</t>
  </si>
  <si>
    <t>CCC</t>
  </si>
  <si>
    <t>Australia</t>
  </si>
  <si>
    <t>Ukraine</t>
  </si>
  <si>
    <t>B</t>
  </si>
  <si>
    <t>Caa1</t>
  </si>
  <si>
    <t>Pakistan</t>
  </si>
  <si>
    <t>N/A</t>
  </si>
  <si>
    <t>B3</t>
  </si>
  <si>
    <t>B-</t>
  </si>
  <si>
    <t>Average Daily return</t>
  </si>
  <si>
    <t>Variance</t>
  </si>
  <si>
    <t xml:space="preserve">12/31/2021 with the weightage allocation of 50% in </t>
  </si>
  <si>
    <t xml:space="preserve">The rebalancing of the currency portfolio done on 6.1.2022 brought us to maintain the original and desired level of currency allocation of 50% in UAH/USD, 40% in USD/JPY and 10% in AUD/USD. </t>
  </si>
  <si>
    <r>
      <rPr>
        <b/>
        <sz val="11"/>
        <color theme="1"/>
        <rFont val="Calibri"/>
        <family val="2"/>
        <scheme val="minor"/>
      </rPr>
      <t>Historical Simulation Method</t>
    </r>
    <r>
      <rPr>
        <sz val="11"/>
        <color theme="1"/>
        <rFont val="Calibri"/>
        <family val="2"/>
        <scheme val="minor"/>
      </rPr>
      <t xml:space="preserve"> demonstrated the VAR of -51.55 i.e significantly higher than that of the VAR on 12.31.2021 which depicts a need for portfolio rebalancing to minimize the risk. At 95% confidence level there is a 5% change that the porfolio will lose more than 51.66 in a day. If this trend continues for another 10 days, then the VAR is -163.37 meaning that there is 5% chance that the portfolio will lose around 163.37. </t>
    </r>
  </si>
  <si>
    <r>
      <rPr>
        <b/>
        <sz val="11"/>
        <color theme="1"/>
        <rFont val="Calibri"/>
        <family val="2"/>
        <scheme val="minor"/>
      </rPr>
      <t>Variance- covariance method</t>
    </r>
    <r>
      <rPr>
        <sz val="11"/>
        <color theme="1"/>
        <rFont val="Calibri"/>
        <family val="2"/>
        <scheme val="minor"/>
      </rPr>
      <t xml:space="preserve">  demonstrates the VAR of -58.915 i.e significantly higher than that of the VAR on 12.31.2021 which depicts a need for portfolio rebalancing to minimize the risk. At 95% confidence level, there is 5% chance that portfolio will lose around 58.91 in a day. Similarly, if this continues for 10 more days than the VAR would be around 186.30.</t>
    </r>
  </si>
  <si>
    <t>In order to select the currencies for rebalancing simulation, a fundamental analysis of the major currency pairs has been performed.Fundamental analysis in forex trading is a method of evaluating the economic and political factors that can affect the value of a currency. It is used to predict the future performance of a currency by analyzing economic data, such as interest rates, inflation, and gross domestic product (GDP), Sovereign ratings as well as political events. On the basis of fundamental analysis, the rationale for selecting the currencies for portfolio optimazation are as below.
1. UAH/USD: In order to depict the fluctuations in portfolio risk post the Russian invasion of Ukraine, the selection of Ukrainian hryvnia as one of the currencies was necessary, despite the presence of other stronger currencies. This choice was made to provide the appropriate context.
2. AUD/USD: The rationale for selecting Australian Dollars as our base currency is its modertate-low inflation rate, a highest real interest rate and supreme sovereign ratings provided by credible institutions.
3.USD/JPY: The rationale for selecting US Dollars as our base currency is its highest GDP rank, moderate inflation rate and relatively higher sovereign ratings provided by the credible institutions.</t>
  </si>
  <si>
    <t>Here, the deviation of portfolio allocation has been assessed on 1/6/2022(i.e After the Russia invasion of Ukraine). Since there have been some deviations in the asset allocation, we have identified that there is a need for rebalancing of the portfolio.The current allocation with that of our original(desired) allocation were compared and decided whether to buy or sell the currencies to rebalance the portfolio.</t>
  </si>
  <si>
    <t>Finally, a rebalanced portfolio has been prepared on the same date of rebalancing . Since a CONSTANT MIX REBALANCING METHOD is being followed, our desired allocation of these currencies is same as the original allocation. The overall value of the portfolio changes but allocation of the currencies is kept the same.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</si>
</sst>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00000"/>
    <numFmt numFmtId="165" formatCode="0.0"/>
    <numFmt numFmtId="166" formatCode="0.0%"/>
    <numFmt numFmtId="167" formatCode="0.000%"/>
    <numFmt numFmtId="168" formatCode="0.0000000000000000%"/>
    <numFmt numFmtId="169" formatCode="0.000000"/>
    <numFmt numFmtId="170" formatCode="0.0000000"/>
    <numFmt numFmtId="171" formatCode="0.0000%"/>
    <numFmt numFmtId="172" formatCode="0.00000%"/>
    <numFmt numFmtId="173" formatCode="0.00000E+00"/>
  </numFmts>
  <fonts count="17">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b/>
      <sz val="12"/>
      <color theme="1"/>
      <name val="Calibri"/>
      <family val="2"/>
      <scheme val="minor"/>
    </font>
    <font>
      <b/>
      <sz val="11"/>
      <name val="Calibri"/>
      <family val="2"/>
    </font>
    <font>
      <sz val="11"/>
      <color theme="1"/>
      <name val="Calibri"/>
      <family val="2"/>
    </font>
    <font>
      <b/>
      <sz val="11"/>
      <color rgb="FF000000"/>
      <name val="Calibri"/>
      <family val="2"/>
    </font>
    <font>
      <b/>
      <sz val="11"/>
      <color theme="1"/>
      <name val="Calibri"/>
      <family val="2"/>
    </font>
    <font>
      <sz val="10"/>
      <color theme="1"/>
      <name val="Arial"/>
      <family val="2"/>
    </font>
    <font>
      <b/>
      <sz val="10"/>
      <color theme="1"/>
      <name val="Arial"/>
      <family val="2"/>
    </font>
    <font>
      <b/>
      <sz val="12"/>
      <color theme="1"/>
      <name val="Calibri"/>
      <family val="2"/>
    </font>
    <font>
      <b/>
      <sz val="11"/>
      <color theme="1"/>
      <name val="Arial"/>
      <family val="2"/>
    </font>
    <font>
      <sz val="11"/>
      <color theme="1"/>
      <name val="Arial"/>
      <family val="2"/>
    </font>
    <font>
      <b/>
      <sz val="12"/>
      <color theme="1"/>
      <name val="Arial"/>
      <family val="2"/>
    </font>
    <font>
      <sz val="11"/>
      <color rgb="FF333333"/>
      <name val="Helvetica Neue"/>
    </font>
    <font>
      <b/>
      <sz val="12"/>
      <name val="Calibri"/>
      <family val="2"/>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C9DAF8"/>
        <bgColor indexed="64"/>
      </patternFill>
    </fill>
    <fill>
      <patternFill patternType="solid">
        <fgColor rgb="FFA4C2F4"/>
        <bgColor indexed="64"/>
      </patternFill>
    </fill>
    <fill>
      <patternFill patternType="solid">
        <fgColor rgb="FFFFFFFF"/>
        <bgColor indexed="64"/>
      </patternFill>
    </fill>
    <fill>
      <patternFill patternType="solid">
        <fgColor rgb="FFD0E0E3"/>
        <bgColor indexed="64"/>
      </patternFill>
    </fill>
    <fill>
      <patternFill patternType="solid">
        <fgColor rgb="FFB6D7A8"/>
        <bgColor indexed="64"/>
      </patternFill>
    </fill>
    <fill>
      <patternFill patternType="solid">
        <fgColor rgb="FFEA9999"/>
        <bgColor indexed="64"/>
      </patternFill>
    </fill>
    <fill>
      <patternFill patternType="solid">
        <fgColor rgb="FFA2C4C9"/>
        <bgColor indexed="64"/>
      </patternFill>
    </fill>
    <fill>
      <patternFill patternType="solid">
        <fgColor theme="5" tint="0.39997558519241921"/>
        <bgColor indexed="64"/>
      </patternFill>
    </fill>
    <fill>
      <patternFill patternType="solid">
        <fgColor theme="7" tint="0.39997558519241921"/>
        <bgColor indexed="64"/>
      </patternFill>
    </fill>
  </fills>
  <borders count="31">
    <border>
      <left/>
      <right/>
      <top/>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auto="1"/>
      </top>
      <bottom/>
      <diagonal/>
    </border>
  </borders>
  <cellStyleXfs count="3">
    <xf numFmtId="0" fontId="0" fillId="0" borderId="0"/>
    <xf numFmtId="9" fontId="2" fillId="0" borderId="0" applyFont="0" applyFill="0" applyBorder="0" applyAlignment="0" applyProtection="0"/>
    <xf numFmtId="0" fontId="1" fillId="0" borderId="0"/>
  </cellStyleXfs>
  <cellXfs count="129">
    <xf numFmtId="0" fontId="0" fillId="0" borderId="0" xfId="0"/>
    <xf numFmtId="0" fontId="4" fillId="0" borderId="0" xfId="0" applyFont="1"/>
    <xf numFmtId="14" fontId="0" fillId="0" borderId="0" xfId="0" applyNumberFormat="1"/>
    <xf numFmtId="10" fontId="0" fillId="0" borderId="0" xfId="0" applyNumberFormat="1"/>
    <xf numFmtId="0" fontId="5" fillId="0" borderId="0" xfId="0" applyFont="1"/>
    <xf numFmtId="164" fontId="0" fillId="0" borderId="0" xfId="0" applyNumberFormat="1"/>
    <xf numFmtId="0" fontId="0" fillId="0" borderId="2" xfId="0" applyBorder="1"/>
    <xf numFmtId="0" fontId="4" fillId="0" borderId="2" xfId="0" applyFont="1" applyBorder="1"/>
    <xf numFmtId="164" fontId="0" fillId="0" borderId="2" xfId="0" applyNumberFormat="1" applyBorder="1"/>
    <xf numFmtId="0" fontId="2" fillId="0" borderId="0" xfId="0" applyFont="1"/>
    <xf numFmtId="0" fontId="5" fillId="0" borderId="2" xfId="0" applyFont="1" applyBorder="1"/>
    <xf numFmtId="165" fontId="0" fillId="0" borderId="2" xfId="0" applyNumberFormat="1" applyBorder="1"/>
    <xf numFmtId="0" fontId="3" fillId="0" borderId="2" xfId="0" applyFont="1" applyBorder="1"/>
    <xf numFmtId="0" fontId="3" fillId="0" borderId="0" xfId="0" applyFont="1"/>
    <xf numFmtId="166" fontId="0" fillId="0" borderId="0" xfId="1" applyNumberFormat="1" applyFont="1" applyFill="1" applyBorder="1"/>
    <xf numFmtId="0" fontId="5" fillId="2" borderId="0" xfId="0" applyFont="1" applyFill="1"/>
    <xf numFmtId="167" fontId="0" fillId="0" borderId="0" xfId="1" applyNumberFormat="1" applyFont="1" applyFill="1" applyBorder="1"/>
    <xf numFmtId="167" fontId="0" fillId="0" borderId="2" xfId="0" applyNumberFormat="1" applyBorder="1"/>
    <xf numFmtId="10" fontId="0" fillId="0" borderId="2" xfId="1" applyNumberFormat="1" applyFont="1" applyFill="1" applyBorder="1"/>
    <xf numFmtId="0" fontId="2" fillId="0" borderId="2" xfId="0" applyFont="1" applyBorder="1"/>
    <xf numFmtId="167" fontId="0" fillId="0" borderId="2" xfId="1" applyNumberFormat="1" applyFont="1" applyFill="1" applyBorder="1"/>
    <xf numFmtId="170" fontId="0" fillId="0" borderId="2" xfId="0" applyNumberFormat="1" applyBorder="1"/>
    <xf numFmtId="0" fontId="6" fillId="0" borderId="0" xfId="0" applyFont="1"/>
    <xf numFmtId="14" fontId="6" fillId="0" borderId="0" xfId="0" applyNumberFormat="1" applyFont="1"/>
    <xf numFmtId="172" fontId="0" fillId="0" borderId="2" xfId="1" applyNumberFormat="1" applyFont="1" applyFill="1" applyBorder="1"/>
    <xf numFmtId="171" fontId="0" fillId="0" borderId="2" xfId="0" applyNumberFormat="1" applyBorder="1"/>
    <xf numFmtId="173" fontId="0" fillId="0" borderId="2" xfId="0" applyNumberFormat="1" applyBorder="1"/>
    <xf numFmtId="0" fontId="7" fillId="0" borderId="0" xfId="0" applyFont="1"/>
    <xf numFmtId="0" fontId="7" fillId="0" borderId="2" xfId="0" applyFont="1" applyBorder="1"/>
    <xf numFmtId="0" fontId="6" fillId="0" borderId="2" xfId="0" applyFont="1" applyBorder="1"/>
    <xf numFmtId="0" fontId="5" fillId="0" borderId="1" xfId="0" applyFont="1" applyBorder="1"/>
    <xf numFmtId="14" fontId="0" fillId="0" borderId="2" xfId="0" applyNumberFormat="1" applyBorder="1"/>
    <xf numFmtId="10" fontId="0" fillId="0" borderId="2" xfId="0" applyNumberFormat="1" applyBorder="1"/>
    <xf numFmtId="169" fontId="0" fillId="0" borderId="2" xfId="0" applyNumberFormat="1" applyBorder="1"/>
    <xf numFmtId="171" fontId="0" fillId="0" borderId="2" xfId="1" applyNumberFormat="1" applyFont="1" applyFill="1" applyBorder="1"/>
    <xf numFmtId="168" fontId="0" fillId="0" borderId="2" xfId="0" applyNumberFormat="1" applyBorder="1"/>
    <xf numFmtId="14" fontId="6" fillId="0" borderId="2" xfId="0" applyNumberFormat="1" applyFont="1" applyBorder="1"/>
    <xf numFmtId="167" fontId="5" fillId="0" borderId="2" xfId="1" applyNumberFormat="1" applyFont="1" applyBorder="1"/>
    <xf numFmtId="171" fontId="0" fillId="0" borderId="2" xfId="1" applyNumberFormat="1" applyFont="1" applyBorder="1"/>
    <xf numFmtId="167" fontId="0" fillId="0" borderId="2" xfId="1" applyNumberFormat="1" applyFont="1" applyBorder="1"/>
    <xf numFmtId="171" fontId="3" fillId="0" borderId="2" xfId="1" applyNumberFormat="1" applyFont="1" applyBorder="1"/>
    <xf numFmtId="167" fontId="3" fillId="0" borderId="2" xfId="1" applyNumberFormat="1" applyFont="1" applyBorder="1"/>
    <xf numFmtId="167" fontId="3" fillId="0" borderId="0" xfId="1" applyNumberFormat="1" applyFont="1" applyBorder="1"/>
    <xf numFmtId="167" fontId="0" fillId="0" borderId="0" xfId="1" applyNumberFormat="1" applyFont="1" applyBorder="1"/>
    <xf numFmtId="0" fontId="7" fillId="0" borderId="3" xfId="0" applyFont="1" applyBorder="1"/>
    <xf numFmtId="10" fontId="7" fillId="0" borderId="3" xfId="0" applyNumberFormat="1" applyFont="1" applyBorder="1"/>
    <xf numFmtId="10" fontId="7" fillId="0" borderId="0" xfId="0" applyNumberFormat="1" applyFont="1"/>
    <xf numFmtId="10" fontId="6" fillId="0" borderId="0" xfId="0" applyNumberFormat="1" applyFont="1"/>
    <xf numFmtId="10" fontId="6" fillId="0" borderId="0" xfId="1" applyNumberFormat="1" applyFont="1" applyFill="1" applyBorder="1"/>
    <xf numFmtId="0" fontId="0" fillId="3" borderId="2" xfId="0" applyFill="1" applyBorder="1"/>
    <xf numFmtId="0" fontId="0" fillId="0" borderId="8" xfId="0" applyBorder="1"/>
    <xf numFmtId="0" fontId="0" fillId="0" borderId="10" xfId="0" applyBorder="1"/>
    <xf numFmtId="0" fontId="0" fillId="0" borderId="1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9" xfId="0" applyBorder="1"/>
    <xf numFmtId="0" fontId="6" fillId="0" borderId="5" xfId="0" applyFont="1" applyBorder="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9" fillId="0" borderId="12" xfId="0" applyFont="1" applyBorder="1" applyAlignment="1">
      <alignment wrapText="1"/>
    </xf>
    <xf numFmtId="0" fontId="9" fillId="0" borderId="15" xfId="0" applyFont="1" applyBorder="1" applyAlignment="1">
      <alignment wrapText="1"/>
    </xf>
    <xf numFmtId="0" fontId="10" fillId="4" borderId="16" xfId="0" applyFont="1" applyFill="1" applyBorder="1" applyAlignment="1">
      <alignment wrapText="1"/>
    </xf>
    <xf numFmtId="0" fontId="10" fillId="4" borderId="17" xfId="0" applyFont="1" applyFill="1" applyBorder="1" applyAlignment="1">
      <alignment wrapText="1"/>
    </xf>
    <xf numFmtId="0" fontId="11" fillId="0" borderId="16" xfId="0" applyFont="1" applyBorder="1" applyAlignment="1">
      <alignment wrapText="1"/>
    </xf>
    <xf numFmtId="0" fontId="9" fillId="0" borderId="17" xfId="0" applyFont="1" applyBorder="1" applyAlignment="1">
      <alignment horizontal="right" wrapText="1"/>
    </xf>
    <xf numFmtId="9" fontId="9" fillId="0" borderId="17" xfId="0" applyNumberFormat="1" applyFont="1" applyBorder="1" applyAlignment="1">
      <alignment horizontal="right" wrapText="1"/>
    </xf>
    <xf numFmtId="0" fontId="6" fillId="0" borderId="17" xfId="0" applyFont="1" applyBorder="1" applyAlignment="1">
      <alignment horizontal="right" wrapText="1"/>
    </xf>
    <xf numFmtId="0" fontId="10" fillId="0" borderId="16" xfId="0" applyFont="1" applyBorder="1" applyAlignment="1">
      <alignment wrapText="1"/>
    </xf>
    <xf numFmtId="0" fontId="9" fillId="0" borderId="17" xfId="0" applyFont="1" applyBorder="1" applyAlignment="1">
      <alignment wrapText="1"/>
    </xf>
    <xf numFmtId="0" fontId="12" fillId="5" borderId="12" xfId="0" applyFont="1" applyFill="1" applyBorder="1" applyAlignment="1">
      <alignment wrapText="1"/>
    </xf>
    <xf numFmtId="0" fontId="10" fillId="7" borderId="16" xfId="0" applyFont="1" applyFill="1" applyBorder="1" applyAlignment="1">
      <alignment wrapText="1"/>
    </xf>
    <xf numFmtId="0" fontId="10" fillId="7" borderId="17" xfId="0" applyFont="1" applyFill="1" applyBorder="1" applyAlignment="1">
      <alignment wrapText="1"/>
    </xf>
    <xf numFmtId="10" fontId="9" fillId="0" borderId="17" xfId="0" applyNumberFormat="1" applyFont="1" applyBorder="1" applyAlignment="1">
      <alignment horizontal="right" wrapText="1"/>
    </xf>
    <xf numFmtId="0" fontId="9" fillId="8" borderId="17" xfId="0" applyFont="1" applyFill="1" applyBorder="1" applyAlignment="1">
      <alignment wrapText="1"/>
    </xf>
    <xf numFmtId="0" fontId="9" fillId="9" borderId="17" xfId="0" applyFont="1" applyFill="1" applyBorder="1" applyAlignment="1">
      <alignment wrapText="1"/>
    </xf>
    <xf numFmtId="0" fontId="12" fillId="10" borderId="12" xfId="0" applyFont="1" applyFill="1" applyBorder="1" applyAlignment="1">
      <alignment wrapText="1"/>
    </xf>
    <xf numFmtId="0" fontId="10" fillId="0" borderId="15" xfId="0" applyFont="1" applyBorder="1" applyAlignment="1">
      <alignment wrapText="1"/>
    </xf>
    <xf numFmtId="0" fontId="10" fillId="8" borderId="16" xfId="0" applyFont="1" applyFill="1" applyBorder="1" applyAlignment="1">
      <alignment wrapText="1"/>
    </xf>
    <xf numFmtId="0" fontId="10" fillId="8" borderId="17" xfId="0" applyFont="1" applyFill="1" applyBorder="1" applyAlignment="1">
      <alignment wrapText="1"/>
    </xf>
    <xf numFmtId="0" fontId="9" fillId="8" borderId="16" xfId="0" applyFont="1" applyFill="1" applyBorder="1" applyAlignment="1">
      <alignment wrapText="1"/>
    </xf>
    <xf numFmtId="0" fontId="12" fillId="8" borderId="12" xfId="0" applyFont="1" applyFill="1" applyBorder="1" applyAlignment="1">
      <alignment wrapText="1"/>
    </xf>
    <xf numFmtId="0" fontId="9" fillId="0" borderId="16" xfId="0" applyFont="1" applyBorder="1" applyAlignment="1">
      <alignment horizontal="center" wrapText="1"/>
    </xf>
    <xf numFmtId="0" fontId="9" fillId="0" borderId="17" xfId="0" applyFont="1" applyBorder="1" applyAlignment="1">
      <alignment horizontal="center" wrapText="1"/>
    </xf>
    <xf numFmtId="10" fontId="9" fillId="0" borderId="17" xfId="0" applyNumberFormat="1" applyFont="1" applyBorder="1" applyAlignment="1">
      <alignment horizontal="center" wrapText="1"/>
    </xf>
    <xf numFmtId="0" fontId="9" fillId="6" borderId="17" xfId="0" applyFont="1" applyFill="1" applyBorder="1" applyAlignment="1">
      <alignment horizontal="center" wrapText="1"/>
    </xf>
    <xf numFmtId="0" fontId="15" fillId="6" borderId="17" xfId="0" applyFont="1" applyFill="1" applyBorder="1" applyAlignment="1">
      <alignment horizontal="center" wrapText="1"/>
    </xf>
    <xf numFmtId="10" fontId="9" fillId="6" borderId="17" xfId="0" applyNumberFormat="1" applyFont="1" applyFill="1" applyBorder="1" applyAlignment="1">
      <alignment horizontal="center" wrapText="1"/>
    </xf>
    <xf numFmtId="0" fontId="0" fillId="0" borderId="0" xfId="0" applyBorder="1"/>
    <xf numFmtId="171" fontId="0" fillId="0" borderId="1" xfId="1" applyNumberFormat="1" applyFont="1" applyFill="1" applyBorder="1"/>
    <xf numFmtId="0" fontId="4" fillId="0" borderId="30" xfId="0" applyFont="1" applyBorder="1"/>
    <xf numFmtId="0" fontId="0" fillId="11" borderId="2" xfId="0" applyFill="1" applyBorder="1"/>
    <xf numFmtId="0" fontId="5" fillId="12" borderId="0" xfId="0" applyFont="1" applyFill="1"/>
    <xf numFmtId="0" fontId="0" fillId="0" borderId="2" xfId="0" applyBorder="1" applyAlignment="1">
      <alignment wrapText="1"/>
    </xf>
    <xf numFmtId="0" fontId="4" fillId="3" borderId="2" xfId="0" applyFont="1" applyFill="1" applyBorder="1"/>
    <xf numFmtId="0" fontId="3" fillId="3" borderId="2" xfId="0" applyFont="1" applyFill="1" applyBorder="1"/>
    <xf numFmtId="0" fontId="14" fillId="8" borderId="13" xfId="0" applyFont="1" applyFill="1" applyBorder="1" applyAlignment="1">
      <alignment horizontal="center" wrapText="1"/>
    </xf>
    <xf numFmtId="0" fontId="14" fillId="8" borderId="18" xfId="0" applyFont="1" applyFill="1" applyBorder="1" applyAlignment="1">
      <alignment horizontal="center" wrapText="1"/>
    </xf>
    <xf numFmtId="0" fontId="14" fillId="8" borderId="14" xfId="0" applyFont="1" applyFill="1" applyBorder="1" applyAlignment="1">
      <alignment horizontal="center" wrapText="1"/>
    </xf>
    <xf numFmtId="0" fontId="10" fillId="8" borderId="27" xfId="0" applyFont="1" applyFill="1" applyBorder="1" applyAlignment="1">
      <alignment horizontal="center" wrapText="1"/>
    </xf>
    <xf numFmtId="0" fontId="10" fillId="8" borderId="28" xfId="0" applyFont="1" applyFill="1" applyBorder="1" applyAlignment="1">
      <alignment horizontal="center" wrapText="1"/>
    </xf>
    <xf numFmtId="0" fontId="10" fillId="8" borderId="29" xfId="0" applyFont="1" applyFill="1" applyBorder="1" applyAlignment="1">
      <alignment horizontal="center" wrapText="1"/>
    </xf>
    <xf numFmtId="0" fontId="13" fillId="0" borderId="19" xfId="0" applyFont="1" applyBorder="1" applyAlignment="1">
      <alignment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13" fillId="0" borderId="22" xfId="0" applyFont="1" applyBorder="1" applyAlignment="1">
      <alignment vertical="center" wrapText="1"/>
    </xf>
    <xf numFmtId="0" fontId="13" fillId="0" borderId="0" xfId="0" applyFont="1" applyAlignment="1">
      <alignment vertical="center" wrapText="1"/>
    </xf>
    <xf numFmtId="0" fontId="13" fillId="0" borderId="23" xfId="0" applyFont="1" applyBorder="1" applyAlignment="1">
      <alignment vertical="center" wrapText="1"/>
    </xf>
    <xf numFmtId="0" fontId="13" fillId="0" borderId="24" xfId="0" applyFont="1" applyBorder="1" applyAlignment="1">
      <alignment vertical="center" wrapText="1"/>
    </xf>
    <xf numFmtId="0" fontId="13" fillId="0" borderId="25" xfId="0" applyFont="1" applyBorder="1" applyAlignment="1">
      <alignment vertical="center" wrapText="1"/>
    </xf>
    <xf numFmtId="0" fontId="13" fillId="0" borderId="26" xfId="0" applyFont="1" applyBorder="1" applyAlignment="1">
      <alignment vertical="center" wrapText="1"/>
    </xf>
    <xf numFmtId="0" fontId="16" fillId="0" borderId="2" xfId="0" applyFont="1" applyBorder="1" applyAlignment="1">
      <alignment horizontal="center"/>
    </xf>
    <xf numFmtId="0" fontId="13" fillId="0" borderId="13" xfId="0" applyFont="1" applyBorder="1" applyAlignment="1">
      <alignment wrapText="1"/>
    </xf>
    <xf numFmtId="0" fontId="9" fillId="0" borderId="18" xfId="0" applyFont="1" applyBorder="1" applyAlignment="1">
      <alignment wrapText="1"/>
    </xf>
    <xf numFmtId="0" fontId="9" fillId="0" borderId="14" xfId="0" applyFont="1" applyBorder="1" applyAlignment="1">
      <alignment wrapText="1"/>
    </xf>
    <xf numFmtId="0" fontId="10" fillId="0" borderId="13" xfId="0" applyFont="1" applyBorder="1" applyAlignment="1">
      <alignment wrapText="1"/>
    </xf>
    <xf numFmtId="0" fontId="10" fillId="0" borderId="14" xfId="0" applyFont="1" applyBorder="1" applyAlignment="1">
      <alignment wrapText="1"/>
    </xf>
    <xf numFmtId="0" fontId="13" fillId="6" borderId="13" xfId="0" applyFont="1" applyFill="1" applyBorder="1" applyAlignment="1">
      <alignment wrapText="1"/>
    </xf>
    <xf numFmtId="0" fontId="13" fillId="6" borderId="18" xfId="0" applyFont="1" applyFill="1" applyBorder="1" applyAlignment="1">
      <alignment wrapText="1"/>
    </xf>
    <xf numFmtId="0" fontId="13" fillId="6" borderId="14" xfId="0" applyFont="1" applyFill="1" applyBorder="1" applyAlignment="1">
      <alignment wrapText="1"/>
    </xf>
    <xf numFmtId="0" fontId="10" fillId="0" borderId="18" xfId="0" applyFont="1" applyBorder="1" applyAlignment="1">
      <alignment wrapText="1"/>
    </xf>
    <xf numFmtId="0" fontId="0" fillId="0" borderId="2" xfId="0" applyBorder="1" applyAlignment="1">
      <alignment horizontal="center" wrapText="1"/>
    </xf>
    <xf numFmtId="0" fontId="3" fillId="0" borderId="0" xfId="0" applyFont="1" applyAlignment="1">
      <alignment horizontal="center"/>
    </xf>
    <xf numFmtId="0" fontId="5" fillId="2" borderId="2" xfId="0" applyFont="1" applyFill="1" applyBorder="1" applyAlignment="1">
      <alignment horizontal="center"/>
    </xf>
  </cellXfs>
  <cellStyles count="3">
    <cellStyle name="Normal" xfId="0" builtinId="0"/>
    <cellStyle name="Normal 3"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tx>
            <c:strRef>
              <c:f>'Portfolio Risk ret profile'!$J$9:$M$9</c:f>
              <c:strCache>
                <c:ptCount val="1"/>
                <c:pt idx="0">
                  <c:v>UAH/USD vs AUS/USD</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'Portfolio Risk ret profile'!$L$11:$L$29</c:f>
              <c:numCache>
                <c:formatCode>0.000%</c:formatCode>
                <c:ptCount val="19"/>
                <c:pt idx="0">
                  <c:v>5.7370281369033549E-3</c:v>
                </c:pt>
                <c:pt idx="1">
                  <c:v>5.1450926633522659E-3</c:v>
                </c:pt>
                <c:pt idx="2">
                  <c:v>4.615466187017081E-3</c:v>
                </c:pt>
                <c:pt idx="3">
                  <c:v>4.1481487078978002E-3</c:v>
                </c:pt>
                <c:pt idx="4">
                  <c:v>3.7431402259944244E-3</c:v>
                </c:pt>
                <c:pt idx="5">
                  <c:v>3.400440741306951E-3</c:v>
                </c:pt>
                <c:pt idx="6">
                  <c:v>3.1200502538353825E-3</c:v>
                </c:pt>
                <c:pt idx="7">
                  <c:v>2.9019687635797185E-3</c:v>
                </c:pt>
                <c:pt idx="8">
                  <c:v>2.7461962705399583E-3</c:v>
                </c:pt>
                <c:pt idx="9">
                  <c:v>2.6527327747161082E-3</c:v>
                </c:pt>
                <c:pt idx="10">
                  <c:v>2.6215782761081548E-3</c:v>
                </c:pt>
                <c:pt idx="11">
                  <c:v>2.6527327747161065E-3</c:v>
                </c:pt>
                <c:pt idx="12">
                  <c:v>2.7461962705399618E-3</c:v>
                </c:pt>
                <c:pt idx="13">
                  <c:v>2.901968763579722E-3</c:v>
                </c:pt>
                <c:pt idx="14">
                  <c:v>3.1200502538353846E-3</c:v>
                </c:pt>
                <c:pt idx="15">
                  <c:v>3.4004407413069531E-3</c:v>
                </c:pt>
                <c:pt idx="16">
                  <c:v>3.7431402259944261E-3</c:v>
                </c:pt>
                <c:pt idx="17">
                  <c:v>4.1481487078978011E-3</c:v>
                </c:pt>
                <c:pt idx="18">
                  <c:v>4.6154661870170819E-3</c:v>
                </c:pt>
              </c:numCache>
            </c:numRef>
          </c:xVal>
          <c:yVal>
            <c:numRef>
              <c:f>'Portfolio Risk ret profile'!$M$11:$M$29</c:f>
              <c:numCache>
                <c:formatCode>0.00%</c:formatCode>
                <c:ptCount val="19"/>
                <c:pt idx="0">
                  <c:v>0.12817511220734157</c:v>
                </c:pt>
                <c:pt idx="1">
                  <c:v>0.1216551052664389</c:v>
                </c:pt>
                <c:pt idx="2">
                  <c:v>0.11513509832553623</c:v>
                </c:pt>
                <c:pt idx="3">
                  <c:v>0.10861509138463354</c:v>
                </c:pt>
                <c:pt idx="4">
                  <c:v>0.10209508444373087</c:v>
                </c:pt>
                <c:pt idx="5">
                  <c:v>9.5575077502828204E-2</c:v>
                </c:pt>
                <c:pt idx="6">
                  <c:v>8.9055070561925534E-2</c:v>
                </c:pt>
                <c:pt idx="7">
                  <c:v>8.2535063621022864E-2</c:v>
                </c:pt>
                <c:pt idx="8">
                  <c:v>7.601505668012018E-2</c:v>
                </c:pt>
                <c:pt idx="9">
                  <c:v>6.9495049739217649E-2</c:v>
                </c:pt>
                <c:pt idx="10">
                  <c:v>6.2975042798314965E-2</c:v>
                </c:pt>
                <c:pt idx="11">
                  <c:v>5.6455035857412302E-2</c:v>
                </c:pt>
                <c:pt idx="12">
                  <c:v>4.9935028916509624E-2</c:v>
                </c:pt>
                <c:pt idx="13">
                  <c:v>4.3415021975606947E-2</c:v>
                </c:pt>
                <c:pt idx="14">
                  <c:v>3.689501503470427E-2</c:v>
                </c:pt>
                <c:pt idx="15">
                  <c:v>3.03750080938016E-2</c:v>
                </c:pt>
                <c:pt idx="16">
                  <c:v>2.385500115289893E-2</c:v>
                </c:pt>
                <c:pt idx="17">
                  <c:v>1.7334994211996257E-2</c:v>
                </c:pt>
                <c:pt idx="18">
                  <c:v>1.0814987271093585E-2</c:v>
                </c:pt>
              </c:numCache>
            </c:numRef>
          </c:yVal>
          <c:smooth val="1"/>
          <c:extLst xmlns:c16r2="http://schemas.microsoft.com/office/drawing/2015/06/chart">
            <c:ext xmlns:c16="http://schemas.microsoft.com/office/drawing/2014/chart" uri="{C3380CC4-5D6E-409C-BE32-E72D297353CC}">
              <c16:uniqueId val="{00000001-7089-40A4-AB1F-C6AF41A91027}"/>
            </c:ext>
          </c:extLst>
        </c:ser>
        <c:ser>
          <c:idx val="2"/>
          <c:order val="1"/>
          <c:tx>
            <c:strRef>
              <c:f>'Portfolio Risk ret profile'!$E$31:$F$31</c:f>
              <c:strCache>
                <c:ptCount val="1"/>
                <c:pt idx="0">
                  <c:v>AUS/USD vs USD/JPY</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'Portfolio Risk ret profile'!$G$33:$G$52</c:f>
              <c:numCache>
                <c:formatCode>0.00%</c:formatCode>
                <c:ptCount val="20"/>
                <c:pt idx="0">
                  <c:v>5.8011899103644904E-3</c:v>
                </c:pt>
                <c:pt idx="1">
                  <c:v>5.2701506949851947E-3</c:v>
                </c:pt>
                <c:pt idx="2">
                  <c:v>4.7946726508381349E-3</c:v>
                </c:pt>
                <c:pt idx="3">
                  <c:v>4.3747557779233101E-3</c:v>
                </c:pt>
                <c:pt idx="4">
                  <c:v>4.0104000762407211E-3</c:v>
                </c:pt>
                <c:pt idx="5">
                  <c:v>3.7016055457903679E-3</c:v>
                </c:pt>
                <c:pt idx="6">
                  <c:v>3.4483721865722502E-3</c:v>
                </c:pt>
                <c:pt idx="7">
                  <c:v>3.2506999985863691E-3</c:v>
                </c:pt>
                <c:pt idx="8">
                  <c:v>3.108588981832723E-3</c:v>
                </c:pt>
                <c:pt idx="9">
                  <c:v>3.0220391363113127E-3</c:v>
                </c:pt>
                <c:pt idx="10">
                  <c:v>2.9910504620221379E-3</c:v>
                </c:pt>
                <c:pt idx="11">
                  <c:v>3.0156229589651993E-3</c:v>
                </c:pt>
                <c:pt idx="12">
                  <c:v>3.0957566271404909E-3</c:v>
                </c:pt>
                <c:pt idx="13">
                  <c:v>3.2314514665480239E-3</c:v>
                </c:pt>
                <c:pt idx="14">
                  <c:v>3.4227074771877924E-3</c:v>
                </c:pt>
                <c:pt idx="15">
                  <c:v>3.6695246590597967E-3</c:v>
                </c:pt>
                <c:pt idx="16">
                  <c:v>3.9719030121640377E-3</c:v>
                </c:pt>
                <c:pt idx="17">
                  <c:v>4.329842536500512E-3</c:v>
                </c:pt>
                <c:pt idx="18">
                  <c:v>4.7433432320692246E-3</c:v>
                </c:pt>
                <c:pt idx="19">
                  <c:v>5.7370281369033549E-3</c:v>
                </c:pt>
              </c:numCache>
            </c:numRef>
          </c:xVal>
          <c:yVal>
            <c:numRef>
              <c:f>'Portfolio Risk ret profile'!$H$33:$H$52</c:f>
              <c:numCache>
                <c:formatCode>0.00%</c:formatCode>
                <c:ptCount val="20"/>
                <c:pt idx="0">
                  <c:v>-7.6698682380796135E-2</c:v>
                </c:pt>
                <c:pt idx="1">
                  <c:v>-7.2974999592291923E-2</c:v>
                </c:pt>
                <c:pt idx="2">
                  <c:v>-6.925131680378771E-2</c:v>
                </c:pt>
                <c:pt idx="3">
                  <c:v>-6.5527634015283498E-2</c:v>
                </c:pt>
                <c:pt idx="4">
                  <c:v>-6.1803951226779293E-2</c:v>
                </c:pt>
                <c:pt idx="5">
                  <c:v>-5.8080268438275073E-2</c:v>
                </c:pt>
                <c:pt idx="6">
                  <c:v>-5.4356585649770854E-2</c:v>
                </c:pt>
                <c:pt idx="7">
                  <c:v>-5.0632902861266649E-2</c:v>
                </c:pt>
                <c:pt idx="8">
                  <c:v>-4.6909220072762436E-2</c:v>
                </c:pt>
                <c:pt idx="9">
                  <c:v>-4.3185537284258231E-2</c:v>
                </c:pt>
                <c:pt idx="10">
                  <c:v>-3.9461854495754012E-2</c:v>
                </c:pt>
                <c:pt idx="11">
                  <c:v>-3.57381717072498E-2</c:v>
                </c:pt>
                <c:pt idx="12">
                  <c:v>-3.2014488918745511E-2</c:v>
                </c:pt>
                <c:pt idx="13">
                  <c:v>-2.8290806130241295E-2</c:v>
                </c:pt>
                <c:pt idx="14">
                  <c:v>-2.4567123341737083E-2</c:v>
                </c:pt>
                <c:pt idx="15">
                  <c:v>-2.0843440553232874E-2</c:v>
                </c:pt>
                <c:pt idx="16">
                  <c:v>-1.7119757764728662E-2</c:v>
                </c:pt>
                <c:pt idx="17">
                  <c:v>-1.3396074976224448E-2</c:v>
                </c:pt>
                <c:pt idx="18">
                  <c:v>-9.6723921877202371E-3</c:v>
                </c:pt>
                <c:pt idx="19">
                  <c:v>-2.2250266107118888E-3</c:v>
                </c:pt>
              </c:numCache>
            </c:numRef>
          </c:yVal>
          <c:smooth val="1"/>
          <c:extLst xmlns:c16r2="http://schemas.microsoft.com/office/drawing/2015/06/chart">
            <c:ext xmlns:c16="http://schemas.microsoft.com/office/drawing/2014/chart" uri="{C3380CC4-5D6E-409C-BE32-E72D297353CC}">
              <c16:uniqueId val="{00000002-7089-40A4-AB1F-C6AF41A91027}"/>
            </c:ext>
          </c:extLst>
        </c:ser>
        <c:ser>
          <c:idx val="0"/>
          <c:order val="2"/>
          <c:tx>
            <c:strRef>
              <c:f>'Portfolio Risk ret profile'!$E$9:$F$9</c:f>
              <c:strCache>
                <c:ptCount val="1"/>
                <c:pt idx="0">
                  <c:v>USD/JPY VS UAH/USD</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'Portfolio Risk ret profile'!$G$11:$G$30</c:f>
              <c:numCache>
                <c:formatCode>0.00000%</c:formatCode>
                <c:ptCount val="20"/>
                <c:pt idx="0">
                  <c:v>5.7370281369033549E-3</c:v>
                </c:pt>
                <c:pt idx="1">
                  <c:v>5.1850294402342118E-3</c:v>
                </c:pt>
                <c:pt idx="2">
                  <c:v>4.6914735630747733E-3</c:v>
                </c:pt>
                <c:pt idx="3">
                  <c:v>4.2563605054250393E-3</c:v>
                </c:pt>
                <c:pt idx="4">
                  <c:v>3.879690267285013E-3</c:v>
                </c:pt>
                <c:pt idx="5">
                  <c:v>3.5614628486546895E-3</c:v>
                </c:pt>
                <c:pt idx="6">
                  <c:v>3.3016782495340724E-3</c:v>
                </c:pt>
                <c:pt idx="7">
                  <c:v>3.1003364699231607E-3</c:v>
                </c:pt>
                <c:pt idx="8">
                  <c:v>2.9574375098219544E-3</c:v>
                </c:pt>
                <c:pt idx="9">
                  <c:v>2.8729813692304597E-3</c:v>
                </c:pt>
                <c:pt idx="10">
                  <c:v>2.8469680481486626E-3</c:v>
                </c:pt>
                <c:pt idx="11">
                  <c:v>2.8793975465765719E-3</c:v>
                </c:pt>
                <c:pt idx="12">
                  <c:v>2.9702698645141857E-3</c:v>
                </c:pt>
                <c:pt idx="13">
                  <c:v>3.1195850019615054E-3</c:v>
                </c:pt>
                <c:pt idx="14">
                  <c:v>3.3273429589185293E-3</c:v>
                </c:pt>
                <c:pt idx="15">
                  <c:v>3.5935437353852603E-3</c:v>
                </c:pt>
                <c:pt idx="16">
                  <c:v>3.918187331361696E-3</c:v>
                </c:pt>
                <c:pt idx="17">
                  <c:v>4.3012737468478366E-3</c:v>
                </c:pt>
                <c:pt idx="18">
                  <c:v>4.7428029818436836E-3</c:v>
                </c:pt>
                <c:pt idx="19">
                  <c:v>5.8011899103644904E-3</c:v>
                </c:pt>
              </c:numCache>
            </c:numRef>
          </c:xVal>
          <c:yVal>
            <c:numRef>
              <c:f>'Portfolio Risk ret profile'!$H$11:$H$30</c:f>
              <c:numCache>
                <c:formatCode>0.00%</c:formatCode>
                <c:ptCount val="20"/>
                <c:pt idx="0">
                  <c:v>0.12817511220734157</c:v>
                </c:pt>
                <c:pt idx="1">
                  <c:v>0.11793142247793469</c:v>
                </c:pt>
                <c:pt idx="2">
                  <c:v>0.1076877327485278</c:v>
                </c:pt>
                <c:pt idx="3">
                  <c:v>9.7444043019120907E-2</c:v>
                </c:pt>
                <c:pt idx="4">
                  <c:v>8.7200353289714025E-2</c:v>
                </c:pt>
                <c:pt idx="5">
                  <c:v>7.6956663560307143E-2</c:v>
                </c:pt>
                <c:pt idx="6">
                  <c:v>6.671297383090026E-2</c:v>
                </c:pt>
                <c:pt idx="7">
                  <c:v>5.6469284101493378E-2</c:v>
                </c:pt>
                <c:pt idx="8">
                  <c:v>4.6225594372086481E-2</c:v>
                </c:pt>
                <c:pt idx="9">
                  <c:v>3.5981904642679738E-2</c:v>
                </c:pt>
                <c:pt idx="10">
                  <c:v>2.5738214913272842E-2</c:v>
                </c:pt>
                <c:pt idx="11">
                  <c:v>1.5494525183865959E-2</c:v>
                </c:pt>
                <c:pt idx="12">
                  <c:v>5.2508354544590768E-3</c:v>
                </c:pt>
                <c:pt idx="13">
                  <c:v>-4.9928542749478125E-3</c:v>
                </c:pt>
                <c:pt idx="14">
                  <c:v>-1.5236544004354695E-2</c:v>
                </c:pt>
                <c:pt idx="15">
                  <c:v>-2.5480233733761584E-2</c:v>
                </c:pt>
                <c:pt idx="16">
                  <c:v>-3.5723923463168467E-2</c:v>
                </c:pt>
                <c:pt idx="17">
                  <c:v>-4.5967613192575349E-2</c:v>
                </c:pt>
                <c:pt idx="18">
                  <c:v>-5.6211302921982245E-2</c:v>
                </c:pt>
                <c:pt idx="19">
                  <c:v>-7.6698682380796135E-2</c:v>
                </c:pt>
              </c:numCache>
            </c:numRef>
          </c:yVal>
          <c:smooth val="1"/>
          <c:extLst xmlns:c16r2="http://schemas.microsoft.com/office/drawing/2015/06/chart">
            <c:ext xmlns:c16="http://schemas.microsoft.com/office/drawing/2014/chart" uri="{C3380CC4-5D6E-409C-BE32-E72D297353CC}">
              <c16:uniqueId val="{00000003-7089-40A4-AB1F-C6AF41A91027}"/>
            </c:ext>
          </c:extLst>
        </c:ser>
        <c:dLbls>
          <c:showLegendKey val="0"/>
          <c:showVal val="0"/>
          <c:showCatName val="0"/>
          <c:showSerName val="0"/>
          <c:showPercent val="0"/>
          <c:showBubbleSize val="0"/>
        </c:dLbls>
        <c:axId val="1074257984"/>
        <c:axId val="1074259072"/>
      </c:scatterChart>
      <c:valAx>
        <c:axId val="107425798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4259072"/>
        <c:crosses val="autoZero"/>
        <c:crossBetween val="midCat"/>
      </c:valAx>
      <c:valAx>
        <c:axId val="107425907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4257984"/>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57150</xdr:colOff>
      <xdr:row>26</xdr:row>
      <xdr:rowOff>66676</xdr:rowOff>
    </xdr:from>
    <xdr:to>
      <xdr:col>15</xdr:col>
      <xdr:colOff>66675</xdr:colOff>
      <xdr:row>31</xdr:row>
      <xdr:rowOff>47625</xdr:rowOff>
    </xdr:to>
    <xdr:sp macro="" textlink="">
      <xdr:nvSpPr>
        <xdr:cNvPr id="2" name="TextBox 1"/>
        <xdr:cNvSpPr txBox="1"/>
      </xdr:nvSpPr>
      <xdr:spPr>
        <a:xfrm>
          <a:off x="4381500" y="5114926"/>
          <a:ext cx="7477125" cy="933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panose="020B0604020202020204" pitchFamily="34" charset="0"/>
              <a:cs typeface="Arial" panose="020B0604020202020204" pitchFamily="34" charset="0"/>
            </a:rPr>
            <a:t>On the</a:t>
          </a:r>
          <a:r>
            <a:rPr lang="en-US" sz="1100" baseline="0">
              <a:latin typeface="Arial" panose="020B0604020202020204" pitchFamily="34" charset="0"/>
              <a:cs typeface="Arial" panose="020B0604020202020204" pitchFamily="34" charset="0"/>
            </a:rPr>
            <a:t> basis of Fundamental analysis, the three currency pairs selected were put through a portfolio optimization procedure with an objective of risk minimization. Using the Solver Function the weights allocated for the three currency pairs were 50% for UAH/USD, 10% for AUD/USD, and 40% for USD/JPY. Therefore, this is the optimum allocation of funds to invest in these three currencies.Also, since constant mix rebalancing technique is being followed, this allocation is our constant desired allocation for the currencies. </a:t>
          </a:r>
          <a:endParaRPr lang="en-US"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112980</xdr:colOff>
      <xdr:row>1</xdr:row>
      <xdr:rowOff>247650</xdr:rowOff>
    </xdr:from>
    <xdr:to>
      <xdr:col>14</xdr:col>
      <xdr:colOff>133350</xdr:colOff>
      <xdr:row>10</xdr:row>
      <xdr:rowOff>139700</xdr:rowOff>
    </xdr:to>
    <xdr:pic>
      <xdr:nvPicPr>
        <xdr:cNvPr id="2" name="Picture 1">
          <a:extLst>
            <a:ext uri="{FF2B5EF4-FFF2-40B4-BE49-F238E27FC236}">
              <a16:creationId xmlns="" xmlns:a16="http://schemas.microsoft.com/office/drawing/2014/main" id="{CEF28212-4635-6734-6D39-C0DD0EF1F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9830" y="438150"/>
          <a:ext cx="3677970" cy="247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350746</xdr:colOff>
      <xdr:row>14</xdr:row>
      <xdr:rowOff>133350</xdr:rowOff>
    </xdr:from>
    <xdr:to>
      <xdr:col>18</xdr:col>
      <xdr:colOff>482599</xdr:colOff>
      <xdr:row>25</xdr:row>
      <xdr:rowOff>444500</xdr:rowOff>
    </xdr:to>
    <xdr:pic>
      <xdr:nvPicPr>
        <xdr:cNvPr id="3" name="Picture 2">
          <a:extLst>
            <a:ext uri="{FF2B5EF4-FFF2-40B4-BE49-F238E27FC236}">
              <a16:creationId xmlns="" xmlns:a16="http://schemas.microsoft.com/office/drawing/2014/main" id="{BAEEE88F-BFDE-FD2C-E443-E25105172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86796" y="5080000"/>
          <a:ext cx="5008653" cy="344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551876</xdr:colOff>
      <xdr:row>31</xdr:row>
      <xdr:rowOff>165100</xdr:rowOff>
    </xdr:from>
    <xdr:to>
      <xdr:col>13</xdr:col>
      <xdr:colOff>603250</xdr:colOff>
      <xdr:row>42</xdr:row>
      <xdr:rowOff>57150</xdr:rowOff>
    </xdr:to>
    <xdr:pic>
      <xdr:nvPicPr>
        <xdr:cNvPr id="4" name="Picture 3">
          <a:extLst>
            <a:ext uri="{FF2B5EF4-FFF2-40B4-BE49-F238E27FC236}">
              <a16:creationId xmlns="" xmlns:a16="http://schemas.microsoft.com/office/drawing/2014/main" id="{C1F86133-C889-CE66-5E2B-81D1CEC5961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39926" y="10287000"/>
          <a:ext cx="4928174" cy="332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495300</xdr:colOff>
      <xdr:row>30</xdr:row>
      <xdr:rowOff>171450</xdr:rowOff>
    </xdr:from>
    <xdr:to>
      <xdr:col>14</xdr:col>
      <xdr:colOff>215900</xdr:colOff>
      <xdr:row>45</xdr:row>
      <xdr:rowOff>152400</xdr:rowOff>
    </xdr:to>
    <xdr:graphicFrame macro="">
      <xdr:nvGraphicFramePr>
        <xdr:cNvPr id="3" name="Chart 2">
          <a:extLst>
            <a:ext uri="{FF2B5EF4-FFF2-40B4-BE49-F238E27FC236}">
              <a16:creationId xmlns="" xmlns:a16="http://schemas.microsoft.com/office/drawing/2014/main" id="{6B3A93BB-0532-F523-A42C-32652C8A25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390525</xdr:colOff>
      <xdr:row>48</xdr:row>
      <xdr:rowOff>104776</xdr:rowOff>
    </xdr:from>
    <xdr:to>
      <xdr:col>14</xdr:col>
      <xdr:colOff>285750</xdr:colOff>
      <xdr:row>53</xdr:row>
      <xdr:rowOff>104776</xdr:rowOff>
    </xdr:to>
    <xdr:sp macro="" textlink="">
      <xdr:nvSpPr>
        <xdr:cNvPr id="4" name="TextBox 3"/>
        <xdr:cNvSpPr txBox="1"/>
      </xdr:nvSpPr>
      <xdr:spPr>
        <a:xfrm>
          <a:off x="9172575" y="9248776"/>
          <a:ext cx="65532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aseline="0">
              <a:latin typeface="Arial" panose="020B0604020202020204" pitchFamily="34" charset="0"/>
              <a:cs typeface="Arial" panose="020B0604020202020204" pitchFamily="34" charset="0"/>
            </a:rPr>
            <a:t>According to the combinations, the portfolio combination of UAH/USD vs AUS/USD would provide the highest return of 12.17% at a risk of 0.515%. The USD/JPY vs. UAH/USD currency pair would produce a return of 11.79% at a risk of 0.518%. AUS/USD vs. USD/JPY would provide us with the least desired return (-0.97% return at 0.47% risk).</a:t>
          </a:r>
          <a:endParaRPr lang="en-US"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opLeftCell="A11" workbookViewId="0">
      <selection activeCell="A34" sqref="A34"/>
    </sheetView>
  </sheetViews>
  <sheetFormatPr defaultRowHeight="14.4"/>
  <cols>
    <col min="1" max="1" width="18.5546875" customWidth="1"/>
    <col min="2" max="2" width="11.5546875" customWidth="1"/>
    <col min="3" max="4" width="10.44140625" customWidth="1"/>
    <col min="5" max="5" width="10.5546875" customWidth="1"/>
    <col min="6" max="6" width="12.44140625" customWidth="1"/>
    <col min="7" max="7" width="11.109375" customWidth="1"/>
  </cols>
  <sheetData>
    <row r="1" spans="1:12" ht="15" thickBot="1">
      <c r="A1" s="65"/>
      <c r="B1" s="65"/>
      <c r="C1" s="65"/>
      <c r="D1" s="65"/>
      <c r="E1" s="65"/>
      <c r="F1" s="65"/>
      <c r="G1" s="65"/>
      <c r="H1" s="65"/>
      <c r="I1" s="65"/>
      <c r="J1" s="65"/>
      <c r="K1" s="65"/>
      <c r="L1" s="65"/>
    </row>
    <row r="2" spans="1:12" ht="30.9" customHeight="1" thickBot="1">
      <c r="A2" s="101" t="s">
        <v>95</v>
      </c>
      <c r="B2" s="102"/>
      <c r="C2" s="103"/>
      <c r="D2" s="65"/>
      <c r="E2" s="65"/>
      <c r="F2" s="65"/>
      <c r="G2" s="65"/>
      <c r="H2" s="65"/>
      <c r="I2" s="65"/>
      <c r="J2" s="65"/>
      <c r="K2" s="65"/>
      <c r="L2" s="65"/>
    </row>
    <row r="3" spans="1:12" ht="15" thickBot="1">
      <c r="A3" s="66"/>
      <c r="B3" s="66"/>
      <c r="C3" s="66"/>
      <c r="D3" s="66"/>
      <c r="E3" s="66"/>
      <c r="F3" s="66"/>
      <c r="G3" s="66"/>
      <c r="H3" s="66"/>
      <c r="I3" s="66"/>
      <c r="J3" s="66"/>
      <c r="K3" s="66"/>
      <c r="L3" s="65"/>
    </row>
    <row r="4" spans="1:12" ht="40.799999999999997" thickBot="1">
      <c r="A4" s="83" t="s">
        <v>96</v>
      </c>
      <c r="B4" s="84" t="s">
        <v>97</v>
      </c>
      <c r="C4" s="84" t="s">
        <v>98</v>
      </c>
      <c r="D4" s="84" t="s">
        <v>99</v>
      </c>
      <c r="E4" s="84" t="s">
        <v>98</v>
      </c>
      <c r="F4" s="84" t="s">
        <v>100</v>
      </c>
      <c r="G4" s="84" t="s">
        <v>98</v>
      </c>
      <c r="H4" s="104" t="s">
        <v>101</v>
      </c>
      <c r="I4" s="105"/>
      <c r="J4" s="106"/>
      <c r="K4" s="84" t="s">
        <v>98</v>
      </c>
      <c r="L4" s="65"/>
    </row>
    <row r="5" spans="1:12" ht="15" thickBot="1">
      <c r="A5" s="85"/>
      <c r="B5" s="79"/>
      <c r="C5" s="79"/>
      <c r="D5" s="79"/>
      <c r="E5" s="79"/>
      <c r="F5" s="79"/>
      <c r="G5" s="79"/>
      <c r="H5" s="84" t="s">
        <v>102</v>
      </c>
      <c r="I5" s="84" t="s">
        <v>103</v>
      </c>
      <c r="J5" s="84" t="s">
        <v>104</v>
      </c>
      <c r="K5" s="79"/>
      <c r="L5" s="65"/>
    </row>
    <row r="6" spans="1:12" ht="15" thickBot="1">
      <c r="A6" s="87" t="s">
        <v>105</v>
      </c>
      <c r="B6" s="88">
        <v>23.32</v>
      </c>
      <c r="C6" s="88">
        <v>1</v>
      </c>
      <c r="D6" s="89">
        <v>4.7E-2</v>
      </c>
      <c r="E6" s="88">
        <v>4</v>
      </c>
      <c r="F6" s="89">
        <v>-1.2E-2</v>
      </c>
      <c r="G6" s="88">
        <v>5</v>
      </c>
      <c r="H6" s="90" t="s">
        <v>106</v>
      </c>
      <c r="I6" s="90" t="s">
        <v>107</v>
      </c>
      <c r="J6" s="90" t="s">
        <v>107</v>
      </c>
      <c r="K6" s="88">
        <v>2</v>
      </c>
      <c r="L6" s="65"/>
    </row>
    <row r="7" spans="1:12" ht="15" thickBot="1">
      <c r="A7" s="87" t="s">
        <v>108</v>
      </c>
      <c r="B7" s="88">
        <v>3.13</v>
      </c>
      <c r="C7" s="88">
        <v>3</v>
      </c>
      <c r="D7" s="89">
        <v>2.5000000000000001E-2</v>
      </c>
      <c r="E7" s="88">
        <v>2</v>
      </c>
      <c r="F7" s="89">
        <v>2.5000000000000001E-3</v>
      </c>
      <c r="G7" s="88">
        <v>6</v>
      </c>
      <c r="H7" s="90" t="s">
        <v>109</v>
      </c>
      <c r="I7" s="90" t="s">
        <v>110</v>
      </c>
      <c r="J7" s="90" t="s">
        <v>111</v>
      </c>
      <c r="K7" s="88">
        <v>3</v>
      </c>
      <c r="L7" s="65"/>
    </row>
    <row r="8" spans="1:12" ht="15" thickBot="1">
      <c r="A8" s="87" t="s">
        <v>112</v>
      </c>
      <c r="B8" s="88">
        <v>1.78</v>
      </c>
      <c r="C8" s="88">
        <v>4</v>
      </c>
      <c r="D8" s="89">
        <v>6.7000000000000004E-2</v>
      </c>
      <c r="E8" s="88">
        <v>5</v>
      </c>
      <c r="F8" s="89">
        <v>-0.08</v>
      </c>
      <c r="G8" s="88">
        <v>3</v>
      </c>
      <c r="H8" s="90" t="s">
        <v>113</v>
      </c>
      <c r="I8" s="90" t="s">
        <v>114</v>
      </c>
      <c r="J8" s="90" t="s">
        <v>115</v>
      </c>
      <c r="K8" s="88">
        <v>5</v>
      </c>
      <c r="L8" s="65"/>
    </row>
    <row r="9" spans="1:12" ht="15" thickBot="1">
      <c r="A9" s="87" t="s">
        <v>116</v>
      </c>
      <c r="B9" s="88">
        <v>4.9400000000000004</v>
      </c>
      <c r="C9" s="88">
        <v>2</v>
      </c>
      <c r="D9" s="89">
        <v>-2E-3</v>
      </c>
      <c r="E9" s="88">
        <v>1</v>
      </c>
      <c r="F9" s="89">
        <v>1.0699999999999999E-2</v>
      </c>
      <c r="G9" s="88">
        <v>7</v>
      </c>
      <c r="H9" s="90" t="s">
        <v>117</v>
      </c>
      <c r="I9" s="90" t="s">
        <v>118</v>
      </c>
      <c r="J9" s="90" t="s">
        <v>119</v>
      </c>
      <c r="K9" s="88">
        <v>4</v>
      </c>
      <c r="L9" s="65"/>
    </row>
    <row r="10" spans="1:12" ht="15" thickBot="1">
      <c r="A10" s="87" t="s">
        <v>120</v>
      </c>
      <c r="B10" s="88">
        <v>0.48720000000000002</v>
      </c>
      <c r="C10" s="88">
        <v>6</v>
      </c>
      <c r="D10" s="89">
        <v>0.48399999999999999</v>
      </c>
      <c r="E10" s="88">
        <v>8</v>
      </c>
      <c r="F10" s="89">
        <v>-0.1202</v>
      </c>
      <c r="G10" s="88">
        <v>1</v>
      </c>
      <c r="H10" s="90" t="s">
        <v>121</v>
      </c>
      <c r="I10" s="90" t="s">
        <v>122</v>
      </c>
      <c r="J10" s="90" t="s">
        <v>123</v>
      </c>
      <c r="K10" s="88">
        <v>8</v>
      </c>
      <c r="L10" s="65"/>
    </row>
    <row r="11" spans="1:12" ht="15" thickBot="1">
      <c r="A11" s="87" t="s">
        <v>124</v>
      </c>
      <c r="B11" s="88">
        <v>1.55</v>
      </c>
      <c r="C11" s="88">
        <v>5</v>
      </c>
      <c r="D11" s="89">
        <v>2.9000000000000001E-2</v>
      </c>
      <c r="E11" s="88">
        <v>3</v>
      </c>
      <c r="F11" s="89">
        <v>1.6500000000000001E-2</v>
      </c>
      <c r="G11" s="88">
        <v>8</v>
      </c>
      <c r="H11" s="90" t="s">
        <v>107</v>
      </c>
      <c r="I11" s="90" t="s">
        <v>107</v>
      </c>
      <c r="J11" s="90" t="s">
        <v>107</v>
      </c>
      <c r="K11" s="88">
        <v>1</v>
      </c>
      <c r="L11" s="65"/>
    </row>
    <row r="12" spans="1:12" ht="15" thickBot="1">
      <c r="A12" s="87" t="s">
        <v>125</v>
      </c>
      <c r="B12" s="91">
        <v>0.2</v>
      </c>
      <c r="C12" s="88">
        <v>8</v>
      </c>
      <c r="D12" s="89">
        <v>9.4E-2</v>
      </c>
      <c r="E12" s="88">
        <v>6</v>
      </c>
      <c r="F12" s="89">
        <v>-9.4100000000000003E-2</v>
      </c>
      <c r="G12" s="88">
        <v>2</v>
      </c>
      <c r="H12" s="90" t="s">
        <v>126</v>
      </c>
      <c r="I12" s="90" t="s">
        <v>127</v>
      </c>
      <c r="J12" s="90" t="s">
        <v>126</v>
      </c>
      <c r="K12" s="88">
        <v>6</v>
      </c>
      <c r="L12" s="65"/>
    </row>
    <row r="13" spans="1:12" ht="15" thickBot="1">
      <c r="A13" s="87" t="s">
        <v>128</v>
      </c>
      <c r="B13" s="88">
        <v>0.35</v>
      </c>
      <c r="C13" s="88">
        <v>7</v>
      </c>
      <c r="D13" s="89">
        <v>9.5000000000000001E-2</v>
      </c>
      <c r="E13" s="88">
        <v>7</v>
      </c>
      <c r="F13" s="92">
        <v>-1.32E-2</v>
      </c>
      <c r="G13" s="88">
        <v>4</v>
      </c>
      <c r="H13" s="90" t="s">
        <v>129</v>
      </c>
      <c r="I13" s="90" t="s">
        <v>130</v>
      </c>
      <c r="J13" s="90" t="s">
        <v>131</v>
      </c>
      <c r="K13" s="88">
        <v>7</v>
      </c>
      <c r="L13" s="65"/>
    </row>
    <row r="14" spans="1:12" ht="15" thickBot="1">
      <c r="A14" s="65"/>
      <c r="B14" s="65"/>
      <c r="C14" s="65"/>
      <c r="D14" s="65"/>
      <c r="E14" s="65"/>
      <c r="F14" s="65"/>
      <c r="G14" s="65"/>
      <c r="H14" s="65"/>
      <c r="I14" s="65"/>
      <c r="J14" s="65"/>
      <c r="K14" s="65"/>
      <c r="L14" s="65"/>
    </row>
    <row r="15" spans="1:12" ht="15" thickBot="1">
      <c r="A15" s="86" t="s">
        <v>81</v>
      </c>
      <c r="B15" s="65"/>
      <c r="C15" s="65"/>
      <c r="D15" s="65"/>
      <c r="E15" s="65"/>
      <c r="F15" s="65"/>
      <c r="G15" s="65"/>
      <c r="H15" s="65"/>
      <c r="I15" s="65"/>
      <c r="J15" s="65"/>
      <c r="K15" s="65"/>
      <c r="L15" s="65"/>
    </row>
    <row r="16" spans="1:12" ht="39" customHeight="1" thickBot="1">
      <c r="A16" s="107" t="s">
        <v>138</v>
      </c>
      <c r="B16" s="108"/>
      <c r="C16" s="108"/>
      <c r="D16" s="108"/>
      <c r="E16" s="108"/>
      <c r="F16" s="108"/>
      <c r="G16" s="108"/>
      <c r="H16" s="109"/>
      <c r="I16" s="65"/>
      <c r="J16" s="65"/>
      <c r="K16" s="65"/>
      <c r="L16" s="65"/>
    </row>
    <row r="17" spans="1:12" ht="15" thickBot="1">
      <c r="A17" s="110"/>
      <c r="B17" s="111"/>
      <c r="C17" s="111"/>
      <c r="D17" s="111"/>
      <c r="E17" s="111"/>
      <c r="F17" s="111"/>
      <c r="G17" s="111"/>
      <c r="H17" s="112"/>
      <c r="I17" s="65"/>
      <c r="J17" s="65"/>
      <c r="K17" s="65"/>
      <c r="L17" s="65"/>
    </row>
    <row r="18" spans="1:12" ht="15" thickBot="1">
      <c r="A18" s="110"/>
      <c r="B18" s="111"/>
      <c r="C18" s="111"/>
      <c r="D18" s="111"/>
      <c r="E18" s="111"/>
      <c r="F18" s="111"/>
      <c r="G18" s="111"/>
      <c r="H18" s="112"/>
      <c r="I18" s="65"/>
      <c r="J18" s="65"/>
      <c r="K18" s="65"/>
      <c r="L18" s="65"/>
    </row>
    <row r="19" spans="1:12" ht="15" thickBot="1">
      <c r="A19" s="110"/>
      <c r="B19" s="111"/>
      <c r="C19" s="111"/>
      <c r="D19" s="111"/>
      <c r="E19" s="111"/>
      <c r="F19" s="111"/>
      <c r="G19" s="111"/>
      <c r="H19" s="112"/>
      <c r="I19" s="65"/>
      <c r="J19" s="65"/>
      <c r="K19" s="65"/>
      <c r="L19" s="65"/>
    </row>
    <row r="20" spans="1:12" ht="15" thickBot="1">
      <c r="A20" s="110"/>
      <c r="B20" s="111"/>
      <c r="C20" s="111"/>
      <c r="D20" s="111"/>
      <c r="E20" s="111"/>
      <c r="F20" s="111"/>
      <c r="G20" s="111"/>
      <c r="H20" s="112"/>
      <c r="I20" s="65"/>
      <c r="J20" s="65"/>
      <c r="K20" s="65"/>
      <c r="L20" s="65"/>
    </row>
    <row r="21" spans="1:12" ht="15" thickBot="1">
      <c r="A21" s="110"/>
      <c r="B21" s="111"/>
      <c r="C21" s="111"/>
      <c r="D21" s="111"/>
      <c r="E21" s="111"/>
      <c r="F21" s="111"/>
      <c r="G21" s="111"/>
      <c r="H21" s="112"/>
      <c r="I21" s="65"/>
      <c r="J21" s="65"/>
      <c r="K21" s="65"/>
      <c r="L21" s="65"/>
    </row>
    <row r="22" spans="1:12" ht="15" thickBot="1">
      <c r="A22" s="110"/>
      <c r="B22" s="111"/>
      <c r="C22" s="111"/>
      <c r="D22" s="111"/>
      <c r="E22" s="111"/>
      <c r="F22" s="111"/>
      <c r="G22" s="111"/>
      <c r="H22" s="112"/>
      <c r="I22" s="65"/>
      <c r="J22" s="65"/>
      <c r="K22" s="65"/>
      <c r="L22" s="65"/>
    </row>
    <row r="23" spans="1:12" ht="15" thickBot="1">
      <c r="A23" s="110"/>
      <c r="B23" s="111"/>
      <c r="C23" s="111"/>
      <c r="D23" s="111"/>
      <c r="E23" s="111"/>
      <c r="F23" s="111"/>
      <c r="G23" s="111"/>
      <c r="H23" s="112"/>
      <c r="I23" s="65"/>
      <c r="J23" s="65"/>
      <c r="K23" s="65"/>
      <c r="L23" s="65"/>
    </row>
    <row r="24" spans="1:12" ht="15" thickBot="1">
      <c r="A24" s="110"/>
      <c r="B24" s="111"/>
      <c r="C24" s="111"/>
      <c r="D24" s="111"/>
      <c r="E24" s="111"/>
      <c r="F24" s="111"/>
      <c r="G24" s="111"/>
      <c r="H24" s="112"/>
      <c r="I24" s="65"/>
      <c r="J24" s="65"/>
      <c r="K24" s="65"/>
      <c r="L24" s="65"/>
    </row>
    <row r="25" spans="1:12" ht="15" thickBot="1">
      <c r="A25" s="110"/>
      <c r="B25" s="111"/>
      <c r="C25" s="111"/>
      <c r="D25" s="111"/>
      <c r="E25" s="111"/>
      <c r="F25" s="111"/>
      <c r="G25" s="111"/>
      <c r="H25" s="112"/>
      <c r="I25" s="65"/>
      <c r="J25" s="65"/>
      <c r="K25" s="65"/>
      <c r="L25" s="65"/>
    </row>
    <row r="26" spans="1:12" ht="15" thickBot="1">
      <c r="A26" s="110"/>
      <c r="B26" s="111"/>
      <c r="C26" s="111"/>
      <c r="D26" s="111"/>
      <c r="E26" s="111"/>
      <c r="F26" s="111"/>
      <c r="G26" s="111"/>
      <c r="H26" s="112"/>
      <c r="I26" s="65"/>
      <c r="J26" s="65"/>
      <c r="K26" s="65"/>
      <c r="L26" s="65"/>
    </row>
    <row r="27" spans="1:12" ht="15" thickBot="1">
      <c r="A27" s="110"/>
      <c r="B27" s="111"/>
      <c r="C27" s="111"/>
      <c r="D27" s="111"/>
      <c r="E27" s="111"/>
      <c r="F27" s="111"/>
      <c r="G27" s="111"/>
      <c r="H27" s="112"/>
      <c r="I27" s="65"/>
      <c r="J27" s="65"/>
      <c r="K27" s="65"/>
      <c r="L27" s="65"/>
    </row>
    <row r="28" spans="1:12" ht="15" thickBot="1">
      <c r="A28" s="110"/>
      <c r="B28" s="111"/>
      <c r="C28" s="111"/>
      <c r="D28" s="111"/>
      <c r="E28" s="111"/>
      <c r="F28" s="111"/>
      <c r="G28" s="111"/>
      <c r="H28" s="112"/>
      <c r="I28" s="65"/>
      <c r="J28" s="65"/>
      <c r="K28" s="65"/>
      <c r="L28" s="65"/>
    </row>
    <row r="29" spans="1:12" ht="15" thickBot="1">
      <c r="A29" s="110"/>
      <c r="B29" s="111"/>
      <c r="C29" s="111"/>
      <c r="D29" s="111"/>
      <c r="E29" s="111"/>
      <c r="F29" s="111"/>
      <c r="G29" s="111"/>
      <c r="H29" s="112"/>
      <c r="I29" s="65"/>
      <c r="J29" s="65"/>
      <c r="K29" s="65"/>
      <c r="L29" s="65"/>
    </row>
    <row r="30" spans="1:12" ht="15" thickBot="1">
      <c r="A30" s="110"/>
      <c r="B30" s="111"/>
      <c r="C30" s="111"/>
      <c r="D30" s="111"/>
      <c r="E30" s="111"/>
      <c r="F30" s="111"/>
      <c r="G30" s="111"/>
      <c r="H30" s="112"/>
      <c r="I30" s="65"/>
      <c r="J30" s="65"/>
      <c r="K30" s="65"/>
      <c r="L30" s="65"/>
    </row>
    <row r="31" spans="1:12" ht="15" thickBot="1">
      <c r="A31" s="110"/>
      <c r="B31" s="111"/>
      <c r="C31" s="111"/>
      <c r="D31" s="111"/>
      <c r="E31" s="111"/>
      <c r="F31" s="111"/>
      <c r="G31" s="111"/>
      <c r="H31" s="112"/>
      <c r="I31" s="65"/>
      <c r="J31" s="65"/>
      <c r="K31" s="65"/>
      <c r="L31" s="65"/>
    </row>
    <row r="32" spans="1:12" ht="15" thickBot="1">
      <c r="A32" s="110"/>
      <c r="B32" s="111"/>
      <c r="C32" s="111"/>
      <c r="D32" s="111"/>
      <c r="E32" s="111"/>
      <c r="F32" s="111"/>
      <c r="G32" s="111"/>
      <c r="H32" s="112"/>
      <c r="I32" s="65"/>
      <c r="J32" s="65"/>
      <c r="K32" s="65"/>
      <c r="L32" s="65"/>
    </row>
    <row r="33" spans="1:12" ht="15" thickBot="1">
      <c r="A33" s="113"/>
      <c r="B33" s="114"/>
      <c r="C33" s="114"/>
      <c r="D33" s="114"/>
      <c r="E33" s="114"/>
      <c r="F33" s="114"/>
      <c r="G33" s="114"/>
      <c r="H33" s="115"/>
      <c r="I33" s="65"/>
      <c r="J33" s="65"/>
      <c r="K33" s="65"/>
      <c r="L33" s="65"/>
    </row>
    <row r="34" spans="1:12" ht="15" thickBot="1">
      <c r="A34" s="65"/>
      <c r="B34" s="65"/>
      <c r="C34" s="65"/>
      <c r="D34" s="65"/>
      <c r="E34" s="65"/>
      <c r="F34" s="65"/>
      <c r="G34" s="65"/>
      <c r="H34" s="65"/>
      <c r="I34" s="65"/>
      <c r="J34" s="65"/>
      <c r="K34" s="65"/>
      <c r="L34" s="65"/>
    </row>
    <row r="35" spans="1:12" ht="15" thickBot="1">
      <c r="A35" s="65"/>
      <c r="B35" s="65"/>
      <c r="C35" s="65"/>
      <c r="D35" s="65"/>
      <c r="E35" s="65"/>
      <c r="F35" s="65"/>
      <c r="G35" s="65"/>
      <c r="H35" s="65"/>
      <c r="I35" s="65"/>
      <c r="J35" s="65"/>
      <c r="K35" s="65"/>
      <c r="L35" s="65"/>
    </row>
    <row r="36" spans="1:12" ht="15" thickBot="1">
      <c r="A36" s="65"/>
      <c r="B36" s="65"/>
      <c r="C36" s="65"/>
      <c r="D36" s="65"/>
      <c r="E36" s="65"/>
      <c r="F36" s="65"/>
      <c r="G36" s="65"/>
      <c r="H36" s="65"/>
      <c r="I36" s="65"/>
      <c r="J36" s="65"/>
      <c r="K36" s="65"/>
      <c r="L36" s="65"/>
    </row>
    <row r="37" spans="1:12" ht="15" thickBot="1">
      <c r="A37" s="65"/>
      <c r="B37" s="65"/>
      <c r="C37" s="65"/>
      <c r="D37" s="65"/>
      <c r="E37" s="65"/>
      <c r="F37" s="65"/>
      <c r="G37" s="65"/>
      <c r="H37" s="65"/>
      <c r="I37" s="65"/>
      <c r="J37" s="65"/>
      <c r="K37" s="65"/>
      <c r="L37" s="65"/>
    </row>
    <row r="38" spans="1:12" ht="15" thickBot="1">
      <c r="A38" s="65"/>
      <c r="B38" s="65"/>
      <c r="C38" s="65"/>
      <c r="D38" s="65"/>
      <c r="E38" s="65"/>
      <c r="F38" s="65"/>
      <c r="G38" s="65"/>
      <c r="H38" s="65"/>
      <c r="I38" s="65"/>
      <c r="J38" s="65"/>
      <c r="K38" s="65"/>
      <c r="L38" s="65"/>
    </row>
    <row r="39" spans="1:12" ht="15" thickBot="1">
      <c r="A39" s="65"/>
      <c r="B39" s="65"/>
      <c r="C39" s="65"/>
      <c r="D39" s="65"/>
      <c r="E39" s="65"/>
      <c r="F39" s="65"/>
      <c r="G39" s="65"/>
      <c r="H39" s="65"/>
      <c r="I39" s="65"/>
      <c r="J39" s="65"/>
      <c r="K39" s="65"/>
      <c r="L39" s="65"/>
    </row>
    <row r="40" spans="1:12" ht="15" thickBot="1">
      <c r="A40" s="65"/>
      <c r="B40" s="65"/>
      <c r="C40" s="65"/>
      <c r="D40" s="65"/>
      <c r="E40" s="65"/>
      <c r="F40" s="65"/>
      <c r="G40" s="65"/>
      <c r="H40" s="65"/>
      <c r="I40" s="65"/>
      <c r="J40" s="65"/>
      <c r="K40" s="65"/>
      <c r="L40" s="65"/>
    </row>
    <row r="41" spans="1:12" ht="15" thickBot="1">
      <c r="A41" s="65"/>
      <c r="B41" s="65"/>
      <c r="C41" s="65"/>
      <c r="D41" s="65"/>
      <c r="E41" s="65"/>
      <c r="F41" s="65"/>
      <c r="G41" s="65"/>
      <c r="H41" s="65"/>
      <c r="I41" s="65"/>
      <c r="J41" s="65"/>
      <c r="K41" s="65"/>
      <c r="L41" s="65"/>
    </row>
    <row r="42" spans="1:12" ht="15" thickBot="1">
      <c r="A42" s="65"/>
      <c r="B42" s="65"/>
      <c r="C42" s="65"/>
      <c r="D42" s="65"/>
      <c r="E42" s="65"/>
      <c r="F42" s="65"/>
      <c r="G42" s="65"/>
      <c r="H42" s="65"/>
      <c r="I42" s="65"/>
      <c r="J42" s="65"/>
      <c r="K42" s="65"/>
      <c r="L42" s="65"/>
    </row>
    <row r="43" spans="1:12" ht="15" thickBot="1">
      <c r="A43" s="65"/>
      <c r="B43" s="65"/>
      <c r="C43" s="65"/>
      <c r="D43" s="65"/>
      <c r="E43" s="65"/>
      <c r="F43" s="65"/>
      <c r="G43" s="65"/>
      <c r="H43" s="65"/>
      <c r="I43" s="65"/>
      <c r="J43" s="65"/>
      <c r="K43" s="65"/>
      <c r="L43" s="65"/>
    </row>
    <row r="44" spans="1:12" ht="15" thickBot="1">
      <c r="A44" s="65"/>
      <c r="B44" s="65"/>
      <c r="C44" s="65"/>
      <c r="D44" s="65"/>
      <c r="E44" s="65"/>
      <c r="F44" s="65"/>
      <c r="G44" s="65"/>
      <c r="H44" s="65"/>
      <c r="I44" s="65"/>
      <c r="J44" s="65"/>
      <c r="K44" s="65"/>
      <c r="L44" s="65"/>
    </row>
    <row r="45" spans="1:12" ht="15" thickBot="1">
      <c r="A45" s="65"/>
      <c r="B45" s="65"/>
      <c r="C45" s="65"/>
      <c r="D45" s="65"/>
      <c r="E45" s="65"/>
      <c r="F45" s="65"/>
      <c r="G45" s="65"/>
      <c r="H45" s="65"/>
      <c r="I45" s="65"/>
      <c r="J45" s="65"/>
      <c r="K45" s="65"/>
      <c r="L45" s="65"/>
    </row>
    <row r="46" spans="1:12" ht="15" thickBot="1">
      <c r="A46" s="65"/>
      <c r="B46" s="65"/>
      <c r="C46" s="65"/>
      <c r="D46" s="65"/>
      <c r="E46" s="65"/>
      <c r="F46" s="65"/>
      <c r="G46" s="65"/>
      <c r="H46" s="65"/>
      <c r="I46" s="65"/>
      <c r="J46" s="65"/>
      <c r="K46" s="65"/>
      <c r="L46" s="65"/>
    </row>
    <row r="47" spans="1:12" ht="15" thickBot="1">
      <c r="A47" s="65"/>
      <c r="B47" s="65"/>
      <c r="C47" s="65"/>
      <c r="D47" s="65"/>
      <c r="E47" s="65"/>
      <c r="F47" s="65"/>
      <c r="G47" s="65"/>
      <c r="H47" s="65"/>
      <c r="I47" s="65"/>
      <c r="J47" s="65"/>
      <c r="K47" s="65"/>
      <c r="L47" s="65"/>
    </row>
  </sheetData>
  <mergeCells count="3">
    <mergeCell ref="A2:C2"/>
    <mergeCell ref="H4:J4"/>
    <mergeCell ref="A16:H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topLeftCell="A16" workbookViewId="0">
      <selection activeCell="J37" sqref="J37"/>
    </sheetView>
  </sheetViews>
  <sheetFormatPr defaultColWidth="8.88671875" defaultRowHeight="14.4"/>
  <cols>
    <col min="1" max="1" width="10.88671875" customWidth="1"/>
    <col min="2" max="3" width="10.109375" bestFit="1" customWidth="1"/>
    <col min="4" max="4" width="9" bestFit="1" customWidth="1"/>
    <col min="5" max="5" width="16.33203125" customWidth="1"/>
    <col min="6" max="6" width="8.44140625" customWidth="1"/>
    <col min="7" max="7" width="19.44140625" bestFit="1" customWidth="1"/>
    <col min="8" max="10" width="10.109375" bestFit="1" customWidth="1"/>
    <col min="14" max="14" width="13.5546875" bestFit="1" customWidth="1"/>
    <col min="15" max="15" width="22" bestFit="1" customWidth="1"/>
  </cols>
  <sheetData>
    <row r="1" spans="1:16" ht="15.6">
      <c r="A1" s="12" t="s">
        <v>0</v>
      </c>
      <c r="B1" s="7" t="s">
        <v>35</v>
      </c>
      <c r="C1" s="7" t="s">
        <v>36</v>
      </c>
      <c r="D1" s="7" t="s">
        <v>37</v>
      </c>
      <c r="E1" s="7" t="s">
        <v>38</v>
      </c>
      <c r="F1" s="95"/>
      <c r="G1" s="6"/>
      <c r="H1" s="7" t="s">
        <v>35</v>
      </c>
      <c r="I1" s="7" t="s">
        <v>36</v>
      </c>
      <c r="J1" s="7" t="s">
        <v>37</v>
      </c>
    </row>
    <row r="2" spans="1:16">
      <c r="A2" s="31">
        <v>44349</v>
      </c>
      <c r="B2" s="32">
        <v>2.4647417653603778E-3</v>
      </c>
      <c r="C2" s="32">
        <v>-2.5796466027229329E-4</v>
      </c>
      <c r="D2" s="32">
        <v>8.2195538670340083E-4</v>
      </c>
      <c r="E2" s="6">
        <f>0.5*B2+0.1*C2+0.4*D2</f>
        <v>1.5353565713343198E-3</v>
      </c>
      <c r="F2" s="93"/>
      <c r="G2" s="10" t="s">
        <v>132</v>
      </c>
      <c r="H2" s="25">
        <f>AVERAGE(B2:B154)</f>
        <v>2.5041975892524092E-5</v>
      </c>
      <c r="I2" s="25">
        <f>AVERAGE(C2:C154)</f>
        <v>-4.3025497001328641E-4</v>
      </c>
      <c r="J2" s="32">
        <f>AVERAGE(D2:D154)</f>
        <v>3.2784127264362544E-4</v>
      </c>
    </row>
    <row r="3" spans="1:16">
      <c r="A3" s="31">
        <v>44350</v>
      </c>
      <c r="B3" s="32">
        <v>1.9128302047738256E-3</v>
      </c>
      <c r="C3" s="32">
        <v>-1.2200021533362332E-2</v>
      </c>
      <c r="D3" s="32">
        <v>6.7328068000206747E-3</v>
      </c>
      <c r="E3" s="6">
        <f t="shared" ref="E3:E66" si="0">0.5*B3+0.1*C3+0.4*D3</f>
        <v>2.4295356690589498E-3</v>
      </c>
      <c r="F3" s="93"/>
      <c r="G3" s="10" t="s">
        <v>133</v>
      </c>
      <c r="H3" s="33">
        <f>_xlfn.VAR.P(B2:B154)</f>
        <v>9.2173695118988977E-6</v>
      </c>
      <c r="I3" s="8">
        <f>_xlfn.VAR.P(C2:C154)</f>
        <v>2.7194106738538561E-5</v>
      </c>
      <c r="J3" s="8">
        <f>_xlfn.VAR.P(D2:D154)</f>
        <v>1.2929739778174933E-5</v>
      </c>
    </row>
    <row r="4" spans="1:16">
      <c r="A4" s="31">
        <v>44351</v>
      </c>
      <c r="B4" s="32">
        <v>1.9091782698016926E-3</v>
      </c>
      <c r="C4" s="32">
        <v>1.0263162512214588E-2</v>
      </c>
      <c r="D4" s="32">
        <v>-7.1893652702624804E-3</v>
      </c>
      <c r="E4" s="6">
        <f t="shared" si="0"/>
        <v>-8.9484072198268722E-4</v>
      </c>
      <c r="F4" s="93"/>
      <c r="G4" s="10" t="s">
        <v>1</v>
      </c>
      <c r="H4" s="8">
        <f>SQRT(H3)</f>
        <v>3.0360121066785781E-3</v>
      </c>
      <c r="I4" s="8">
        <f t="shared" ref="I4:J4" si="1">SQRT(I3)</f>
        <v>5.214796902904135E-3</v>
      </c>
      <c r="J4" s="8">
        <f t="shared" si="1"/>
        <v>3.5957947352671473E-3</v>
      </c>
    </row>
    <row r="5" spans="1:16">
      <c r="A5" s="31">
        <v>44354</v>
      </c>
      <c r="B5" s="32">
        <v>8.1710477105131159E-4</v>
      </c>
      <c r="C5" s="32">
        <v>2.0658496695044374E-3</v>
      </c>
      <c r="D5" s="32">
        <v>-2.2859242798292977E-3</v>
      </c>
      <c r="E5" s="6">
        <f t="shared" si="0"/>
        <v>-2.9923235945561965E-4</v>
      </c>
      <c r="F5" s="93"/>
    </row>
    <row r="6" spans="1:16" ht="15.6">
      <c r="A6" s="31">
        <v>44355</v>
      </c>
      <c r="B6" s="32">
        <v>3.5330924101012011E-3</v>
      </c>
      <c r="C6" s="32">
        <v>-1.6781776351861804E-3</v>
      </c>
      <c r="D6" s="32">
        <v>2.2859242798292157E-3</v>
      </c>
      <c r="E6" s="6">
        <f t="shared" si="0"/>
        <v>2.5130981534636689E-3</v>
      </c>
      <c r="F6" s="93"/>
      <c r="G6" s="116" t="s">
        <v>2</v>
      </c>
      <c r="H6" s="116"/>
      <c r="I6" s="116"/>
      <c r="J6" s="116"/>
    </row>
    <row r="7" spans="1:16">
      <c r="A7" s="31">
        <v>44356</v>
      </c>
      <c r="B7" s="32">
        <v>8.135593669071886E-4</v>
      </c>
      <c r="C7" s="32">
        <v>-1.4221994769017482E-3</v>
      </c>
      <c r="D7" s="32">
        <v>1.0953903422984599E-3</v>
      </c>
      <c r="E7" s="6">
        <f t="shared" si="0"/>
        <v>7.0271587268280343E-4</v>
      </c>
      <c r="F7" s="93"/>
      <c r="G7" s="6"/>
      <c r="H7" s="6"/>
      <c r="I7" s="6"/>
      <c r="J7" s="6"/>
    </row>
    <row r="8" spans="1:16" ht="15.6">
      <c r="A8" s="31">
        <v>44357</v>
      </c>
      <c r="B8" s="32">
        <v>-5.4229936253114919E-4</v>
      </c>
      <c r="C8" s="32">
        <v>2.9713864637310405E-3</v>
      </c>
      <c r="D8" s="32">
        <v>-2.7407289218878564E-3</v>
      </c>
      <c r="E8" s="6">
        <f t="shared" si="0"/>
        <v>-1.0703026036476132E-3</v>
      </c>
      <c r="F8" s="93"/>
      <c r="G8" s="6"/>
      <c r="H8" s="7" t="s">
        <v>35</v>
      </c>
      <c r="I8" s="7" t="s">
        <v>36</v>
      </c>
      <c r="J8" s="7" t="s">
        <v>37</v>
      </c>
      <c r="K8" s="5"/>
      <c r="L8" s="5"/>
      <c r="M8" s="5"/>
      <c r="N8" s="5"/>
    </row>
    <row r="9" spans="1:16" ht="15.6">
      <c r="A9" s="31">
        <v>44358</v>
      </c>
      <c r="B9" s="32">
        <v>2.9790137129256564E-3</v>
      </c>
      <c r="C9" s="32">
        <v>-5.9516283844992957E-3</v>
      </c>
      <c r="D9" s="32">
        <v>3.1055925581530666E-3</v>
      </c>
      <c r="E9" s="6">
        <f t="shared" si="0"/>
        <v>2.1365810412741254E-3</v>
      </c>
      <c r="F9" s="93"/>
      <c r="G9" s="7" t="s">
        <v>35</v>
      </c>
      <c r="H9" s="8">
        <f>H3</f>
        <v>9.2173695118988977E-6</v>
      </c>
      <c r="I9" s="21">
        <f>H10</f>
        <v>1.8068103518457331E-6</v>
      </c>
      <c r="J9" s="21">
        <f>H11</f>
        <v>-2.2558767130606976E-7</v>
      </c>
    </row>
    <row r="10" spans="1:16" ht="15.6">
      <c r="A10" s="31">
        <v>44361</v>
      </c>
      <c r="B10" s="32">
        <v>3.5092491135273532E-3</v>
      </c>
      <c r="C10" s="32">
        <v>6.4863464685771446E-4</v>
      </c>
      <c r="D10" s="32">
        <v>3.7321967677156082E-3</v>
      </c>
      <c r="E10" s="6">
        <f t="shared" si="0"/>
        <v>3.3123667285356916E-3</v>
      </c>
      <c r="F10" s="93"/>
      <c r="G10" s="7" t="s">
        <v>36</v>
      </c>
      <c r="H10" s="21">
        <f>_xlfn.COVARIANCE.P(B2:B154,C2:C154)</f>
        <v>1.8068103518457331E-6</v>
      </c>
      <c r="I10" s="8">
        <f>I3</f>
        <v>2.7194106738538561E-5</v>
      </c>
      <c r="J10" s="21">
        <f>I11</f>
        <v>-2.6249132143516587E-7</v>
      </c>
    </row>
    <row r="11" spans="1:16" ht="15.6">
      <c r="A11" s="31">
        <v>44362</v>
      </c>
      <c r="B11" s="32">
        <v>-4.3208276782954885E-3</v>
      </c>
      <c r="C11" s="32">
        <v>-3.3775038602644565E-3</v>
      </c>
      <c r="D11" s="32">
        <v>9.0855403687643152E-5</v>
      </c>
      <c r="E11" s="6">
        <f t="shared" si="0"/>
        <v>-2.4618220636991326E-3</v>
      </c>
      <c r="F11" s="93"/>
      <c r="G11" s="7" t="s">
        <v>37</v>
      </c>
      <c r="H11" s="21">
        <f>_xlfn.COVARIANCE.P(B2:B154,D2:D154)</f>
        <v>-2.2558767130606976E-7</v>
      </c>
      <c r="I11" s="21">
        <f>_xlfn.COVARIANCE.P(C2:C154,D2:D154)</f>
        <v>-2.6249132143516587E-7</v>
      </c>
      <c r="J11" s="21">
        <f>J3</f>
        <v>1.2929739778174933E-5</v>
      </c>
    </row>
    <row r="12" spans="1:16" ht="15.6">
      <c r="A12" s="31">
        <v>44363</v>
      </c>
      <c r="B12" s="32">
        <v>-4.067802219325475E-3</v>
      </c>
      <c r="C12" s="32">
        <v>-9.8072051169647064E-3</v>
      </c>
      <c r="D12" s="32">
        <v>5.6169743622323572E-3</v>
      </c>
      <c r="E12" s="6">
        <f t="shared" si="0"/>
        <v>-7.6783187646626552E-4</v>
      </c>
      <c r="F12" s="93"/>
      <c r="G12" s="1"/>
      <c r="H12" s="5"/>
      <c r="J12" s="5"/>
    </row>
    <row r="13" spans="1:16" ht="15.6">
      <c r="A13" s="31">
        <v>44364</v>
      </c>
      <c r="B13" s="32">
        <v>-2.4486476661422915E-3</v>
      </c>
      <c r="C13" s="32">
        <v>-7.9156086126610861E-3</v>
      </c>
      <c r="D13" s="32">
        <v>-4.436604678718409E-3</v>
      </c>
      <c r="E13" s="6">
        <f t="shared" si="0"/>
        <v>-3.7905265658246179E-3</v>
      </c>
      <c r="F13" s="93"/>
      <c r="G13" s="1"/>
      <c r="I13" s="5"/>
    </row>
    <row r="14" spans="1:16">
      <c r="A14" s="31">
        <v>44365</v>
      </c>
      <c r="B14" s="32">
        <v>-2.1816207180198029E-3</v>
      </c>
      <c r="C14" s="32">
        <v>-9.7159212431548406E-3</v>
      </c>
      <c r="D14" s="32">
        <v>-9.0748219128540148E-5</v>
      </c>
      <c r="E14" s="6">
        <f t="shared" si="0"/>
        <v>-2.0987017709768016E-3</v>
      </c>
      <c r="F14" s="93"/>
      <c r="M14" s="9"/>
    </row>
    <row r="15" spans="1:16">
      <c r="A15" s="31">
        <v>44368</v>
      </c>
      <c r="B15" s="32">
        <v>1.0914052925115757E-3</v>
      </c>
      <c r="C15" s="32">
        <v>7.7271900606800852E-3</v>
      </c>
      <c r="D15" s="32">
        <v>9.9777775977124943E-4</v>
      </c>
      <c r="E15" s="6">
        <f t="shared" si="0"/>
        <v>1.7175327562322961E-3</v>
      </c>
      <c r="F15" s="93"/>
      <c r="G15" s="10" t="s">
        <v>3</v>
      </c>
      <c r="H15" s="6"/>
      <c r="I15" s="6"/>
      <c r="J15" s="6"/>
      <c r="K15" s="6"/>
    </row>
    <row r="16" spans="1:16" ht="15.6">
      <c r="A16" s="31">
        <v>44369</v>
      </c>
      <c r="B16" s="32">
        <v>-4.3727864156891871E-3</v>
      </c>
      <c r="C16" s="32">
        <v>2.3860032528522203E-3</v>
      </c>
      <c r="D16" s="32">
        <v>3.0777610970459165E-3</v>
      </c>
      <c r="E16" s="6">
        <f t="shared" si="0"/>
        <v>-7.1668844374100493E-4</v>
      </c>
      <c r="F16" s="93"/>
      <c r="G16" s="6"/>
      <c r="H16" s="7" t="s">
        <v>35</v>
      </c>
      <c r="I16" s="7" t="s">
        <v>36</v>
      </c>
      <c r="J16" s="7" t="s">
        <v>37</v>
      </c>
      <c r="K16" s="10" t="s">
        <v>4</v>
      </c>
      <c r="M16" s="10" t="s">
        <v>5</v>
      </c>
      <c r="N16" s="10" t="s">
        <v>6</v>
      </c>
      <c r="O16" s="10" t="s">
        <v>7</v>
      </c>
      <c r="P16" s="6"/>
    </row>
    <row r="17" spans="1:17">
      <c r="A17" s="31">
        <v>44370</v>
      </c>
      <c r="B17" s="32">
        <v>4.6454517207184139E-3</v>
      </c>
      <c r="C17" s="32">
        <v>2.9085160641220019E-3</v>
      </c>
      <c r="D17" s="32">
        <v>2.7078272705856618E-3</v>
      </c>
      <c r="E17" s="6">
        <f t="shared" si="0"/>
        <v>3.6967083750056723E-3</v>
      </c>
      <c r="F17" s="93"/>
      <c r="G17" s="10" t="s">
        <v>8</v>
      </c>
      <c r="H17" s="11">
        <v>0.33</v>
      </c>
      <c r="I17" s="11">
        <v>0.33</v>
      </c>
      <c r="J17" s="11">
        <v>0.33</v>
      </c>
      <c r="K17" s="11">
        <f>SUM(H17:J17)</f>
        <v>0.99</v>
      </c>
      <c r="M17" s="34">
        <f t="array" ref="M17">MMULT(H17:J17,TRANSPOSE(H2:J2))</f>
        <v>-2.5532668087455162E-5</v>
      </c>
      <c r="N17" s="33">
        <f t="array" ref="N17">MMULT(MMULT(H17:J17,H9:J11),TRANSPOSE(H17:J17))</f>
        <v>5.6604781155288499E-6</v>
      </c>
      <c r="O17" s="18">
        <f>M17/SQRT(N17)</f>
        <v>-1.0731727630465437E-2</v>
      </c>
      <c r="P17" s="6"/>
    </row>
    <row r="18" spans="1:17">
      <c r="A18" s="31">
        <v>44371</v>
      </c>
      <c r="B18" s="32">
        <v>-1.1240694093453071E-2</v>
      </c>
      <c r="C18" s="32">
        <v>9.2366569871040556E-4</v>
      </c>
      <c r="D18" s="32">
        <v>-7.2137063542980679E-4</v>
      </c>
      <c r="E18" s="6">
        <f t="shared" si="0"/>
        <v>-5.816528731027417E-3</v>
      </c>
      <c r="F18" s="93"/>
    </row>
    <row r="19" spans="1:17">
      <c r="A19" s="31">
        <v>44372</v>
      </c>
      <c r="B19" s="32">
        <v>7.6902329009765858E-3</v>
      </c>
      <c r="C19" s="32">
        <v>5.2742617256416522E-4</v>
      </c>
      <c r="D19" s="32">
        <v>-8.121644628171353E-4</v>
      </c>
      <c r="E19" s="6">
        <f t="shared" si="0"/>
        <v>3.5729932826178553E-3</v>
      </c>
      <c r="F19" s="93"/>
    </row>
    <row r="20" spans="1:17">
      <c r="A20" s="31">
        <v>44375</v>
      </c>
      <c r="B20" s="32">
        <v>1.0937928353278766E-3</v>
      </c>
      <c r="C20" s="32">
        <v>-2.5077555543227248E-3</v>
      </c>
      <c r="D20" s="32">
        <v>-1.3550749623094751E-3</v>
      </c>
      <c r="E20" s="6">
        <f t="shared" si="0"/>
        <v>-2.4590912269212425E-4</v>
      </c>
      <c r="F20" s="93"/>
    </row>
    <row r="21" spans="1:17">
      <c r="A21" s="31">
        <v>44376</v>
      </c>
      <c r="B21" s="32">
        <v>2.1840030521193552E-3</v>
      </c>
      <c r="C21" s="32">
        <v>-7.4280750085098605E-3</v>
      </c>
      <c r="D21" s="32">
        <v>-1.0853836087245262E-3</v>
      </c>
      <c r="E21" s="6">
        <f t="shared" si="0"/>
        <v>-8.4959418281118954E-5</v>
      </c>
      <c r="F21" s="93"/>
      <c r="G21" s="10" t="s">
        <v>9</v>
      </c>
      <c r="H21" s="6"/>
      <c r="I21" s="6"/>
      <c r="J21" s="6"/>
      <c r="K21" s="6"/>
      <c r="L21" s="6"/>
    </row>
    <row r="22" spans="1:17" ht="15.6">
      <c r="A22" s="31">
        <v>44377</v>
      </c>
      <c r="B22" s="32">
        <v>-1.0914052925116505E-3</v>
      </c>
      <c r="C22" s="32">
        <v>-1.7322943901544312E-3</v>
      </c>
      <c r="D22" s="32">
        <v>5.4151756877767847E-3</v>
      </c>
      <c r="E22" s="6">
        <f t="shared" si="0"/>
        <v>1.4471381898394458E-3</v>
      </c>
      <c r="F22" s="93"/>
      <c r="G22" s="6"/>
      <c r="H22" s="7" t="s">
        <v>35</v>
      </c>
      <c r="I22" s="7" t="s">
        <v>36</v>
      </c>
      <c r="J22" s="7" t="s">
        <v>37</v>
      </c>
      <c r="K22" s="10" t="s">
        <v>4</v>
      </c>
      <c r="L22" s="6"/>
      <c r="M22" s="30" t="s">
        <v>5</v>
      </c>
      <c r="N22" s="10" t="s">
        <v>6</v>
      </c>
      <c r="O22" s="10" t="s">
        <v>7</v>
      </c>
      <c r="P22" s="6"/>
      <c r="Q22" s="4"/>
    </row>
    <row r="23" spans="1:17">
      <c r="A23" s="31">
        <v>44378</v>
      </c>
      <c r="B23" s="32">
        <v>-2.7337359835319297E-3</v>
      </c>
      <c r="C23" s="32">
        <v>-3.8751969387906407E-3</v>
      </c>
      <c r="D23" s="32">
        <v>3.5938942545892623E-3</v>
      </c>
      <c r="E23" s="6">
        <f t="shared" si="0"/>
        <v>-3.1682998380932396E-4</v>
      </c>
      <c r="F23" s="93"/>
      <c r="G23" s="10" t="s">
        <v>8</v>
      </c>
      <c r="H23" s="11">
        <v>0.48628490380804207</v>
      </c>
      <c r="I23" s="11">
        <v>0.14249845833776592</v>
      </c>
      <c r="J23" s="11">
        <v>0.37121663785422149</v>
      </c>
      <c r="K23" s="11">
        <f>SUM(H23:J23)</f>
        <v>1.0000000000000295</v>
      </c>
      <c r="L23" s="6"/>
      <c r="M23" s="94">
        <f t="array" ref="M23">MMULT(H23:J23,TRANSPOSE(H2:J2))</f>
        <v>7.256699989962017E-5</v>
      </c>
      <c r="N23" s="33">
        <f t="array" ref="N23">MMULT(MMULT(H23:J23,H9:J11),TRANSPOSE(H23:J23))</f>
        <v>4.6547888220477144E-6</v>
      </c>
      <c r="O23" s="18">
        <f>M23/SQRT(N23)</f>
        <v>3.3634825375765259E-2</v>
      </c>
      <c r="P23" s="6"/>
    </row>
    <row r="24" spans="1:17">
      <c r="A24" s="31">
        <v>44379</v>
      </c>
      <c r="B24" s="32">
        <v>-1.9180715566741392E-3</v>
      </c>
      <c r="C24" s="32">
        <v>7.4696892600097002E-3</v>
      </c>
      <c r="D24" s="32">
        <v>-4.1340941416790093E-3</v>
      </c>
      <c r="E24" s="6">
        <f t="shared" si="0"/>
        <v>-1.8657045090077033E-3</v>
      </c>
      <c r="F24" s="93"/>
    </row>
    <row r="25" spans="1:17" ht="15.6">
      <c r="A25" s="31">
        <v>44382</v>
      </c>
      <c r="B25" s="32">
        <v>4.1056578816277651E-3</v>
      </c>
      <c r="C25" s="32">
        <v>5.3142023304579697E-4</v>
      </c>
      <c r="D25" s="32">
        <v>-7.2072075191829032E-4</v>
      </c>
      <c r="E25" s="6">
        <f t="shared" si="0"/>
        <v>1.8176826633511459E-3</v>
      </c>
      <c r="F25" s="93"/>
      <c r="G25" s="99" t="s">
        <v>81</v>
      </c>
    </row>
    <row r="26" spans="1:17">
      <c r="A26" s="31">
        <v>44383</v>
      </c>
      <c r="B26" s="32">
        <v>-5.4644810102940657E-4</v>
      </c>
      <c r="C26" s="32">
        <v>-4.2592903470601703E-3</v>
      </c>
      <c r="D26" s="32">
        <v>-3.2496869183416964E-3</v>
      </c>
      <c r="E26" s="6">
        <f t="shared" si="0"/>
        <v>-1.9990278525573993E-3</v>
      </c>
      <c r="F26" s="93"/>
    </row>
    <row r="27" spans="1:17">
      <c r="A27" s="31">
        <v>44384</v>
      </c>
      <c r="B27" s="32">
        <v>1.9112633804436203E-3</v>
      </c>
      <c r="C27" s="32">
        <v>-2.1364676306571818E-3</v>
      </c>
      <c r="D27" s="32">
        <v>4.5197740882430601E-4</v>
      </c>
      <c r="E27" s="6">
        <f t="shared" si="0"/>
        <v>9.227758906858143E-4</v>
      </c>
      <c r="F27" s="93"/>
    </row>
    <row r="28" spans="1:17">
      <c r="A28" s="31">
        <v>44385</v>
      </c>
      <c r="B28" s="32">
        <v>-2.7314958256096059E-3</v>
      </c>
      <c r="C28" s="32">
        <v>-6.9752127205986829E-3</v>
      </c>
      <c r="D28" s="32">
        <v>-7.8026162504176563E-3</v>
      </c>
      <c r="E28" s="6">
        <f t="shared" si="0"/>
        <v>-5.1843156850317346E-3</v>
      </c>
      <c r="F28" s="93"/>
    </row>
    <row r="29" spans="1:17">
      <c r="A29" s="31">
        <v>44386</v>
      </c>
      <c r="B29" s="32">
        <v>1.0934938213712896E-3</v>
      </c>
      <c r="C29" s="32">
        <v>7.5097577019226057E-3</v>
      </c>
      <c r="D29" s="32">
        <v>3.182833587694354E-3</v>
      </c>
      <c r="E29" s="6">
        <f t="shared" si="0"/>
        <v>2.5708561159556473E-3</v>
      </c>
      <c r="F29" s="93"/>
    </row>
    <row r="30" spans="1:17">
      <c r="A30" s="31">
        <v>44389</v>
      </c>
      <c r="B30" s="32">
        <v>2.7318672482419494E-4</v>
      </c>
      <c r="C30" s="32">
        <v>-1.3368985948415196E-3</v>
      </c>
      <c r="D30" s="32">
        <v>1.9048488684099258E-3</v>
      </c>
      <c r="E30" s="6">
        <f t="shared" si="0"/>
        <v>7.6484305029191589E-4</v>
      </c>
      <c r="F30" s="93"/>
    </row>
    <row r="31" spans="1:17">
      <c r="A31" s="31">
        <v>44390</v>
      </c>
      <c r="B31" s="32">
        <v>-2.7318672482411124E-4</v>
      </c>
      <c r="C31" s="32">
        <v>-3.8871438262249366E-3</v>
      </c>
      <c r="D31" s="32">
        <v>2.3533682114174844E-3</v>
      </c>
      <c r="E31" s="6">
        <f t="shared" si="0"/>
        <v>4.1603953953244454E-4</v>
      </c>
    </row>
    <row r="32" spans="1:17">
      <c r="A32" s="31">
        <v>44391</v>
      </c>
      <c r="B32" s="32">
        <v>2.7318672482419494E-4</v>
      </c>
      <c r="C32" s="32">
        <v>4.5558165358606613E-3</v>
      </c>
      <c r="D32" s="32">
        <v>-5.6210483451375687E-3</v>
      </c>
      <c r="E32" s="6">
        <f t="shared" si="0"/>
        <v>-1.6562443220568641E-3</v>
      </c>
    </row>
    <row r="33" spans="1:5">
      <c r="A33" s="31">
        <v>44392</v>
      </c>
      <c r="B33" s="32">
        <v>1.3648152794142007E-3</v>
      </c>
      <c r="C33" s="32">
        <v>-7.110783299226482E-3</v>
      </c>
      <c r="D33" s="32">
        <v>-1.1826246545508618E-3</v>
      </c>
      <c r="E33" s="6">
        <f t="shared" si="0"/>
        <v>-5.0172055203589268E-4</v>
      </c>
    </row>
    <row r="34" spans="1:5">
      <c r="A34" s="31">
        <v>44393</v>
      </c>
      <c r="B34" s="32">
        <v>1.0905126489656847E-3</v>
      </c>
      <c r="C34" s="32">
        <v>-3.3717747231952178E-3</v>
      </c>
      <c r="D34" s="32">
        <v>2.0005462705591057E-3</v>
      </c>
      <c r="E34" s="6">
        <f t="shared" si="0"/>
        <v>1.0082973603869629E-3</v>
      </c>
    </row>
    <row r="35" spans="1:5">
      <c r="A35" s="31">
        <v>44396</v>
      </c>
      <c r="B35" s="32">
        <v>5.4481069176502413E-4</v>
      </c>
      <c r="C35" s="32">
        <v>-8.1389488893217291E-3</v>
      </c>
      <c r="D35" s="32">
        <v>-5.8309203107932096E-3</v>
      </c>
      <c r="E35" s="6">
        <f t="shared" si="0"/>
        <v>-2.8738576673669448E-3</v>
      </c>
    </row>
    <row r="36" spans="1:5">
      <c r="A36" s="31">
        <v>44397</v>
      </c>
      <c r="B36" s="32">
        <v>0</v>
      </c>
      <c r="C36" s="32">
        <v>-1.7722041309294015E-3</v>
      </c>
      <c r="D36" s="32">
        <v>3.6483075854753817E-3</v>
      </c>
      <c r="E36" s="6">
        <f t="shared" si="0"/>
        <v>1.2821026210972125E-3</v>
      </c>
    </row>
    <row r="37" spans="1:5">
      <c r="A37" s="31">
        <v>44398</v>
      </c>
      <c r="B37" s="32">
        <v>-1.6353233407308645E-3</v>
      </c>
      <c r="C37" s="32">
        <v>3.9490757388695764E-3</v>
      </c>
      <c r="D37" s="32">
        <v>3.9071423108714542E-3</v>
      </c>
      <c r="E37" s="6">
        <f t="shared" si="0"/>
        <v>1.1401028278701071E-3</v>
      </c>
    </row>
    <row r="38" spans="1:5">
      <c r="A38" s="31">
        <v>44399</v>
      </c>
      <c r="B38" s="32">
        <v>4.0833049793710021E-3</v>
      </c>
      <c r="C38" s="32">
        <v>2.7144424919013578E-3</v>
      </c>
      <c r="D38" s="32">
        <v>-1.1796199362516652E-3</v>
      </c>
      <c r="E38" s="6">
        <f t="shared" si="0"/>
        <v>1.8412487643749706E-3</v>
      </c>
    </row>
    <row r="39" spans="1:5">
      <c r="A39" s="31">
        <v>44400</v>
      </c>
      <c r="B39" s="32">
        <v>4.0666993825536129E-3</v>
      </c>
      <c r="C39" s="32">
        <v>-1.8993358036524051E-3</v>
      </c>
      <c r="D39" s="32">
        <v>3.625162570781445E-3</v>
      </c>
      <c r="E39" s="6">
        <f t="shared" si="0"/>
        <v>3.2934811392241444E-3</v>
      </c>
    </row>
    <row r="40" spans="1:5">
      <c r="A40" s="31">
        <v>44403</v>
      </c>
      <c r="B40" s="32">
        <v>2.7019740837304833E-3</v>
      </c>
      <c r="C40" s="32">
        <v>2.1703752415496605E-3</v>
      </c>
      <c r="D40" s="32">
        <v>-1.8109385608321416E-3</v>
      </c>
      <c r="E40" s="6">
        <f t="shared" si="0"/>
        <v>8.436491416873509E-4</v>
      </c>
    </row>
    <row r="41" spans="1:5">
      <c r="A41" s="31">
        <v>44404</v>
      </c>
      <c r="B41" s="32">
        <v>1.8870473317750514E-3</v>
      </c>
      <c r="C41" s="32">
        <v>-2.7137058715962729E-3</v>
      </c>
      <c r="D41" s="32">
        <v>-5.27034386670966E-3</v>
      </c>
      <c r="E41" s="6">
        <f t="shared" si="0"/>
        <v>-1.4359844679559656E-3</v>
      </c>
    </row>
    <row r="42" spans="1:5">
      <c r="A42" s="31">
        <v>44405</v>
      </c>
      <c r="B42" s="32">
        <v>-1.3475274913343064E-3</v>
      </c>
      <c r="C42" s="32">
        <v>2.1715535135079325E-3</v>
      </c>
      <c r="D42" s="32">
        <v>1.2746974320005163E-3</v>
      </c>
      <c r="E42" s="6">
        <f t="shared" si="0"/>
        <v>5.327057848384661E-5</v>
      </c>
    </row>
    <row r="43" spans="1:5">
      <c r="A43" s="31">
        <v>44406</v>
      </c>
      <c r="B43" s="32">
        <v>2.9621672393242821E-3</v>
      </c>
      <c r="C43" s="32">
        <v>2.5726099084703719E-3</v>
      </c>
      <c r="D43" s="32">
        <v>-4.0116756938036622E-3</v>
      </c>
      <c r="E43" s="6">
        <f t="shared" si="0"/>
        <v>1.3367433298771343E-4</v>
      </c>
    </row>
    <row r="44" spans="1:5">
      <c r="A44" s="31">
        <v>44407</v>
      </c>
      <c r="B44" s="32">
        <v>1.3435444718876187E-3</v>
      </c>
      <c r="C44" s="32">
        <v>-6.9204428445737952E-3</v>
      </c>
      <c r="D44" s="32">
        <v>2.1901815654124914E-3</v>
      </c>
      <c r="E44" s="6">
        <f t="shared" si="0"/>
        <v>8.5580057765142635E-4</v>
      </c>
    </row>
    <row r="45" spans="1:5">
      <c r="A45" s="31">
        <v>44410</v>
      </c>
      <c r="B45" s="32">
        <v>-2.4196812450981435E-3</v>
      </c>
      <c r="C45" s="32">
        <v>2.1762794225954484E-3</v>
      </c>
      <c r="D45" s="32">
        <v>-3.8359714587045905E-3</v>
      </c>
      <c r="E45" s="6">
        <f t="shared" si="0"/>
        <v>-2.5266012637713631E-3</v>
      </c>
    </row>
    <row r="46" spans="1:5">
      <c r="A46" s="31">
        <v>44411</v>
      </c>
      <c r="B46" s="32">
        <v>0</v>
      </c>
      <c r="C46" s="32">
        <v>4.608927773655261E-3</v>
      </c>
      <c r="D46" s="32">
        <v>-2.1986084342027448E-3</v>
      </c>
      <c r="E46" s="6">
        <f t="shared" si="0"/>
        <v>-4.185505963155718E-4</v>
      </c>
    </row>
    <row r="47" spans="1:5">
      <c r="A47" s="31">
        <v>44412</v>
      </c>
      <c r="B47" s="32">
        <v>-8.0786324576840435E-4</v>
      </c>
      <c r="C47" s="32">
        <v>-2.0307324382104522E-3</v>
      </c>
      <c r="D47" s="32">
        <v>3.9357517281886824E-3</v>
      </c>
      <c r="E47" s="6">
        <f t="shared" si="0"/>
        <v>9.6729582457022564E-4</v>
      </c>
    </row>
    <row r="48" spans="1:5">
      <c r="A48" s="31">
        <v>44413</v>
      </c>
      <c r="B48" s="32">
        <v>1.0770060276379661E-3</v>
      </c>
      <c r="C48" s="32">
        <v>3.3822666350213615E-3</v>
      </c>
      <c r="D48" s="32">
        <v>2.463392514363321E-3</v>
      </c>
      <c r="E48" s="6">
        <f t="shared" si="0"/>
        <v>1.8620866830664478E-3</v>
      </c>
    </row>
    <row r="49" spans="1:5">
      <c r="A49" s="31">
        <v>44414</v>
      </c>
      <c r="B49" s="32">
        <v>3.7604127041322207E-3</v>
      </c>
      <c r="C49" s="32">
        <v>-6.9120014971658806E-3</v>
      </c>
      <c r="D49" s="32">
        <v>4.6365826961260181E-3</v>
      </c>
      <c r="E49" s="6">
        <f t="shared" si="0"/>
        <v>3.0436392807999296E-3</v>
      </c>
    </row>
    <row r="50" spans="1:5">
      <c r="A50" s="31">
        <v>44417</v>
      </c>
      <c r="B50" s="32">
        <v>2.1424753776468318E-3</v>
      </c>
      <c r="C50" s="32">
        <v>-2.7236841024227908E-3</v>
      </c>
      <c r="D50" s="32">
        <v>2.7207182864054689E-4</v>
      </c>
      <c r="E50" s="6">
        <f t="shared" si="0"/>
        <v>9.0769801003735557E-4</v>
      </c>
    </row>
    <row r="51" spans="1:5">
      <c r="A51" s="31">
        <v>44418</v>
      </c>
      <c r="B51" s="32">
        <v>-1.8744147943500814E-3</v>
      </c>
      <c r="C51" s="32">
        <v>2.3156041130829468E-3</v>
      </c>
      <c r="D51" s="32">
        <v>2.5357738637637899E-3</v>
      </c>
      <c r="E51" s="6">
        <f t="shared" si="0"/>
        <v>3.0866255963877013E-4</v>
      </c>
    </row>
    <row r="52" spans="1:5">
      <c r="A52" s="31">
        <v>44419</v>
      </c>
      <c r="B52" s="32">
        <v>-1.8779348242002089E-3</v>
      </c>
      <c r="C52" s="32">
        <v>2.9887265828314291E-3</v>
      </c>
      <c r="D52" s="32">
        <v>-1.4482261763647637E-3</v>
      </c>
      <c r="E52" s="6">
        <f t="shared" si="0"/>
        <v>-1.219385224362867E-3</v>
      </c>
    </row>
    <row r="53" spans="1:5">
      <c r="A53" s="31">
        <v>44420</v>
      </c>
      <c r="B53" s="32">
        <v>3.4847910885261605E-3</v>
      </c>
      <c r="C53" s="32">
        <v>-5.1679701584424493E-3</v>
      </c>
      <c r="D53" s="32">
        <v>-1.8117583163981271E-4</v>
      </c>
      <c r="E53" s="6">
        <f t="shared" si="0"/>
        <v>1.1531281957629102E-3</v>
      </c>
    </row>
    <row r="54" spans="1:5">
      <c r="A54" s="31">
        <v>44421</v>
      </c>
      <c r="B54" s="32">
        <v>2.4054535185499774E-3</v>
      </c>
      <c r="C54" s="32">
        <v>4.7609421357280093E-3</v>
      </c>
      <c r="D54" s="32">
        <v>-7.3653435940532761E-3</v>
      </c>
      <c r="E54" s="6">
        <f t="shared" si="0"/>
        <v>-1.2673164647735208E-3</v>
      </c>
    </row>
    <row r="55" spans="1:5">
      <c r="A55" s="31">
        <v>44424</v>
      </c>
      <c r="B55" s="32">
        <v>-2.6730836553006863E-3</v>
      </c>
      <c r="C55" s="32">
        <v>-4.3519720530050656E-3</v>
      </c>
      <c r="D55" s="32">
        <v>-3.1078635618500788E-3</v>
      </c>
      <c r="E55" s="6">
        <f t="shared" si="0"/>
        <v>-3.0148844576908815E-3</v>
      </c>
    </row>
    <row r="56" spans="1:5">
      <c r="A56" s="31">
        <v>44425</v>
      </c>
      <c r="B56" s="32">
        <v>3.206844009579591E-3</v>
      </c>
      <c r="C56" s="32">
        <v>-1.2066511413116592E-2</v>
      </c>
      <c r="D56" s="32">
        <v>3.107863561850022E-3</v>
      </c>
      <c r="E56" s="6">
        <f t="shared" si="0"/>
        <v>1.6399162882181453E-3</v>
      </c>
    </row>
    <row r="57" spans="1:5">
      <c r="A57" s="31">
        <v>44426</v>
      </c>
      <c r="B57" s="32">
        <v>1.5995737881411508E-3</v>
      </c>
      <c r="C57" s="32">
        <v>-2.4861891259259899E-3</v>
      </c>
      <c r="D57" s="32">
        <v>1.5503172135273124E-3</v>
      </c>
      <c r="E57" s="6">
        <f t="shared" si="0"/>
        <v>1.1712948668889014E-3</v>
      </c>
    </row>
    <row r="58" spans="1:5">
      <c r="A58" s="31">
        <v>44427</v>
      </c>
      <c r="B58" s="32">
        <v>-2.4003211951343206E-3</v>
      </c>
      <c r="C58" s="32">
        <v>-1.1824579591596707E-2</v>
      </c>
      <c r="D58" s="32">
        <v>-1.8226556142685222E-4</v>
      </c>
      <c r="E58" s="6">
        <f t="shared" si="0"/>
        <v>-2.4555247812975719E-3</v>
      </c>
    </row>
    <row r="59" spans="1:5">
      <c r="A59" s="31">
        <v>44428</v>
      </c>
      <c r="B59" s="32">
        <v>-2.6705835383707924E-4</v>
      </c>
      <c r="C59" s="32">
        <v>-1.6806726645182889E-3</v>
      </c>
      <c r="D59" s="32">
        <v>7.2886300602766237E-4</v>
      </c>
      <c r="E59" s="6">
        <f t="shared" si="0"/>
        <v>-1.0051240959303579E-5</v>
      </c>
    </row>
    <row r="60" spans="1:5">
      <c r="A60" s="31">
        <v>44431</v>
      </c>
      <c r="B60" s="32">
        <v>8.0096119620480912E-4</v>
      </c>
      <c r="C60" s="32">
        <v>1.0319433369336979E-2</v>
      </c>
      <c r="D60" s="32">
        <v>-1.0934938213712185E-3</v>
      </c>
      <c r="E60" s="6">
        <f t="shared" si="0"/>
        <v>9.9502640648761504E-4</v>
      </c>
    </row>
    <row r="61" spans="1:5">
      <c r="A61" s="31">
        <v>44432</v>
      </c>
      <c r="B61" s="32">
        <v>0</v>
      </c>
      <c r="C61" s="32">
        <v>6.774999989963071E-3</v>
      </c>
      <c r="D61" s="32">
        <v>-5.4719563608859466E-4</v>
      </c>
      <c r="E61" s="6">
        <f t="shared" si="0"/>
        <v>4.5862174456086927E-4</v>
      </c>
    </row>
    <row r="62" spans="1:5">
      <c r="A62" s="31">
        <v>44433</v>
      </c>
      <c r="B62" s="32">
        <v>-1.0680908892585262E-3</v>
      </c>
      <c r="C62" s="32">
        <v>2.2023408764035913E-3</v>
      </c>
      <c r="D62" s="32">
        <v>3.3696129510547468E-3</v>
      </c>
      <c r="E62" s="6">
        <f t="shared" si="0"/>
        <v>1.0340338234329949E-3</v>
      </c>
    </row>
    <row r="63" spans="1:5">
      <c r="A63" s="31">
        <v>44434</v>
      </c>
      <c r="B63" s="32">
        <v>-5.6262707022327113E-3</v>
      </c>
      <c r="C63" s="32">
        <v>-5.3767276424972936E-3</v>
      </c>
      <c r="D63" s="32">
        <v>7.2707446627516905E-4</v>
      </c>
      <c r="E63" s="6">
        <f t="shared" si="0"/>
        <v>-3.0599783288560176E-3</v>
      </c>
    </row>
    <row r="64" spans="1:5">
      <c r="A64" s="31">
        <v>44435</v>
      </c>
      <c r="B64" s="32">
        <v>-2.4209830251159296E-3</v>
      </c>
      <c r="C64" s="32">
        <v>1.0587929781272563E-2</v>
      </c>
      <c r="D64" s="32">
        <v>-2.2738651845737763E-3</v>
      </c>
      <c r="E64" s="6">
        <f t="shared" si="0"/>
        <v>-1.0612446082602189E-3</v>
      </c>
    </row>
    <row r="65" spans="1:5">
      <c r="A65" s="31">
        <v>44438</v>
      </c>
      <c r="B65" s="32">
        <v>2.6896196956368154E-3</v>
      </c>
      <c r="C65" s="32">
        <v>-2.3279709246902648E-3</v>
      </c>
      <c r="D65" s="32">
        <v>9.1016662331280167E-4</v>
      </c>
      <c r="E65" s="6">
        <f t="shared" si="0"/>
        <v>1.476079404674502E-3</v>
      </c>
    </row>
    <row r="66" spans="1:5">
      <c r="A66" s="31">
        <v>44439</v>
      </c>
      <c r="B66" s="32">
        <v>-2.9589799666256454E-3</v>
      </c>
      <c r="C66" s="32">
        <v>2.8749420855991199E-3</v>
      </c>
      <c r="D66" s="32">
        <v>9.0933897327286648E-4</v>
      </c>
      <c r="E66" s="6">
        <f t="shared" si="0"/>
        <v>-8.2826018544376401E-4</v>
      </c>
    </row>
    <row r="67" spans="1:5">
      <c r="A67" s="31">
        <v>44440</v>
      </c>
      <c r="B67" s="32">
        <v>-3.5083020736371112E-3</v>
      </c>
      <c r="C67" s="32">
        <v>6.676228898743892E-3</v>
      </c>
      <c r="D67" s="32">
        <v>-2.7271487828672359E-4</v>
      </c>
      <c r="E67" s="6">
        <f t="shared" ref="E67:E130" si="2">0.5*B67+0.1*C67+0.4*D67</f>
        <v>-1.1956140982588557E-3</v>
      </c>
    </row>
    <row r="68" spans="1:5">
      <c r="A68" s="31">
        <v>44441</v>
      </c>
      <c r="B68" s="32">
        <v>1.8906150128511106E-3</v>
      </c>
      <c r="C68" s="32">
        <v>4.7415925725823108E-3</v>
      </c>
      <c r="D68" s="32">
        <v>-6.3662409498599511E-4</v>
      </c>
      <c r="E68" s="6">
        <f t="shared" si="2"/>
        <v>1.1648171256893884E-3</v>
      </c>
    </row>
    <row r="69" spans="1:5">
      <c r="A69" s="31">
        <v>44442</v>
      </c>
      <c r="B69" s="32">
        <v>2.6946930884238474E-3</v>
      </c>
      <c r="C69" s="32">
        <v>7.9424258132152325E-3</v>
      </c>
      <c r="D69" s="32">
        <v>-1.7300254713314832E-3</v>
      </c>
      <c r="E69" s="6">
        <f t="shared" si="2"/>
        <v>1.4495789370008536E-3</v>
      </c>
    </row>
    <row r="70" spans="1:5">
      <c r="A70" s="31">
        <v>44445</v>
      </c>
      <c r="B70" s="32">
        <v>4.5643789808548964E-3</v>
      </c>
      <c r="C70" s="32">
        <v>-2.5508505474247842E-3</v>
      </c>
      <c r="D70" s="32">
        <v>9.109127975467894E-4</v>
      </c>
      <c r="E70" s="6">
        <f t="shared" si="2"/>
        <v>2.3914695547036856E-3</v>
      </c>
    </row>
    <row r="71" spans="1:5">
      <c r="A71" s="31">
        <v>44446</v>
      </c>
      <c r="B71" s="32">
        <v>1.6059960625298382E-3</v>
      </c>
      <c r="C71" s="32">
        <v>-7.2855152258611625E-3</v>
      </c>
      <c r="D71" s="32">
        <v>3.998187970332529E-3</v>
      </c>
      <c r="E71" s="6">
        <f t="shared" si="2"/>
        <v>1.6737216968118144E-3</v>
      </c>
    </row>
    <row r="72" spans="1:5">
      <c r="A72" s="31">
        <v>44447</v>
      </c>
      <c r="B72" s="32">
        <v>-1.0703774101959739E-3</v>
      </c>
      <c r="C72" s="32">
        <v>-2.8476526125117297E-3</v>
      </c>
      <c r="D72" s="32">
        <v>-3.6281179536301053E-4</v>
      </c>
      <c r="E72" s="6">
        <f t="shared" si="2"/>
        <v>-9.6507868449436426E-4</v>
      </c>
    </row>
    <row r="73" spans="1:5">
      <c r="A73" s="31">
        <v>44448</v>
      </c>
      <c r="B73" s="32">
        <v>2.673798384401984E-3</v>
      </c>
      <c r="C73" s="32">
        <v>2.71554652042018E-4</v>
      </c>
      <c r="D73" s="32">
        <v>-4.8197246940395021E-3</v>
      </c>
      <c r="E73" s="6">
        <f t="shared" si="2"/>
        <v>-5.6383522021060707E-4</v>
      </c>
    </row>
    <row r="74" spans="1:5">
      <c r="A74" s="31">
        <v>44449</v>
      </c>
      <c r="B74" s="32">
        <v>-2.6737983844020929E-3</v>
      </c>
      <c r="C74" s="32">
        <v>-1.4944639694726683E-3</v>
      </c>
      <c r="D74" s="32">
        <v>2.0944323095877689E-3</v>
      </c>
      <c r="E74" s="6">
        <f t="shared" si="2"/>
        <v>-6.4857266531320572E-4</v>
      </c>
    </row>
    <row r="75" spans="1:5">
      <c r="A75" s="31">
        <v>44452</v>
      </c>
      <c r="B75" s="32">
        <v>3.4745457913950362E-3</v>
      </c>
      <c r="C75" s="32">
        <v>1.4944639694726108E-3</v>
      </c>
      <c r="D75" s="32">
        <v>4.5473148889624602E-4</v>
      </c>
      <c r="E75" s="6">
        <f t="shared" si="2"/>
        <v>2.0686118882032776E-3</v>
      </c>
    </row>
    <row r="76" spans="1:5">
      <c r="A76" s="31">
        <v>44453</v>
      </c>
      <c r="B76" s="32">
        <v>0</v>
      </c>
      <c r="C76" s="32">
        <v>-6.5377514258584896E-3</v>
      </c>
      <c r="D76" s="32">
        <v>-2.8226743075511662E-3</v>
      </c>
      <c r="E76" s="6">
        <f t="shared" si="2"/>
        <v>-1.7828448656063156E-3</v>
      </c>
    </row>
    <row r="77" spans="1:5">
      <c r="A77" s="31">
        <v>44454</v>
      </c>
      <c r="B77" s="32">
        <v>1.5995737881411508E-3</v>
      </c>
      <c r="C77" s="32">
        <v>2.1840030521193552E-3</v>
      </c>
      <c r="D77" s="32">
        <v>-2.8306643564233792E-3</v>
      </c>
      <c r="E77" s="6">
        <f t="shared" si="2"/>
        <v>-1.1407854328684074E-4</v>
      </c>
    </row>
    <row r="78" spans="1:5">
      <c r="A78" s="31">
        <v>44455</v>
      </c>
      <c r="B78" s="32">
        <v>-2.4003211951343206E-3</v>
      </c>
      <c r="C78" s="32">
        <v>-6.1547072490584394E-3</v>
      </c>
      <c r="D78" s="32">
        <v>3.1041748654904214E-3</v>
      </c>
      <c r="E78" s="6">
        <f t="shared" si="2"/>
        <v>-5.7396137627683565E-4</v>
      </c>
    </row>
    <row r="79" spans="1:5">
      <c r="A79" s="31">
        <v>44456</v>
      </c>
      <c r="B79" s="32">
        <v>5.3390284236774224E-4</v>
      </c>
      <c r="C79" s="32">
        <v>-3.2980653778296345E-3</v>
      </c>
      <c r="D79" s="32">
        <v>2.3672960158603569E-3</v>
      </c>
      <c r="E79" s="6">
        <f t="shared" si="2"/>
        <v>8.8406328974505047E-4</v>
      </c>
    </row>
    <row r="80" spans="1:5">
      <c r="A80" s="31">
        <v>44459</v>
      </c>
      <c r="B80" s="32">
        <v>-1.0680908892585262E-3</v>
      </c>
      <c r="C80" s="32">
        <v>-2.0668281556628781E-3</v>
      </c>
      <c r="D80" s="32">
        <v>-5.1971851653454413E-3</v>
      </c>
      <c r="E80" s="6">
        <f t="shared" si="2"/>
        <v>-2.8196023263337274E-3</v>
      </c>
    </row>
    <row r="81" spans="1:5">
      <c r="A81" s="31">
        <v>44460</v>
      </c>
      <c r="B81" s="32">
        <v>2.6712969305376418E-4</v>
      </c>
      <c r="C81" s="32">
        <v>-2.6241296737686765E-3</v>
      </c>
      <c r="D81" s="32">
        <v>-1.6468439220624197E-3</v>
      </c>
      <c r="E81" s="6">
        <f t="shared" si="2"/>
        <v>-7.8758568967495358E-4</v>
      </c>
    </row>
    <row r="82" spans="1:5">
      <c r="A82" s="31">
        <v>44461</v>
      </c>
      <c r="B82" s="32">
        <v>3.9984059666952022E-3</v>
      </c>
      <c r="C82" s="32">
        <v>1.9342365798309684E-3</v>
      </c>
      <c r="D82" s="32">
        <v>5.2057289121062332E-3</v>
      </c>
      <c r="E82" s="6">
        <f t="shared" si="2"/>
        <v>4.2749182061731913E-3</v>
      </c>
    </row>
    <row r="83" spans="1:5">
      <c r="A83" s="31">
        <v>44462</v>
      </c>
      <c r="B83" s="32">
        <v>-2.663826828265806E-3</v>
      </c>
      <c r="C83" s="32">
        <v>6.8776062021033294E-3</v>
      </c>
      <c r="D83" s="32">
        <v>4.7255631377135805E-3</v>
      </c>
      <c r="E83" s="6">
        <f t="shared" si="2"/>
        <v>1.2460724611628622E-3</v>
      </c>
    </row>
    <row r="84" spans="1:5">
      <c r="A84" s="31">
        <v>44463</v>
      </c>
      <c r="B84" s="32">
        <v>-2.9384287204040865E-3</v>
      </c>
      <c r="C84" s="32">
        <v>-5.0848731838704087E-3</v>
      </c>
      <c r="D84" s="32">
        <v>3.8005656099025791E-3</v>
      </c>
      <c r="E84" s="6">
        <f t="shared" si="2"/>
        <v>-4.5747543462805267E-4</v>
      </c>
    </row>
    <row r="85" spans="1:5">
      <c r="A85" s="31">
        <v>44466</v>
      </c>
      <c r="B85" s="32">
        <v>5.0700575584608438E-3</v>
      </c>
      <c r="C85" s="32">
        <v>3.8503897954934268E-3</v>
      </c>
      <c r="D85" s="32">
        <v>2.5257094429747924E-3</v>
      </c>
      <c r="E85" s="6">
        <f t="shared" si="2"/>
        <v>3.9303515359696813E-3</v>
      </c>
    </row>
    <row r="86" spans="1:5">
      <c r="A86" s="31">
        <v>44467</v>
      </c>
      <c r="B86" s="32">
        <v>1.8614551313014026E-3</v>
      </c>
      <c r="C86" s="32">
        <v>-6.8861310533233364E-3</v>
      </c>
      <c r="D86" s="32">
        <v>4.4943895878392674E-3</v>
      </c>
      <c r="E86" s="6">
        <f t="shared" si="2"/>
        <v>2.0398702954540745E-3</v>
      </c>
    </row>
    <row r="87" spans="1:5">
      <c r="A87" s="31">
        <v>44468</v>
      </c>
      <c r="B87" s="32">
        <v>-1.3292571410923042E-3</v>
      </c>
      <c r="C87" s="32">
        <v>-8.4658058873638836E-3</v>
      </c>
      <c r="D87" s="32">
        <v>4.1170737470792506E-3</v>
      </c>
      <c r="E87" s="6">
        <f t="shared" si="2"/>
        <v>1.3562033954915976E-4</v>
      </c>
    </row>
    <row r="88" spans="1:5">
      <c r="A88" s="31">
        <v>44469</v>
      </c>
      <c r="B88" s="32">
        <v>0</v>
      </c>
      <c r="C88" s="32">
        <v>7.0828710797637764E-3</v>
      </c>
      <c r="D88" s="32">
        <v>-6.1819844776436726E-3</v>
      </c>
      <c r="E88" s="6">
        <f t="shared" si="2"/>
        <v>-1.7645066830810916E-3</v>
      </c>
    </row>
    <row r="89" spans="1:5">
      <c r="A89" s="31">
        <v>44470</v>
      </c>
      <c r="B89" s="32">
        <v>-1.8639334380627533E-3</v>
      </c>
      <c r="C89" s="32">
        <v>4.1430800873869314E-3</v>
      </c>
      <c r="D89" s="32">
        <v>-1.979129829172701E-3</v>
      </c>
      <c r="E89" s="6">
        <f t="shared" si="2"/>
        <v>-1.3093106419617639E-3</v>
      </c>
    </row>
    <row r="90" spans="1:5">
      <c r="A90" s="31">
        <v>44473</v>
      </c>
      <c r="B90" s="32">
        <v>4.255325570138491E-3</v>
      </c>
      <c r="C90" s="32">
        <v>3.8514490525260836E-3</v>
      </c>
      <c r="D90" s="32">
        <v>-1.6222065561761446E-3</v>
      </c>
      <c r="E90" s="6">
        <f t="shared" si="2"/>
        <v>1.8639250678513962E-3</v>
      </c>
    </row>
    <row r="91" spans="1:5">
      <c r="A91" s="31">
        <v>44474</v>
      </c>
      <c r="B91" s="32">
        <v>5.2938186097150741E-3</v>
      </c>
      <c r="C91" s="32">
        <v>9.6054895893173467E-4</v>
      </c>
      <c r="D91" s="32">
        <v>5.2177160476175712E-3</v>
      </c>
      <c r="E91" s="6">
        <f t="shared" si="2"/>
        <v>4.830050619797739E-3</v>
      </c>
    </row>
    <row r="92" spans="1:5">
      <c r="A92" s="31">
        <v>44475</v>
      </c>
      <c r="B92" s="32">
        <v>0</v>
      </c>
      <c r="C92" s="32">
        <v>-2.609353949115609E-3</v>
      </c>
      <c r="D92" s="32">
        <v>-3.5896976065275584E-4</v>
      </c>
      <c r="E92" s="6">
        <f t="shared" si="2"/>
        <v>-4.0452329917266326E-4</v>
      </c>
    </row>
    <row r="93" spans="1:5">
      <c r="A93" s="31">
        <v>44476</v>
      </c>
      <c r="B93" s="32">
        <v>3.4260146832799103E-3</v>
      </c>
      <c r="C93" s="32">
        <v>5.4854772766712778E-3</v>
      </c>
      <c r="D93" s="32">
        <v>1.6143501263848137E-3</v>
      </c>
      <c r="E93" s="6">
        <f t="shared" si="2"/>
        <v>2.9072951198610081E-3</v>
      </c>
    </row>
    <row r="94" spans="1:5">
      <c r="A94" s="31">
        <v>44477</v>
      </c>
      <c r="B94" s="32">
        <v>-3.1620579706479507E-3</v>
      </c>
      <c r="C94" s="32">
        <v>-8.2090577875800277E-4</v>
      </c>
      <c r="D94" s="32">
        <v>5.6297901252160927E-3</v>
      </c>
      <c r="E94" s="6">
        <f t="shared" si="2"/>
        <v>5.8879648688666157E-4</v>
      </c>
    </row>
    <row r="95" spans="1:5">
      <c r="A95" s="31">
        <v>44480</v>
      </c>
      <c r="B95" s="32">
        <v>-2.639567126319878E-4</v>
      </c>
      <c r="C95" s="32">
        <v>6.1404300188598066E-3</v>
      </c>
      <c r="D95" s="32">
        <v>9.5779377111347569E-3</v>
      </c>
      <c r="E95" s="6">
        <f t="shared" si="2"/>
        <v>4.3132397300238903E-3</v>
      </c>
    </row>
    <row r="96" spans="1:5">
      <c r="A96" s="31">
        <v>44481</v>
      </c>
      <c r="B96" s="32">
        <v>1.0554090689436891E-3</v>
      </c>
      <c r="C96" s="32">
        <v>-2.7210884521639835E-4</v>
      </c>
      <c r="D96" s="32">
        <v>2.6443382530904236E-3</v>
      </c>
      <c r="E96" s="6">
        <f t="shared" si="2"/>
        <v>1.5582289511863741E-3</v>
      </c>
    </row>
    <row r="97" spans="1:5">
      <c r="A97" s="31">
        <v>44482</v>
      </c>
      <c r="B97" s="32">
        <v>-1.0554090689437142E-3</v>
      </c>
      <c r="C97" s="32">
        <v>3.9383496277497713E-3</v>
      </c>
      <c r="D97" s="32">
        <v>-3.2623579611027651E-3</v>
      </c>
      <c r="E97" s="6">
        <f t="shared" si="2"/>
        <v>-1.438812756137986E-3</v>
      </c>
    </row>
    <row r="98" spans="1:5">
      <c r="A98" s="31">
        <v>44483</v>
      </c>
      <c r="B98" s="32">
        <v>5.2784377050334435E-4</v>
      </c>
      <c r="C98" s="32">
        <v>5.002376415411504E-3</v>
      </c>
      <c r="D98" s="32">
        <v>3.7903875430271533E-3</v>
      </c>
      <c r="E98" s="6">
        <f t="shared" si="2"/>
        <v>2.280314544003684E-3</v>
      </c>
    </row>
    <row r="99" spans="1:5">
      <c r="A99" s="31">
        <v>44484</v>
      </c>
      <c r="B99" s="32">
        <v>0</v>
      </c>
      <c r="C99" s="32">
        <v>8.0884339810096458E-4</v>
      </c>
      <c r="D99" s="32">
        <v>4.7397613529343669E-3</v>
      </c>
      <c r="E99" s="6">
        <f t="shared" si="2"/>
        <v>1.9767888809838433E-3</v>
      </c>
    </row>
    <row r="100" spans="1:5">
      <c r="A100" s="31">
        <v>44487</v>
      </c>
      <c r="B100" s="32">
        <v>2.1085932957590971E-3</v>
      </c>
      <c r="C100" s="32">
        <v>-1.4833796800009971E-3</v>
      </c>
      <c r="D100" s="32">
        <v>9.627588157771679E-4</v>
      </c>
      <c r="E100" s="6">
        <f t="shared" si="2"/>
        <v>1.2910622061903161E-3</v>
      </c>
    </row>
    <row r="101" spans="1:5">
      <c r="A101" s="31">
        <v>44488</v>
      </c>
      <c r="B101" s="32">
        <v>2.3668650102662441E-3</v>
      </c>
      <c r="C101" s="32">
        <v>8.3322616185459025E-3</v>
      </c>
      <c r="D101" s="32">
        <v>4.3731141642393577E-4</v>
      </c>
      <c r="E101" s="6">
        <f t="shared" si="2"/>
        <v>2.1915832335572868E-3</v>
      </c>
    </row>
    <row r="102" spans="1:5">
      <c r="A102" s="31">
        <v>44489</v>
      </c>
      <c r="B102" s="32">
        <v>2.3612761856796854E-3</v>
      </c>
      <c r="C102" s="32">
        <v>5.7383222783963309E-3</v>
      </c>
      <c r="D102" s="32">
        <v>-8.7481415779455554E-4</v>
      </c>
      <c r="E102" s="6">
        <f t="shared" si="2"/>
        <v>1.4045446575616535E-3</v>
      </c>
    </row>
    <row r="103" spans="1:5">
      <c r="A103" s="31">
        <v>44490</v>
      </c>
      <c r="B103" s="32">
        <v>-6.3091691932646091E-3</v>
      </c>
      <c r="C103" s="32">
        <v>-6.5416427125455524E-3</v>
      </c>
      <c r="D103" s="32">
        <v>-2.5412974286726439E-3</v>
      </c>
      <c r="E103" s="6">
        <f t="shared" si="2"/>
        <v>-4.8252678393559175E-3</v>
      </c>
    </row>
    <row r="104" spans="1:5">
      <c r="A104" s="31">
        <v>44491</v>
      </c>
      <c r="B104" s="32">
        <v>2.633659673461988E-3</v>
      </c>
      <c r="C104" s="32">
        <v>-2.6791694734950157E-4</v>
      </c>
      <c r="D104" s="32">
        <v>-4.4849039692228324E-3</v>
      </c>
      <c r="E104" s="6">
        <f t="shared" si="2"/>
        <v>-5.0392344569308908E-4</v>
      </c>
    </row>
    <row r="105" spans="1:5">
      <c r="A105" s="31">
        <v>44494</v>
      </c>
      <c r="B105" s="32">
        <v>-5.2742738299716733E-3</v>
      </c>
      <c r="C105" s="32">
        <v>3.6108364207032037E-3</v>
      </c>
      <c r="D105" s="32">
        <v>2.113048858069266E-3</v>
      </c>
      <c r="E105" s="6">
        <f t="shared" si="2"/>
        <v>-1.4308337296878098E-3</v>
      </c>
    </row>
    <row r="106" spans="1:5">
      <c r="A106" s="31">
        <v>44495</v>
      </c>
      <c r="B106" s="32">
        <v>7.9291665314644433E-4</v>
      </c>
      <c r="C106" s="32">
        <v>1.0673783535065625E-3</v>
      </c>
      <c r="D106" s="32">
        <v>3.862364352071638E-3</v>
      </c>
      <c r="E106" s="6">
        <f t="shared" si="2"/>
        <v>2.0481419027525336E-3</v>
      </c>
    </row>
    <row r="107" spans="1:5">
      <c r="A107" s="31">
        <v>44496</v>
      </c>
      <c r="B107" s="32">
        <v>1.8476975033631818E-3</v>
      </c>
      <c r="C107" s="32">
        <v>1.99826883252483E-3</v>
      </c>
      <c r="D107" s="32">
        <v>-2.8953738147635536E-3</v>
      </c>
      <c r="E107" s="6">
        <f t="shared" si="2"/>
        <v>-3.4473890971347624E-5</v>
      </c>
    </row>
    <row r="108" spans="1:5">
      <c r="A108" s="31">
        <v>44497</v>
      </c>
      <c r="B108" s="32">
        <v>1.5810279973187732E-3</v>
      </c>
      <c r="C108" s="32">
        <v>3.9845981793791251E-3</v>
      </c>
      <c r="D108" s="32">
        <v>-2.1990596890280405E-3</v>
      </c>
      <c r="E108" s="6">
        <f t="shared" si="2"/>
        <v>3.0934994098608289E-4</v>
      </c>
    </row>
    <row r="109" spans="1:5">
      <c r="A109" s="31">
        <v>44498</v>
      </c>
      <c r="B109" s="32">
        <v>0</v>
      </c>
      <c r="C109" s="32">
        <v>-3.0534374868903431E-3</v>
      </c>
      <c r="D109" s="32">
        <v>3.8671167897249294E-3</v>
      </c>
      <c r="E109" s="6">
        <f t="shared" si="2"/>
        <v>1.2415029672009374E-3</v>
      </c>
    </row>
    <row r="110" spans="1:5">
      <c r="A110" s="31">
        <v>44501</v>
      </c>
      <c r="B110" s="32">
        <v>5.2645434224581934E-4</v>
      </c>
      <c r="C110" s="32">
        <v>3.9880359451788212E-4</v>
      </c>
      <c r="D110" s="32">
        <v>-1.7545398764189232E-4</v>
      </c>
      <c r="E110" s="6">
        <f t="shared" si="2"/>
        <v>2.3292593551794096E-4</v>
      </c>
    </row>
    <row r="111" spans="1:5">
      <c r="A111" s="31">
        <v>44502</v>
      </c>
      <c r="B111" s="32">
        <v>1.3149245813090221E-3</v>
      </c>
      <c r="C111" s="32">
        <v>-1.2841267948324511E-2</v>
      </c>
      <c r="D111" s="32">
        <v>-2.6323871516025285E-4</v>
      </c>
      <c r="E111" s="6">
        <f t="shared" si="2"/>
        <v>-7.3195999024204127E-4</v>
      </c>
    </row>
    <row r="112" spans="1:5">
      <c r="A112" s="31">
        <v>44503</v>
      </c>
      <c r="B112" s="32">
        <v>7.8812561546973906E-4</v>
      </c>
      <c r="C112" s="32">
        <v>2.2860226455130744E-3</v>
      </c>
      <c r="D112" s="32">
        <v>2.6323871516028982E-4</v>
      </c>
      <c r="E112" s="6">
        <f t="shared" si="2"/>
        <v>7.2796055835029291E-4</v>
      </c>
    </row>
    <row r="113" spans="1:5">
      <c r="A113" s="31">
        <v>44504</v>
      </c>
      <c r="B113" s="32">
        <v>3.6697288889621805E-3</v>
      </c>
      <c r="C113" s="32">
        <v>-6.197810192558495E-3</v>
      </c>
      <c r="D113" s="32">
        <v>-2.0199365757937065E-3</v>
      </c>
      <c r="E113" s="6">
        <f t="shared" si="2"/>
        <v>4.071087949077581E-4</v>
      </c>
    </row>
    <row r="114" spans="1:5">
      <c r="A114" s="31">
        <v>44505</v>
      </c>
      <c r="B114" s="32">
        <v>1.5686277726266555E-3</v>
      </c>
      <c r="C114" s="32">
        <v>2.7027027191541149E-4</v>
      </c>
      <c r="D114" s="32">
        <v>-3.0816665374080007E-3</v>
      </c>
      <c r="E114" s="6">
        <f t="shared" si="2"/>
        <v>-4.2132570145833159E-4</v>
      </c>
    </row>
    <row r="115" spans="1:5">
      <c r="A115" s="31">
        <v>44508</v>
      </c>
      <c r="B115" s="32">
        <v>1.5661710327448761E-3</v>
      </c>
      <c r="C115" s="32">
        <v>2.5639309639597561E-3</v>
      </c>
      <c r="D115" s="32">
        <v>-1.5885626851379528E-3</v>
      </c>
      <c r="E115" s="6">
        <f t="shared" si="2"/>
        <v>4.0405353871323247E-4</v>
      </c>
    </row>
    <row r="116" spans="1:5">
      <c r="A116" s="31">
        <v>44509</v>
      </c>
      <c r="B116" s="32">
        <v>0</v>
      </c>
      <c r="C116" s="32">
        <v>-6.0831549534054695E-3</v>
      </c>
      <c r="D116" s="32">
        <v>-3.2733253449691376E-3</v>
      </c>
      <c r="E116" s="6">
        <f t="shared" si="2"/>
        <v>-1.9176456333282023E-3</v>
      </c>
    </row>
    <row r="117" spans="1:5">
      <c r="A117" s="31">
        <v>44510</v>
      </c>
      <c r="B117" s="32">
        <v>-2.6116494342977897E-3</v>
      </c>
      <c r="C117" s="32">
        <v>-6.6662378692609221E-3</v>
      </c>
      <c r="D117" s="32">
        <v>9.2613671895917481E-3</v>
      </c>
      <c r="E117" s="6">
        <f t="shared" si="2"/>
        <v>1.7320983717617122E-3</v>
      </c>
    </row>
    <row r="118" spans="1:5">
      <c r="A118" s="31">
        <v>44511</v>
      </c>
      <c r="B118" s="32">
        <v>7.8421125441012691E-4</v>
      </c>
      <c r="C118" s="32">
        <v>-4.3775719701341096E-3</v>
      </c>
      <c r="D118" s="32">
        <v>1.3160782772604874E-3</v>
      </c>
      <c r="E118" s="6">
        <f t="shared" si="2"/>
        <v>4.8077974109584748E-4</v>
      </c>
    </row>
    <row r="119" spans="1:5">
      <c r="A119" s="31">
        <v>44512</v>
      </c>
      <c r="B119" s="32">
        <v>-6.8170164364533999E-3</v>
      </c>
      <c r="C119" s="32">
        <v>5.1962375909698974E-3</v>
      </c>
      <c r="D119" s="32">
        <v>-1.7551562206484384E-3</v>
      </c>
      <c r="E119" s="6">
        <f t="shared" si="2"/>
        <v>-3.5909469473890858E-3</v>
      </c>
    </row>
    <row r="120" spans="1:5">
      <c r="A120" s="31">
        <v>44515</v>
      </c>
      <c r="B120" s="32">
        <v>-1.843318494289224E-3</v>
      </c>
      <c r="C120" s="32">
        <v>1.635323340730838E-3</v>
      </c>
      <c r="D120" s="32">
        <v>2.3687338355506101E-3</v>
      </c>
      <c r="E120" s="6">
        <f t="shared" si="2"/>
        <v>1.8936662114871596E-4</v>
      </c>
    </row>
    <row r="121" spans="1:5">
      <c r="A121" s="31">
        <v>44516</v>
      </c>
      <c r="B121" s="32">
        <v>-5.2854245664639967E-3</v>
      </c>
      <c r="C121" s="32">
        <v>-5.7353700847443097E-3</v>
      </c>
      <c r="D121" s="32">
        <v>6.1151583941913912E-3</v>
      </c>
      <c r="E121" s="6">
        <f t="shared" si="2"/>
        <v>-7.701859340298726E-4</v>
      </c>
    </row>
    <row r="122" spans="1:5">
      <c r="A122" s="31">
        <v>44517</v>
      </c>
      <c r="B122" s="32">
        <v>0</v>
      </c>
      <c r="C122" s="32">
        <v>-4.9423494344348097E-3</v>
      </c>
      <c r="D122" s="32">
        <v>-6.553389699684299E-3</v>
      </c>
      <c r="E122" s="6">
        <f t="shared" si="2"/>
        <v>-3.1155908233172006E-3</v>
      </c>
    </row>
    <row r="123" spans="1:5">
      <c r="A123" s="31">
        <v>44518</v>
      </c>
      <c r="B123" s="32">
        <v>-2.6532252232253886E-3</v>
      </c>
      <c r="C123" s="32">
        <v>1.7875563371106927E-3</v>
      </c>
      <c r="D123" s="32">
        <v>1.4892035514678331E-3</v>
      </c>
      <c r="E123" s="6">
        <f t="shared" si="2"/>
        <v>-5.5217555731449167E-4</v>
      </c>
    </row>
    <row r="124" spans="1:5">
      <c r="A124" s="31">
        <v>44519</v>
      </c>
      <c r="B124" s="32">
        <v>-1.3292571410923042E-3</v>
      </c>
      <c r="C124" s="32">
        <v>-6.2013566062145359E-3</v>
      </c>
      <c r="D124" s="32">
        <v>-2.2785041844206339E-3</v>
      </c>
      <c r="E124" s="6">
        <f t="shared" si="2"/>
        <v>-2.1961659049358592E-3</v>
      </c>
    </row>
    <row r="125" spans="1:5">
      <c r="A125" s="31">
        <v>44522</v>
      </c>
      <c r="B125" s="32">
        <v>-8.0128633853572603E-3</v>
      </c>
      <c r="C125" s="32">
        <v>-1.5217544611964631E-3</v>
      </c>
      <c r="D125" s="32">
        <v>7.6910010292969427E-3</v>
      </c>
      <c r="E125" s="6">
        <f t="shared" si="2"/>
        <v>-1.0822067270794995E-3</v>
      </c>
    </row>
    <row r="126" spans="1:5">
      <c r="A126" s="31">
        <v>44523</v>
      </c>
      <c r="B126" s="32">
        <v>-2.6852862537506163E-3</v>
      </c>
      <c r="C126" s="32">
        <v>5.5363323213414133E-4</v>
      </c>
      <c r="D126" s="32">
        <v>2.2610671429618531E-3</v>
      </c>
      <c r="E126" s="6">
        <f t="shared" si="2"/>
        <v>-3.8285294647715277E-4</v>
      </c>
    </row>
    <row r="127" spans="1:5">
      <c r="A127" s="31">
        <v>44524</v>
      </c>
      <c r="B127" s="32">
        <v>-5.3923020926160579E-3</v>
      </c>
      <c r="C127" s="32">
        <v>-4.4376719615127833E-3</v>
      </c>
      <c r="D127" s="32">
        <v>2.5159428532010222E-3</v>
      </c>
      <c r="E127" s="6">
        <f t="shared" si="2"/>
        <v>-2.1335411011788982E-3</v>
      </c>
    </row>
    <row r="128" spans="1:5">
      <c r="A128" s="31">
        <v>44525</v>
      </c>
      <c r="B128" s="32">
        <v>-1.6233769798908598E-3</v>
      </c>
      <c r="C128" s="32">
        <v>-6.9516860637585602E-4</v>
      </c>
      <c r="D128" s="32">
        <v>-5.2002081255078409E-4</v>
      </c>
      <c r="E128" s="6">
        <f t="shared" si="2"/>
        <v>-1.089213675603329E-3</v>
      </c>
    </row>
    <row r="129" spans="1:5">
      <c r="A129" s="31">
        <v>44526</v>
      </c>
      <c r="B129" s="32">
        <v>-2.9830530595399661E-3</v>
      </c>
      <c r="C129" s="32">
        <v>-9.362186736738479E-3</v>
      </c>
      <c r="D129" s="32">
        <v>-1.7843559227287458E-2</v>
      </c>
      <c r="E129" s="6">
        <f t="shared" si="2"/>
        <v>-9.5651688943588151E-3</v>
      </c>
    </row>
    <row r="130" spans="1:5">
      <c r="A130" s="31">
        <v>44529</v>
      </c>
      <c r="B130" s="32">
        <v>-5.1735990142086873E-3</v>
      </c>
      <c r="C130" s="32">
        <v>2.3837913552761975E-3</v>
      </c>
      <c r="D130" s="32">
        <v>1.8516074593119855E-3</v>
      </c>
      <c r="E130" s="6">
        <f t="shared" si="2"/>
        <v>-1.6077773878519295E-3</v>
      </c>
    </row>
    <row r="131" spans="1:5">
      <c r="A131" s="31">
        <v>44530</v>
      </c>
      <c r="B131" s="32">
        <v>3.8147185224574089E-3</v>
      </c>
      <c r="C131" s="32">
        <v>-2.3837913552761389E-3</v>
      </c>
      <c r="D131" s="32">
        <v>-3.4414329134117377E-3</v>
      </c>
      <c r="E131" s="6">
        <f t="shared" ref="E131:E154" si="3">0.5*B131+0.1*C131+0.4*D131</f>
        <v>2.9240696033639552E-4</v>
      </c>
    </row>
    <row r="132" spans="1:5">
      <c r="A132" s="31">
        <v>44531</v>
      </c>
      <c r="B132" s="32">
        <v>-7.0960996456350166E-3</v>
      </c>
      <c r="C132" s="32">
        <v>-2.6709793063477961E-3</v>
      </c>
      <c r="D132" s="32">
        <v>-3.3646215555876912E-3</v>
      </c>
      <c r="E132" s="6">
        <f t="shared" si="3"/>
        <v>-5.1609963756873642E-3</v>
      </c>
    </row>
    <row r="133" spans="1:5">
      <c r="A133" s="31">
        <v>44532</v>
      </c>
      <c r="B133" s="32">
        <v>4.3727864156890995E-3</v>
      </c>
      <c r="C133" s="32">
        <v>-1.5496234699192465E-3</v>
      </c>
      <c r="D133" s="32">
        <v>3.541393696758756E-3</v>
      </c>
      <c r="E133" s="6">
        <f t="shared" si="3"/>
        <v>3.4479883395561279E-3</v>
      </c>
    </row>
    <row r="134" spans="1:5">
      <c r="A134" s="31">
        <v>44533</v>
      </c>
      <c r="B134" s="32">
        <v>-3.2777958874471626E-3</v>
      </c>
      <c r="C134" s="32">
        <v>-1.3055386224889338E-2</v>
      </c>
      <c r="D134" s="32">
        <v>-3.0980330155878822E-3</v>
      </c>
      <c r="E134" s="6">
        <f t="shared" si="3"/>
        <v>-4.1836497724476677E-3</v>
      </c>
    </row>
    <row r="135" spans="1:5">
      <c r="A135" s="31">
        <v>44536</v>
      </c>
      <c r="B135" s="32">
        <v>1.0937928353278766E-3</v>
      </c>
      <c r="C135" s="32">
        <v>6.8327667966779611E-3</v>
      </c>
      <c r="D135" s="32">
        <v>5.8340128344626548E-3</v>
      </c>
      <c r="E135" s="6">
        <f t="shared" si="3"/>
        <v>3.5637782311167964E-3</v>
      </c>
    </row>
    <row r="136" spans="1:5">
      <c r="A136" s="31">
        <v>44537</v>
      </c>
      <c r="B136" s="32">
        <v>8.1956021524935143E-4</v>
      </c>
      <c r="C136" s="32">
        <v>9.7410242962623402E-3</v>
      </c>
      <c r="D136" s="32">
        <v>9.6903500513370556E-4</v>
      </c>
      <c r="E136" s="6">
        <f t="shared" si="3"/>
        <v>1.771496539304392E-3</v>
      </c>
    </row>
    <row r="137" spans="1:5">
      <c r="A137" s="31">
        <v>44538</v>
      </c>
      <c r="B137" s="32">
        <v>5.1750081445651394E-3</v>
      </c>
      <c r="C137" s="32">
        <v>7.4183278124368892E-3</v>
      </c>
      <c r="D137" s="32">
        <v>7.921489654205791E-4</v>
      </c>
      <c r="E137" s="6">
        <f t="shared" si="3"/>
        <v>3.6461964396944904E-3</v>
      </c>
    </row>
    <row r="138" spans="1:5">
      <c r="A138" s="31">
        <v>44539</v>
      </c>
      <c r="B138" s="32">
        <v>3.52542738016414E-3</v>
      </c>
      <c r="C138" s="32">
        <v>-3.0726281157230748E-3</v>
      </c>
      <c r="D138" s="32">
        <v>-1.9374730851580515E-3</v>
      </c>
      <c r="E138" s="6">
        <f t="shared" si="3"/>
        <v>6.8046164444654175E-4</v>
      </c>
    </row>
    <row r="139" spans="1:5">
      <c r="A139" s="31">
        <v>44540</v>
      </c>
      <c r="B139" s="32">
        <v>5.3995811534657753E-3</v>
      </c>
      <c r="C139" s="32">
        <v>3.0726281157231073E-3</v>
      </c>
      <c r="D139" s="32">
        <v>-5.290538876597578E-4</v>
      </c>
      <c r="E139" s="6">
        <f t="shared" si="3"/>
        <v>2.7954318332412951E-3</v>
      </c>
    </row>
    <row r="140" spans="1:5">
      <c r="A140" s="31">
        <v>44543</v>
      </c>
      <c r="B140" s="32">
        <v>-1.886538761918835E-3</v>
      </c>
      <c r="C140" s="32">
        <v>-5.8741427649463707E-3</v>
      </c>
      <c r="D140" s="32">
        <v>1.5863227086127633E-3</v>
      </c>
      <c r="E140" s="6">
        <f t="shared" si="3"/>
        <v>-8.9615457400894923E-4</v>
      </c>
    </row>
    <row r="141" spans="1:5">
      <c r="A141" s="31">
        <v>44544</v>
      </c>
      <c r="B141" s="32">
        <v>-4.5964661161593343E-3</v>
      </c>
      <c r="C141" s="32">
        <v>-3.7945376145951111E-3</v>
      </c>
      <c r="D141" s="32">
        <v>1.3200160318609401E-3</v>
      </c>
      <c r="E141" s="6">
        <f t="shared" si="3"/>
        <v>-2.149680406794802E-3</v>
      </c>
    </row>
    <row r="142" spans="1:5">
      <c r="A142" s="31">
        <v>44545</v>
      </c>
      <c r="B142" s="32">
        <v>-4.8899852941917919E-3</v>
      </c>
      <c r="C142" s="32">
        <v>9.1107224908859134E-3</v>
      </c>
      <c r="D142" s="32">
        <v>2.7225239668043099E-3</v>
      </c>
      <c r="E142" s="6">
        <f t="shared" si="3"/>
        <v>-4.4491081128558035E-4</v>
      </c>
    </row>
    <row r="143" spans="1:5">
      <c r="A143" s="31">
        <v>44546</v>
      </c>
      <c r="B143" s="32">
        <v>5.4451403468980209E-4</v>
      </c>
      <c r="C143" s="32">
        <v>2.229966080882384E-3</v>
      </c>
      <c r="D143" s="32">
        <v>-2.8104708469453574E-3</v>
      </c>
      <c r="E143" s="6">
        <f t="shared" si="3"/>
        <v>-6.2893471334500356E-4</v>
      </c>
    </row>
    <row r="144" spans="1:5">
      <c r="A144" s="31">
        <v>44547</v>
      </c>
      <c r="B144" s="32">
        <v>-2.1798373754207249E-3</v>
      </c>
      <c r="C144" s="32">
        <v>-8.2477576652493969E-3</v>
      </c>
      <c r="D144" s="32">
        <v>-2.6388705787122406E-4</v>
      </c>
      <c r="E144" s="6">
        <f t="shared" si="3"/>
        <v>-2.0202492773837917E-3</v>
      </c>
    </row>
    <row r="145" spans="1:5">
      <c r="A145" s="31">
        <v>44550</v>
      </c>
      <c r="B145" s="32">
        <v>-5.4570260562946402E-4</v>
      </c>
      <c r="C145" s="32">
        <v>-2.1077784800692368E-3</v>
      </c>
      <c r="D145" s="32">
        <v>-7.92079249332682E-4</v>
      </c>
      <c r="E145" s="6">
        <f t="shared" si="3"/>
        <v>-8.0046085055472845E-4</v>
      </c>
    </row>
    <row r="146" spans="1:5">
      <c r="A146" s="31">
        <v>44551</v>
      </c>
      <c r="B146" s="32">
        <v>3.5417555072511497E-3</v>
      </c>
      <c r="C146" s="32">
        <v>6.3100538894800932E-3</v>
      </c>
      <c r="D146" s="32">
        <v>4.3925222166992248E-3</v>
      </c>
      <c r="E146" s="6">
        <f t="shared" si="3"/>
        <v>4.1588920292532743E-3</v>
      </c>
    </row>
    <row r="147" spans="1:5">
      <c r="A147" s="31">
        <v>44552</v>
      </c>
      <c r="B147" s="32">
        <v>-3.8147185224574991E-3</v>
      </c>
      <c r="C147" s="32">
        <v>8.2133126847095377E-3</v>
      </c>
      <c r="D147" s="32">
        <v>2.6293878060246152E-4</v>
      </c>
      <c r="E147" s="6">
        <f t="shared" si="3"/>
        <v>-9.8085248051681118E-4</v>
      </c>
    </row>
    <row r="148" spans="1:5">
      <c r="A148" s="31">
        <v>44553</v>
      </c>
      <c r="B148" s="32">
        <v>2.1816207180197921E-3</v>
      </c>
      <c r="C148" s="32">
        <v>4.0124578219137936E-3</v>
      </c>
      <c r="D148" s="32">
        <v>2.2759113465371755E-3</v>
      </c>
      <c r="E148" s="6">
        <f t="shared" si="3"/>
        <v>2.4024206798161458E-3</v>
      </c>
    </row>
    <row r="149" spans="1:5">
      <c r="A149" s="31">
        <v>44554</v>
      </c>
      <c r="B149" s="32">
        <v>-1.908657702813414E-3</v>
      </c>
      <c r="C149" s="32">
        <v>-2.6270322747394999E-3</v>
      </c>
      <c r="D149" s="32">
        <v>3.4968091972701357E-4</v>
      </c>
      <c r="E149" s="6">
        <f t="shared" si="3"/>
        <v>-1.0771597109898517E-3</v>
      </c>
    </row>
    <row r="150" spans="1:5">
      <c r="A150" s="31">
        <v>44557</v>
      </c>
      <c r="B150" s="32">
        <v>8.1844227730521781E-4</v>
      </c>
      <c r="C150" s="32">
        <v>1.5217544611963831E-3</v>
      </c>
      <c r="D150" s="32">
        <v>3.664286075245409E-3</v>
      </c>
      <c r="E150" s="6">
        <f t="shared" si="3"/>
        <v>2.0271110148704107E-3</v>
      </c>
    </row>
    <row r="151" spans="1:5">
      <c r="A151" s="31">
        <v>44558</v>
      </c>
      <c r="B151" s="32">
        <v>1.907097703745049E-3</v>
      </c>
      <c r="C151" s="32">
        <v>-8.2976079992417434E-4</v>
      </c>
      <c r="D151" s="32">
        <v>-1.7418568237730783E-4</v>
      </c>
      <c r="E151" s="6">
        <f t="shared" si="3"/>
        <v>8.0089849892918397E-4</v>
      </c>
    </row>
    <row r="152" spans="1:5">
      <c r="A152" s="31">
        <v>44559</v>
      </c>
      <c r="B152" s="32">
        <v>-5.4451403468987224E-4</v>
      </c>
      <c r="C152" s="32">
        <v>2.7631960106960945E-3</v>
      </c>
      <c r="D152" s="32">
        <v>1.1316649738749374E-3</v>
      </c>
      <c r="E152" s="6">
        <f t="shared" si="3"/>
        <v>4.5672857327464834E-4</v>
      </c>
    </row>
    <row r="153" spans="1:5">
      <c r="A153" s="31">
        <v>44560</v>
      </c>
      <c r="B153" s="32">
        <v>-3.8199227895701002E-3</v>
      </c>
      <c r="C153" s="32">
        <v>1.3795957806257548E-4</v>
      </c>
      <c r="D153" s="32">
        <v>1.0434783555519757E-3</v>
      </c>
      <c r="E153" s="6">
        <f t="shared" si="3"/>
        <v>-1.4787740947580022E-3</v>
      </c>
    </row>
    <row r="154" spans="1:5">
      <c r="A154" s="31">
        <v>44561</v>
      </c>
      <c r="B154" s="32">
        <v>8.1978416942516915E-4</v>
      </c>
      <c r="C154" s="32">
        <v>1.516300517964008E-3</v>
      </c>
      <c r="D154" s="32">
        <v>1.7380724819967392E-4</v>
      </c>
      <c r="E154" s="6">
        <f t="shared" si="3"/>
        <v>6.3104503578885495E-4</v>
      </c>
    </row>
    <row r="155" spans="1:5">
      <c r="B155" s="3"/>
      <c r="C155" s="3"/>
      <c r="D155" s="3"/>
    </row>
    <row r="156" spans="1:5">
      <c r="B156" s="3"/>
      <c r="C156" s="3"/>
      <c r="D156" s="3"/>
    </row>
    <row r="157" spans="1:5">
      <c r="B157" s="3"/>
      <c r="C157" s="3"/>
      <c r="D157" s="3"/>
    </row>
    <row r="158" spans="1:5">
      <c r="B158" s="3"/>
      <c r="C158" s="3"/>
      <c r="D158" s="3"/>
    </row>
    <row r="159" spans="1:5">
      <c r="B159" s="3"/>
      <c r="C159" s="3"/>
      <c r="D159" s="3"/>
    </row>
    <row r="160" spans="1:5">
      <c r="B160" s="3"/>
      <c r="C160" s="3"/>
      <c r="D160" s="3"/>
    </row>
    <row r="161" spans="2:4">
      <c r="B161" s="3"/>
      <c r="C161" s="3"/>
      <c r="D161" s="3"/>
    </row>
    <row r="162" spans="2:4">
      <c r="B162" s="3"/>
      <c r="C162" s="3"/>
      <c r="D162" s="3"/>
    </row>
    <row r="163" spans="2:4">
      <c r="B163" s="3"/>
      <c r="C163" s="3"/>
      <c r="D163" s="3"/>
    </row>
    <row r="164" spans="2:4">
      <c r="B164" s="3"/>
      <c r="C164" s="3"/>
      <c r="D164" s="3"/>
    </row>
    <row r="165" spans="2:4">
      <c r="B165" s="3"/>
      <c r="C165" s="3"/>
      <c r="D165" s="3"/>
    </row>
    <row r="166" spans="2:4">
      <c r="B166" s="3"/>
      <c r="C166" s="3"/>
      <c r="D166" s="3"/>
    </row>
    <row r="167" spans="2:4">
      <c r="B167" s="3"/>
      <c r="C167" s="3"/>
      <c r="D167" s="3"/>
    </row>
    <row r="168" spans="2:4">
      <c r="B168" s="3"/>
      <c r="C168" s="3"/>
      <c r="D168" s="3"/>
    </row>
    <row r="169" spans="2:4">
      <c r="B169" s="3"/>
      <c r="C169" s="3"/>
      <c r="D169" s="3"/>
    </row>
    <row r="170" spans="2:4">
      <c r="B170" s="3"/>
      <c r="C170" s="3"/>
      <c r="D170" s="3"/>
    </row>
    <row r="171" spans="2:4">
      <c r="B171" s="3"/>
      <c r="C171" s="3"/>
      <c r="D171" s="3"/>
    </row>
    <row r="172" spans="2:4">
      <c r="B172" s="3"/>
      <c r="C172" s="3"/>
      <c r="D172" s="3"/>
    </row>
    <row r="173" spans="2:4">
      <c r="B173" s="3"/>
      <c r="C173" s="3"/>
      <c r="D173" s="3"/>
    </row>
    <row r="174" spans="2:4">
      <c r="B174" s="3"/>
      <c r="C174" s="3"/>
      <c r="D174" s="3"/>
    </row>
    <row r="175" spans="2:4">
      <c r="B175" s="3"/>
      <c r="C175" s="3"/>
      <c r="D175" s="3"/>
    </row>
    <row r="176" spans="2:4">
      <c r="B176" s="3"/>
      <c r="C176" s="3"/>
      <c r="D176" s="3"/>
    </row>
    <row r="177" spans="2:4">
      <c r="B177" s="3"/>
      <c r="C177" s="3"/>
      <c r="D177" s="3"/>
    </row>
    <row r="178" spans="2:4">
      <c r="B178" s="3"/>
      <c r="C178" s="3"/>
      <c r="D178" s="3"/>
    </row>
    <row r="179" spans="2:4">
      <c r="B179" s="3"/>
      <c r="C179" s="3"/>
      <c r="D179" s="3"/>
    </row>
    <row r="180" spans="2:4">
      <c r="B180" s="3"/>
      <c r="C180" s="3"/>
      <c r="D180" s="3"/>
    </row>
    <row r="181" spans="2:4">
      <c r="B181" s="3"/>
      <c r="C181" s="3"/>
      <c r="D181" s="3"/>
    </row>
    <row r="182" spans="2:4">
      <c r="B182" s="3"/>
      <c r="C182" s="3"/>
      <c r="D182" s="3"/>
    </row>
    <row r="183" spans="2:4">
      <c r="B183" s="3"/>
      <c r="C183" s="3"/>
      <c r="D183" s="3"/>
    </row>
    <row r="184" spans="2:4">
      <c r="B184" s="3"/>
      <c r="C184" s="3"/>
      <c r="D184" s="3"/>
    </row>
    <row r="185" spans="2:4">
      <c r="B185" s="3"/>
      <c r="C185" s="3"/>
      <c r="D185" s="3"/>
    </row>
    <row r="186" spans="2:4">
      <c r="B186" s="3"/>
      <c r="C186" s="3"/>
      <c r="D186" s="3"/>
    </row>
    <row r="187" spans="2:4">
      <c r="B187" s="3"/>
      <c r="C187" s="3"/>
      <c r="D187" s="3"/>
    </row>
    <row r="188" spans="2:4">
      <c r="B188" s="3"/>
      <c r="C188" s="3"/>
      <c r="D188" s="3"/>
    </row>
    <row r="189" spans="2:4">
      <c r="B189" s="3"/>
      <c r="C189" s="3"/>
      <c r="D189" s="3"/>
    </row>
    <row r="190" spans="2:4">
      <c r="B190" s="3"/>
      <c r="C190" s="3"/>
      <c r="D190" s="3"/>
    </row>
    <row r="191" spans="2:4">
      <c r="B191" s="3"/>
      <c r="C191" s="3"/>
      <c r="D191" s="3"/>
    </row>
    <row r="192" spans="2:4">
      <c r="B192" s="3"/>
      <c r="C192" s="3"/>
      <c r="D192" s="3"/>
    </row>
    <row r="193" spans="2:4">
      <c r="B193" s="3"/>
      <c r="C193" s="3"/>
      <c r="D193" s="3"/>
    </row>
    <row r="194" spans="2:4">
      <c r="B194" s="3"/>
      <c r="C194" s="3"/>
      <c r="D194" s="3"/>
    </row>
    <row r="195" spans="2:4">
      <c r="B195" s="3"/>
      <c r="C195" s="3"/>
      <c r="D195" s="3"/>
    </row>
    <row r="196" spans="2:4">
      <c r="B196" s="3"/>
      <c r="C196" s="3"/>
      <c r="D196" s="3"/>
    </row>
    <row r="197" spans="2:4">
      <c r="B197" s="3"/>
      <c r="C197" s="3"/>
      <c r="D197" s="3"/>
    </row>
    <row r="198" spans="2:4">
      <c r="B198" s="3"/>
      <c r="C198" s="3"/>
      <c r="D198" s="3"/>
    </row>
    <row r="199" spans="2:4">
      <c r="B199" s="3"/>
      <c r="C199" s="3"/>
      <c r="D199" s="3"/>
    </row>
    <row r="200" spans="2:4">
      <c r="B200" s="3"/>
      <c r="C200" s="3"/>
      <c r="D200" s="3"/>
    </row>
    <row r="201" spans="2:4">
      <c r="B201" s="3"/>
      <c r="C201" s="3"/>
      <c r="D201" s="3"/>
    </row>
    <row r="202" spans="2:4">
      <c r="B202" s="3"/>
      <c r="C202" s="3"/>
      <c r="D202" s="3"/>
    </row>
    <row r="203" spans="2:4">
      <c r="B203" s="3"/>
      <c r="C203" s="3"/>
      <c r="D203" s="3"/>
    </row>
    <row r="204" spans="2:4">
      <c r="B204" s="3"/>
      <c r="C204" s="3"/>
      <c r="D204" s="3"/>
    </row>
    <row r="205" spans="2:4">
      <c r="B205" s="3"/>
      <c r="C205" s="3"/>
      <c r="D205" s="3"/>
    </row>
    <row r="206" spans="2:4">
      <c r="B206" s="3"/>
      <c r="C206" s="3"/>
      <c r="D206" s="3"/>
    </row>
    <row r="207" spans="2:4">
      <c r="B207" s="3"/>
      <c r="C207" s="3"/>
      <c r="D207" s="3"/>
    </row>
    <row r="208" spans="2:4">
      <c r="B208" s="3"/>
      <c r="C208" s="3"/>
      <c r="D208" s="3"/>
    </row>
    <row r="209" spans="2:4">
      <c r="B209" s="3"/>
      <c r="C209" s="3"/>
      <c r="D209" s="3"/>
    </row>
    <row r="210" spans="2:4">
      <c r="B210" s="3"/>
      <c r="C210" s="3"/>
      <c r="D210" s="3"/>
    </row>
    <row r="211" spans="2:4">
      <c r="B211" s="3"/>
      <c r="C211" s="3"/>
      <c r="D211" s="3"/>
    </row>
    <row r="212" spans="2:4">
      <c r="B212" s="3"/>
      <c r="C212" s="3"/>
      <c r="D212" s="3"/>
    </row>
    <row r="213" spans="2:4">
      <c r="B213" s="3"/>
      <c r="C213" s="3"/>
      <c r="D213" s="3"/>
    </row>
    <row r="214" spans="2:4">
      <c r="B214" s="3"/>
      <c r="C214" s="3"/>
      <c r="D214" s="3"/>
    </row>
    <row r="215" spans="2:4">
      <c r="B215" s="3"/>
      <c r="C215" s="3"/>
      <c r="D215" s="3"/>
    </row>
    <row r="216" spans="2:4">
      <c r="B216" s="3"/>
      <c r="C216" s="3"/>
      <c r="D216" s="3"/>
    </row>
    <row r="217" spans="2:4">
      <c r="B217" s="3"/>
      <c r="C217" s="3"/>
      <c r="D217" s="3"/>
    </row>
    <row r="218" spans="2:4">
      <c r="B218" s="3"/>
      <c r="C218" s="3"/>
      <c r="D218" s="3"/>
    </row>
    <row r="219" spans="2:4">
      <c r="B219" s="3"/>
      <c r="C219" s="3"/>
      <c r="D219" s="3"/>
    </row>
    <row r="220" spans="2:4">
      <c r="B220" s="3"/>
      <c r="C220" s="3"/>
      <c r="D220" s="3"/>
    </row>
    <row r="221" spans="2:4">
      <c r="B221" s="3"/>
      <c r="C221" s="3"/>
      <c r="D221" s="3"/>
    </row>
    <row r="222" spans="2:4">
      <c r="B222" s="3"/>
      <c r="C222" s="3"/>
      <c r="D222" s="3"/>
    </row>
    <row r="223" spans="2:4">
      <c r="B223" s="3"/>
      <c r="C223" s="3"/>
      <c r="D223" s="3"/>
    </row>
    <row r="224" spans="2:4">
      <c r="B224" s="3"/>
      <c r="C224" s="3"/>
      <c r="D224" s="3"/>
    </row>
    <row r="225" spans="2:4">
      <c r="B225" s="3"/>
      <c r="C225" s="3"/>
      <c r="D225" s="3"/>
    </row>
    <row r="226" spans="2:4">
      <c r="B226" s="3"/>
      <c r="C226" s="3"/>
      <c r="D226" s="3"/>
    </row>
    <row r="227" spans="2:4">
      <c r="B227" s="3"/>
      <c r="C227" s="3"/>
      <c r="D227" s="3"/>
    </row>
    <row r="228" spans="2:4">
      <c r="B228" s="3"/>
      <c r="C228" s="3"/>
      <c r="D228" s="3"/>
    </row>
    <row r="229" spans="2:4">
      <c r="B229" s="3"/>
      <c r="C229" s="3"/>
      <c r="D229" s="3"/>
    </row>
    <row r="230" spans="2:4">
      <c r="B230" s="3"/>
      <c r="C230" s="3"/>
      <c r="D230" s="3"/>
    </row>
    <row r="231" spans="2:4">
      <c r="B231" s="3"/>
      <c r="C231" s="3"/>
      <c r="D231" s="3"/>
    </row>
    <row r="232" spans="2:4">
      <c r="B232" s="3"/>
      <c r="C232" s="3"/>
      <c r="D232" s="3"/>
    </row>
    <row r="233" spans="2:4">
      <c r="B233" s="3"/>
      <c r="C233" s="3"/>
      <c r="D233" s="3"/>
    </row>
    <row r="234" spans="2:4">
      <c r="B234" s="3"/>
      <c r="C234" s="3"/>
      <c r="D234" s="3"/>
    </row>
    <row r="235" spans="2:4">
      <c r="B235" s="3"/>
      <c r="C235" s="3"/>
      <c r="D235" s="3"/>
    </row>
    <row r="236" spans="2:4">
      <c r="B236" s="3"/>
      <c r="C236" s="3"/>
      <c r="D236" s="3"/>
    </row>
    <row r="237" spans="2:4">
      <c r="B237" s="3"/>
      <c r="C237" s="3"/>
      <c r="D237" s="3"/>
    </row>
    <row r="238" spans="2:4">
      <c r="B238" s="3"/>
      <c r="C238" s="3"/>
      <c r="D238" s="3"/>
    </row>
    <row r="239" spans="2:4">
      <c r="B239" s="3"/>
      <c r="C239" s="3"/>
      <c r="D239" s="3"/>
    </row>
    <row r="240" spans="2:4">
      <c r="B240" s="3"/>
      <c r="C240" s="3"/>
      <c r="D240" s="3"/>
    </row>
    <row r="241" spans="2:4">
      <c r="B241" s="3"/>
      <c r="C241" s="3"/>
      <c r="D241" s="3"/>
    </row>
    <row r="242" spans="2:4">
      <c r="B242" s="3"/>
      <c r="C242" s="3"/>
      <c r="D242" s="3"/>
    </row>
    <row r="243" spans="2:4">
      <c r="B243" s="3"/>
      <c r="C243" s="3"/>
      <c r="D243" s="3"/>
    </row>
    <row r="244" spans="2:4">
      <c r="B244" s="3"/>
      <c r="C244" s="3"/>
      <c r="D244" s="3"/>
    </row>
    <row r="245" spans="2:4">
      <c r="B245" s="3"/>
      <c r="C245" s="3"/>
      <c r="D245" s="3"/>
    </row>
    <row r="246" spans="2:4">
      <c r="B246" s="3"/>
      <c r="C246" s="3"/>
      <c r="D246" s="3"/>
    </row>
    <row r="247" spans="2:4">
      <c r="B247" s="3"/>
      <c r="C247" s="3"/>
      <c r="D247" s="3"/>
    </row>
    <row r="248" spans="2:4">
      <c r="B248" s="3"/>
      <c r="C248" s="3"/>
      <c r="D248" s="3"/>
    </row>
    <row r="249" spans="2:4">
      <c r="B249" s="3"/>
      <c r="C249" s="3"/>
      <c r="D249" s="3"/>
    </row>
    <row r="250" spans="2:4">
      <c r="B250" s="3"/>
      <c r="C250" s="3"/>
      <c r="D250" s="3"/>
    </row>
    <row r="251" spans="2:4">
      <c r="B251" s="3"/>
      <c r="C251" s="3"/>
      <c r="D251" s="3"/>
    </row>
    <row r="252" spans="2:4">
      <c r="B252" s="3"/>
      <c r="C252" s="3"/>
      <c r="D252" s="3"/>
    </row>
    <row r="253" spans="2:4">
      <c r="B253" s="3"/>
      <c r="C253" s="3"/>
      <c r="D253" s="3"/>
    </row>
    <row r="254" spans="2:4">
      <c r="B254" s="3"/>
      <c r="C254" s="3"/>
      <c r="D254" s="3"/>
    </row>
    <row r="255" spans="2:4">
      <c r="B255" s="3"/>
      <c r="C255" s="3"/>
      <c r="D255" s="3"/>
    </row>
    <row r="256" spans="2:4">
      <c r="B256" s="3"/>
      <c r="C256" s="3"/>
      <c r="D256" s="3"/>
    </row>
    <row r="257" spans="2:4">
      <c r="B257" s="3"/>
      <c r="C257" s="3"/>
      <c r="D257" s="3"/>
    </row>
    <row r="258" spans="2:4">
      <c r="B258" s="3"/>
      <c r="C258" s="3"/>
      <c r="D258" s="3"/>
    </row>
    <row r="259" spans="2:4">
      <c r="B259" s="3"/>
      <c r="C259" s="3"/>
      <c r="D259" s="3"/>
    </row>
    <row r="260" spans="2:4">
      <c r="B260" s="3"/>
      <c r="C260" s="3"/>
      <c r="D260" s="3"/>
    </row>
    <row r="261" spans="2:4">
      <c r="B261" s="3"/>
      <c r="C261" s="3"/>
      <c r="D261" s="3"/>
    </row>
    <row r="262" spans="2:4">
      <c r="B262" s="3"/>
      <c r="C262" s="3"/>
      <c r="D262" s="3"/>
    </row>
    <row r="263" spans="2:4">
      <c r="B263" s="3"/>
      <c r="C263" s="3"/>
      <c r="D263" s="3"/>
    </row>
    <row r="264" spans="2:4">
      <c r="B264" s="3"/>
      <c r="C264" s="3"/>
      <c r="D264" s="3"/>
    </row>
    <row r="265" spans="2:4">
      <c r="B265" s="3"/>
      <c r="C265" s="3"/>
      <c r="D265" s="3"/>
    </row>
    <row r="266" spans="2:4">
      <c r="B266" s="3"/>
      <c r="C266" s="3"/>
      <c r="D266" s="3"/>
    </row>
    <row r="267" spans="2:4">
      <c r="B267" s="3"/>
      <c r="C267" s="3"/>
      <c r="D267" s="3"/>
    </row>
    <row r="268" spans="2:4">
      <c r="B268" s="3"/>
      <c r="C268" s="3"/>
      <c r="D268" s="3"/>
    </row>
    <row r="269" spans="2:4">
      <c r="B269" s="3"/>
      <c r="C269" s="3"/>
      <c r="D269" s="3"/>
    </row>
    <row r="270" spans="2:4">
      <c r="B270" s="3"/>
      <c r="C270" s="3"/>
      <c r="D270" s="3"/>
    </row>
    <row r="271" spans="2:4">
      <c r="B271" s="3"/>
      <c r="C271" s="3"/>
      <c r="D271" s="3"/>
    </row>
    <row r="272" spans="2:4">
      <c r="B272" s="3"/>
      <c r="C272" s="3"/>
      <c r="D272" s="3"/>
    </row>
    <row r="273" spans="2:4">
      <c r="B273" s="3"/>
      <c r="C273" s="3"/>
      <c r="D273" s="3"/>
    </row>
    <row r="274" spans="2:4">
      <c r="B274" s="3"/>
      <c r="C274" s="3"/>
      <c r="D274" s="3"/>
    </row>
    <row r="275" spans="2:4">
      <c r="B275" s="3"/>
      <c r="C275" s="3"/>
      <c r="D275" s="3"/>
    </row>
    <row r="276" spans="2:4">
      <c r="B276" s="3"/>
      <c r="C276" s="3"/>
      <c r="D276" s="3"/>
    </row>
    <row r="277" spans="2:4">
      <c r="B277" s="3"/>
      <c r="C277" s="3"/>
      <c r="D277" s="3"/>
    </row>
    <row r="278" spans="2:4">
      <c r="B278" s="3"/>
      <c r="C278" s="3"/>
      <c r="D278" s="3"/>
    </row>
    <row r="279" spans="2:4">
      <c r="B279" s="3"/>
      <c r="C279" s="3"/>
      <c r="D279" s="3"/>
    </row>
    <row r="280" spans="2:4">
      <c r="B280" s="3"/>
      <c r="C280" s="3"/>
      <c r="D280" s="3"/>
    </row>
    <row r="281" spans="2:4">
      <c r="B281" s="3"/>
      <c r="C281" s="3"/>
      <c r="D281" s="3"/>
    </row>
    <row r="282" spans="2:4">
      <c r="B282" s="3"/>
      <c r="C282" s="3"/>
      <c r="D282" s="3"/>
    </row>
    <row r="283" spans="2:4">
      <c r="B283" s="3"/>
      <c r="C283" s="3"/>
      <c r="D283" s="3"/>
    </row>
    <row r="284" spans="2:4">
      <c r="B284" s="3"/>
      <c r="C284" s="3"/>
      <c r="D284" s="3"/>
    </row>
    <row r="285" spans="2:4">
      <c r="B285" s="3"/>
      <c r="C285" s="3"/>
      <c r="D285" s="3"/>
    </row>
    <row r="286" spans="2:4">
      <c r="B286" s="3"/>
      <c r="C286" s="3"/>
      <c r="D286" s="3"/>
    </row>
    <row r="287" spans="2:4">
      <c r="B287" s="3"/>
      <c r="C287" s="3"/>
      <c r="D287" s="3"/>
    </row>
    <row r="288" spans="2:4">
      <c r="B288" s="3"/>
      <c r="C288" s="3"/>
      <c r="D288" s="3"/>
    </row>
    <row r="289" spans="2:4">
      <c r="B289" s="3"/>
      <c r="C289" s="3"/>
      <c r="D289" s="3"/>
    </row>
    <row r="290" spans="2:4">
      <c r="B290" s="3"/>
      <c r="C290" s="3"/>
      <c r="D290" s="3"/>
    </row>
    <row r="291" spans="2:4">
      <c r="B291" s="3"/>
      <c r="C291" s="3"/>
      <c r="D291" s="3"/>
    </row>
    <row r="292" spans="2:4">
      <c r="B292" s="3"/>
      <c r="C292" s="3"/>
      <c r="D292" s="3"/>
    </row>
    <row r="293" spans="2:4">
      <c r="B293" s="3"/>
      <c r="C293" s="3"/>
      <c r="D293" s="3"/>
    </row>
    <row r="294" spans="2:4">
      <c r="B294" s="3"/>
      <c r="C294" s="3"/>
      <c r="D294" s="3"/>
    </row>
    <row r="295" spans="2:4">
      <c r="B295" s="3"/>
      <c r="C295" s="3"/>
      <c r="D295" s="3"/>
    </row>
    <row r="296" spans="2:4">
      <c r="B296" s="3"/>
      <c r="C296" s="3"/>
      <c r="D296" s="3"/>
    </row>
    <row r="297" spans="2:4">
      <c r="B297" s="3"/>
      <c r="C297" s="3"/>
      <c r="D297" s="3"/>
    </row>
    <row r="298" spans="2:4">
      <c r="B298" s="3"/>
      <c r="C298" s="3"/>
      <c r="D298" s="3"/>
    </row>
    <row r="299" spans="2:4">
      <c r="B299" s="3"/>
      <c r="C299" s="3"/>
      <c r="D299" s="3"/>
    </row>
    <row r="300" spans="2:4">
      <c r="B300" s="3"/>
      <c r="C300" s="3"/>
      <c r="D300" s="3"/>
    </row>
    <row r="301" spans="2:4">
      <c r="B301" s="3"/>
      <c r="C301" s="3"/>
      <c r="D301" s="3"/>
    </row>
    <row r="302" spans="2:4">
      <c r="B302" s="3"/>
      <c r="C302" s="3"/>
      <c r="D302" s="3"/>
    </row>
    <row r="303" spans="2:4">
      <c r="B303" s="3"/>
      <c r="C303" s="3"/>
      <c r="D303" s="3"/>
    </row>
    <row r="304" spans="2:4">
      <c r="B304" s="3"/>
      <c r="C304" s="3"/>
      <c r="D304" s="3"/>
    </row>
    <row r="305" spans="2:4">
      <c r="B305" s="3"/>
      <c r="C305" s="3"/>
      <c r="D305" s="3"/>
    </row>
    <row r="306" spans="2:4">
      <c r="B306" s="3"/>
      <c r="C306" s="3"/>
      <c r="D306" s="3"/>
    </row>
    <row r="307" spans="2:4">
      <c r="B307" s="3"/>
      <c r="C307" s="3"/>
      <c r="D307" s="3"/>
    </row>
    <row r="308" spans="2:4">
      <c r="B308" s="3"/>
      <c r="C308" s="3"/>
      <c r="D308" s="3"/>
    </row>
    <row r="309" spans="2:4">
      <c r="B309" s="3"/>
      <c r="C309" s="3"/>
      <c r="D309" s="3"/>
    </row>
    <row r="310" spans="2:4">
      <c r="B310" s="3"/>
      <c r="C310" s="3"/>
      <c r="D310" s="3"/>
    </row>
    <row r="311" spans="2:4">
      <c r="B311" s="3"/>
      <c r="C311" s="3"/>
      <c r="D311" s="3"/>
    </row>
    <row r="312" spans="2:4">
      <c r="B312" s="3"/>
      <c r="C312" s="3"/>
      <c r="D312" s="3"/>
    </row>
    <row r="313" spans="2:4">
      <c r="B313" s="3"/>
      <c r="C313" s="3"/>
      <c r="D313" s="3"/>
    </row>
    <row r="314" spans="2:4">
      <c r="B314" s="3"/>
      <c r="C314" s="3"/>
      <c r="D314" s="3"/>
    </row>
    <row r="315" spans="2:4">
      <c r="B315" s="3"/>
      <c r="C315" s="3"/>
      <c r="D315" s="3"/>
    </row>
    <row r="316" spans="2:4">
      <c r="B316" s="3"/>
      <c r="C316" s="3"/>
      <c r="D316" s="3"/>
    </row>
    <row r="317" spans="2:4">
      <c r="B317" s="3"/>
      <c r="C317" s="3"/>
      <c r="D317" s="3"/>
    </row>
    <row r="318" spans="2:4">
      <c r="B318" s="3"/>
      <c r="C318" s="3"/>
      <c r="D318" s="3"/>
    </row>
    <row r="319" spans="2:4">
      <c r="B319" s="3"/>
      <c r="C319" s="3"/>
      <c r="D319" s="3"/>
    </row>
    <row r="320" spans="2:4">
      <c r="B320" s="3"/>
      <c r="C320" s="3"/>
      <c r="D320" s="3"/>
    </row>
    <row r="321" spans="2:4">
      <c r="B321" s="3"/>
      <c r="C321" s="3"/>
      <c r="D321" s="3"/>
    </row>
    <row r="322" spans="2:4">
      <c r="B322" s="3"/>
      <c r="C322" s="3"/>
      <c r="D322" s="3"/>
    </row>
    <row r="323" spans="2:4">
      <c r="B323" s="3"/>
      <c r="C323" s="3"/>
      <c r="D323" s="3"/>
    </row>
    <row r="324" spans="2:4">
      <c r="B324" s="3"/>
      <c r="C324" s="3"/>
      <c r="D324" s="3"/>
    </row>
    <row r="325" spans="2:4">
      <c r="B325" s="3"/>
      <c r="C325" s="3"/>
      <c r="D325" s="3"/>
    </row>
    <row r="326" spans="2:4">
      <c r="B326" s="3"/>
      <c r="C326" s="3"/>
      <c r="D326" s="3"/>
    </row>
    <row r="327" spans="2:4">
      <c r="B327" s="3"/>
      <c r="C327" s="3"/>
      <c r="D327" s="3"/>
    </row>
    <row r="328" spans="2:4">
      <c r="B328" s="3"/>
      <c r="C328" s="3"/>
      <c r="D328" s="3"/>
    </row>
    <row r="329" spans="2:4">
      <c r="B329" s="3"/>
      <c r="C329" s="3"/>
      <c r="D329" s="3"/>
    </row>
    <row r="330" spans="2:4">
      <c r="B330" s="3"/>
      <c r="C330" s="3"/>
      <c r="D330" s="3"/>
    </row>
    <row r="331" spans="2:4">
      <c r="B331" s="3"/>
      <c r="C331" s="3"/>
      <c r="D331" s="3"/>
    </row>
    <row r="332" spans="2:4">
      <c r="B332" s="3"/>
      <c r="C332" s="3"/>
      <c r="D332" s="3"/>
    </row>
    <row r="333" spans="2:4">
      <c r="B333" s="3"/>
      <c r="C333" s="3"/>
      <c r="D333" s="3"/>
    </row>
    <row r="334" spans="2:4">
      <c r="B334" s="3"/>
      <c r="C334" s="3"/>
      <c r="D334" s="3"/>
    </row>
  </sheetData>
  <mergeCells count="1">
    <mergeCell ref="G6:J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3"/>
  <sheetViews>
    <sheetView topLeftCell="A27" workbookViewId="0">
      <selection activeCell="A40" sqref="A40"/>
    </sheetView>
  </sheetViews>
  <sheetFormatPr defaultRowHeight="14.4"/>
  <cols>
    <col min="1" max="1" width="27.88671875" customWidth="1"/>
    <col min="2" max="2" width="15.109375" customWidth="1"/>
    <col min="3" max="3" width="11.109375" customWidth="1"/>
    <col min="4" max="4" width="13.5546875" customWidth="1"/>
    <col min="5" max="5" width="18.109375" customWidth="1"/>
  </cols>
  <sheetData>
    <row r="1" spans="1:29" ht="15" thickBot="1">
      <c r="A1" s="65" t="s">
        <v>94</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row>
    <row r="2" spans="1:29" ht="39" customHeight="1" thickBot="1">
      <c r="A2" s="120" t="s">
        <v>75</v>
      </c>
      <c r="B2" s="121"/>
      <c r="C2" s="65"/>
      <c r="D2" s="65"/>
      <c r="E2" s="65"/>
      <c r="F2" s="65"/>
      <c r="G2" s="65"/>
      <c r="H2" s="65"/>
      <c r="I2" s="65"/>
      <c r="J2" s="65"/>
      <c r="K2" s="65"/>
      <c r="L2" s="65"/>
      <c r="M2" s="65"/>
      <c r="N2" s="65"/>
      <c r="O2" s="65"/>
      <c r="P2" s="65"/>
      <c r="Q2" s="65"/>
      <c r="R2" s="65"/>
      <c r="S2" s="65"/>
      <c r="T2" s="65"/>
      <c r="U2" s="65"/>
      <c r="V2" s="65"/>
      <c r="W2" s="65"/>
      <c r="X2" s="65"/>
      <c r="Y2" s="65"/>
      <c r="Z2" s="65"/>
      <c r="AA2" s="65"/>
      <c r="AB2" s="65"/>
      <c r="AC2" s="65"/>
    </row>
    <row r="3" spans="1:29" ht="15" thickBot="1">
      <c r="A3" s="66"/>
      <c r="B3" s="66"/>
      <c r="C3" s="66"/>
      <c r="D3" s="66"/>
      <c r="E3" s="66"/>
      <c r="F3" s="65"/>
      <c r="G3" s="65"/>
      <c r="H3" s="65"/>
      <c r="I3" s="65"/>
      <c r="J3" s="65"/>
      <c r="K3" s="65"/>
      <c r="L3" s="65"/>
      <c r="M3" s="65"/>
      <c r="N3" s="65"/>
      <c r="O3" s="65"/>
      <c r="P3" s="65"/>
      <c r="Q3" s="65"/>
      <c r="R3" s="65"/>
      <c r="S3" s="65"/>
      <c r="T3" s="65"/>
      <c r="U3" s="65"/>
      <c r="V3" s="65"/>
      <c r="W3" s="65"/>
      <c r="X3" s="65"/>
      <c r="Y3" s="65"/>
      <c r="Z3" s="65"/>
      <c r="AA3" s="65"/>
      <c r="AB3" s="65"/>
      <c r="AC3" s="65"/>
    </row>
    <row r="4" spans="1:29" ht="15" thickBot="1">
      <c r="A4" s="67" t="s">
        <v>76</v>
      </c>
      <c r="B4" s="68" t="s">
        <v>77</v>
      </c>
      <c r="C4" s="68" t="s">
        <v>78</v>
      </c>
      <c r="D4" s="68" t="s">
        <v>79</v>
      </c>
      <c r="E4" s="68" t="s">
        <v>80</v>
      </c>
      <c r="F4" s="65"/>
      <c r="G4" s="65"/>
      <c r="H4" s="65"/>
      <c r="I4" s="65"/>
      <c r="J4" s="65"/>
      <c r="K4" s="65"/>
      <c r="L4" s="65"/>
      <c r="M4" s="65"/>
      <c r="N4" s="65"/>
      <c r="O4" s="65"/>
      <c r="P4" s="65"/>
      <c r="Q4" s="65"/>
      <c r="R4" s="65"/>
      <c r="S4" s="65"/>
      <c r="T4" s="65"/>
      <c r="U4" s="65"/>
      <c r="V4" s="65"/>
      <c r="W4" s="65"/>
      <c r="X4" s="65"/>
      <c r="Y4" s="65"/>
      <c r="Z4" s="65"/>
      <c r="AA4" s="65"/>
      <c r="AB4" s="65"/>
      <c r="AC4" s="65"/>
    </row>
    <row r="5" spans="1:29" ht="16.2" thickBot="1">
      <c r="A5" s="69" t="s">
        <v>35</v>
      </c>
      <c r="B5" s="70">
        <v>136574.71</v>
      </c>
      <c r="C5" s="70">
        <v>3.6609999999999997E-2</v>
      </c>
      <c r="D5" s="70">
        <v>5000</v>
      </c>
      <c r="E5" s="71">
        <v>0.5</v>
      </c>
      <c r="F5" s="65"/>
      <c r="G5" s="65"/>
      <c r="H5" s="65"/>
      <c r="I5" s="65"/>
      <c r="J5" s="65"/>
      <c r="K5" s="65"/>
      <c r="L5" s="65"/>
      <c r="M5" s="65"/>
      <c r="N5" s="65"/>
      <c r="O5" s="65"/>
      <c r="P5" s="65"/>
      <c r="Q5" s="65"/>
      <c r="R5" s="65"/>
      <c r="S5" s="65"/>
      <c r="T5" s="65"/>
      <c r="U5" s="65"/>
      <c r="V5" s="65"/>
      <c r="W5" s="65"/>
      <c r="X5" s="65"/>
      <c r="Y5" s="65"/>
      <c r="Z5" s="65"/>
      <c r="AA5" s="65"/>
      <c r="AB5" s="65"/>
      <c r="AC5" s="65"/>
    </row>
    <row r="6" spans="1:29" ht="16.2" thickBot="1">
      <c r="A6" s="69" t="s">
        <v>36</v>
      </c>
      <c r="B6" s="70">
        <v>1377.41</v>
      </c>
      <c r="C6" s="72">
        <v>0.72599999999999998</v>
      </c>
      <c r="D6" s="70">
        <v>1000</v>
      </c>
      <c r="E6" s="71">
        <v>0.1</v>
      </c>
      <c r="F6" s="65"/>
      <c r="G6" s="65"/>
      <c r="H6" s="65"/>
      <c r="I6" s="65"/>
      <c r="J6" s="65"/>
      <c r="K6" s="65"/>
      <c r="L6" s="65"/>
      <c r="M6" s="65"/>
      <c r="N6" s="65"/>
      <c r="O6" s="65"/>
      <c r="P6" s="65"/>
      <c r="Q6" s="65"/>
      <c r="R6" s="65"/>
      <c r="S6" s="65"/>
      <c r="T6" s="65"/>
      <c r="U6" s="65"/>
      <c r="V6" s="65"/>
      <c r="W6" s="65"/>
      <c r="X6" s="65"/>
      <c r="Y6" s="65"/>
      <c r="Z6" s="65"/>
      <c r="AA6" s="65"/>
      <c r="AB6" s="65"/>
      <c r="AC6" s="65"/>
    </row>
    <row r="7" spans="1:29" ht="16.2" thickBot="1">
      <c r="A7" s="69" t="s">
        <v>37</v>
      </c>
      <c r="B7" s="70">
        <v>34.76</v>
      </c>
      <c r="C7" s="72">
        <v>115.08</v>
      </c>
      <c r="D7" s="70">
        <v>4000</v>
      </c>
      <c r="E7" s="71">
        <v>0.4</v>
      </c>
      <c r="F7" s="65"/>
      <c r="G7" s="65"/>
      <c r="H7" s="65"/>
      <c r="J7" s="65"/>
      <c r="K7" s="65"/>
      <c r="L7" s="65"/>
      <c r="M7" s="65"/>
      <c r="N7" s="65"/>
      <c r="O7" s="65"/>
      <c r="P7" s="65"/>
      <c r="Q7" s="65"/>
      <c r="R7" s="65"/>
      <c r="S7" s="65"/>
      <c r="T7" s="65"/>
      <c r="U7" s="65"/>
      <c r="V7" s="65"/>
      <c r="W7" s="65"/>
      <c r="X7" s="65"/>
      <c r="Y7" s="65"/>
      <c r="Z7" s="65"/>
      <c r="AA7" s="65"/>
      <c r="AB7" s="65"/>
      <c r="AC7" s="65"/>
    </row>
    <row r="8" spans="1:29" ht="15" thickBot="1">
      <c r="A8" s="73" t="s">
        <v>4</v>
      </c>
      <c r="B8" s="70">
        <v>137986.88</v>
      </c>
      <c r="C8" s="74"/>
      <c r="D8" s="70">
        <v>10000</v>
      </c>
      <c r="E8" s="71">
        <v>1</v>
      </c>
      <c r="F8" s="65"/>
      <c r="G8" s="65"/>
      <c r="H8" s="65"/>
      <c r="I8" s="65"/>
      <c r="J8" s="65"/>
      <c r="K8" s="65"/>
      <c r="L8" s="65"/>
      <c r="M8" s="65"/>
      <c r="N8" s="65"/>
      <c r="O8" s="65"/>
      <c r="P8" s="65"/>
      <c r="Q8" s="65"/>
      <c r="R8" s="65"/>
      <c r="S8" s="65"/>
      <c r="T8" s="65"/>
      <c r="U8" s="65"/>
      <c r="V8" s="65"/>
      <c r="W8" s="65"/>
      <c r="X8" s="65"/>
      <c r="Y8" s="65"/>
      <c r="Z8" s="65"/>
      <c r="AA8" s="65"/>
      <c r="AB8" s="65"/>
      <c r="AC8" s="65"/>
    </row>
    <row r="9" spans="1:29" ht="15" thickBot="1">
      <c r="A9" s="65"/>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row>
    <row r="10" spans="1:29" ht="15" thickBot="1">
      <c r="A10" s="75" t="s">
        <v>81</v>
      </c>
      <c r="B10" s="65"/>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row>
    <row r="11" spans="1:29" ht="15" thickBot="1">
      <c r="A11" s="65"/>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row>
    <row r="12" spans="1:29" ht="126" customHeight="1" thickBot="1">
      <c r="A12" s="122" t="s">
        <v>82</v>
      </c>
      <c r="B12" s="123"/>
      <c r="C12" s="123"/>
      <c r="D12" s="123"/>
      <c r="E12" s="123"/>
      <c r="F12" s="123"/>
      <c r="G12" s="123"/>
      <c r="H12" s="124"/>
      <c r="I12" s="65"/>
      <c r="J12" s="65"/>
      <c r="K12" s="65"/>
      <c r="L12" s="65"/>
      <c r="M12" s="65"/>
      <c r="N12" s="65"/>
      <c r="O12" s="65"/>
      <c r="P12" s="65"/>
      <c r="Q12" s="65"/>
      <c r="R12" s="65"/>
      <c r="S12" s="65"/>
      <c r="T12" s="65"/>
      <c r="U12" s="65"/>
      <c r="V12" s="65"/>
      <c r="W12" s="65"/>
      <c r="X12" s="65"/>
      <c r="Y12" s="65"/>
      <c r="Z12" s="65"/>
      <c r="AA12" s="65"/>
      <c r="AB12" s="65"/>
      <c r="AC12" s="65"/>
    </row>
    <row r="13" spans="1:29" ht="15" thickBot="1">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row>
    <row r="14" spans="1:29" ht="15" thickBot="1">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row>
    <row r="15" spans="1:29" ht="15" thickBot="1">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row>
    <row r="16" spans="1:29" ht="15" thickBot="1">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row>
    <row r="17" spans="1:29" ht="26.1" customHeight="1" thickBot="1">
      <c r="A17" s="120" t="s">
        <v>83</v>
      </c>
      <c r="B17" s="121"/>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row>
    <row r="18" spans="1:29" ht="15" thickBot="1">
      <c r="A18" s="66"/>
      <c r="B18" s="66"/>
      <c r="C18" s="66"/>
      <c r="D18" s="66"/>
      <c r="E18" s="66"/>
      <c r="F18" s="66"/>
      <c r="G18" s="66"/>
      <c r="H18" s="66"/>
      <c r="I18" s="66"/>
      <c r="J18" s="65"/>
      <c r="K18" s="65"/>
      <c r="L18" s="65"/>
      <c r="M18" s="65"/>
      <c r="N18" s="65"/>
      <c r="O18" s="65"/>
      <c r="P18" s="65"/>
      <c r="Q18" s="65"/>
      <c r="R18" s="65"/>
      <c r="S18" s="65"/>
      <c r="T18" s="65"/>
      <c r="U18" s="65"/>
      <c r="V18" s="65"/>
      <c r="W18" s="65"/>
      <c r="X18" s="65"/>
      <c r="Y18" s="65"/>
      <c r="Z18" s="65"/>
      <c r="AA18" s="65"/>
      <c r="AB18" s="65"/>
      <c r="AC18" s="65"/>
    </row>
    <row r="19" spans="1:29" ht="54" thickBot="1">
      <c r="A19" s="76" t="s">
        <v>76</v>
      </c>
      <c r="B19" s="77" t="s">
        <v>77</v>
      </c>
      <c r="C19" s="77" t="s">
        <v>78</v>
      </c>
      <c r="D19" s="77" t="s">
        <v>84</v>
      </c>
      <c r="E19" s="77" t="s">
        <v>85</v>
      </c>
      <c r="F19" s="77" t="s">
        <v>86</v>
      </c>
      <c r="G19" s="77" t="s">
        <v>87</v>
      </c>
      <c r="H19" s="77" t="s">
        <v>88</v>
      </c>
      <c r="I19" s="77" t="s">
        <v>89</v>
      </c>
      <c r="J19" s="65"/>
      <c r="K19" s="65"/>
      <c r="L19" s="65"/>
      <c r="N19" s="65"/>
      <c r="O19" s="65"/>
      <c r="P19" s="65"/>
      <c r="Q19" s="65"/>
      <c r="R19" s="65"/>
      <c r="S19" s="65"/>
      <c r="T19" s="65"/>
      <c r="U19" s="65"/>
      <c r="V19" s="65"/>
      <c r="W19" s="65"/>
      <c r="X19" s="65"/>
      <c r="Y19" s="65"/>
      <c r="Z19" s="65"/>
      <c r="AA19" s="65"/>
      <c r="AB19" s="65"/>
      <c r="AC19" s="65"/>
    </row>
    <row r="20" spans="1:29" ht="16.2" thickBot="1">
      <c r="A20" s="69" t="s">
        <v>35</v>
      </c>
      <c r="B20" s="70">
        <v>136574.71</v>
      </c>
      <c r="C20" s="72">
        <v>3.3840000000000002E-2</v>
      </c>
      <c r="D20" s="70">
        <v>4621.6899999999996</v>
      </c>
      <c r="E20" s="78">
        <v>0.45600000000000002</v>
      </c>
      <c r="F20" s="71">
        <v>0.5</v>
      </c>
      <c r="G20" s="74" t="s">
        <v>90</v>
      </c>
      <c r="H20" s="70">
        <v>444.51</v>
      </c>
      <c r="I20" s="79" t="s">
        <v>91</v>
      </c>
      <c r="J20" s="65"/>
      <c r="K20" s="65"/>
      <c r="L20" s="65"/>
      <c r="M20" s="65"/>
      <c r="N20" s="65"/>
      <c r="O20" s="65"/>
      <c r="P20" s="65"/>
      <c r="Q20" s="65"/>
      <c r="R20" s="65"/>
      <c r="S20" s="65"/>
      <c r="T20" s="65"/>
      <c r="U20" s="65"/>
      <c r="V20" s="65"/>
      <c r="W20" s="65"/>
      <c r="X20" s="65"/>
      <c r="Y20" s="65"/>
      <c r="Z20" s="65"/>
      <c r="AA20" s="65"/>
      <c r="AB20" s="65"/>
      <c r="AC20" s="65"/>
    </row>
    <row r="21" spans="1:29" ht="16.2" thickBot="1">
      <c r="A21" s="69" t="s">
        <v>36</v>
      </c>
      <c r="B21" s="70">
        <v>1377.41</v>
      </c>
      <c r="C21" s="72">
        <v>0.71750000000000003</v>
      </c>
      <c r="D21" s="70">
        <v>988.29</v>
      </c>
      <c r="E21" s="78">
        <v>9.8000000000000004E-2</v>
      </c>
      <c r="F21" s="71">
        <v>0.1</v>
      </c>
      <c r="G21" s="74" t="s">
        <v>90</v>
      </c>
      <c r="H21" s="70">
        <v>24.95</v>
      </c>
      <c r="I21" s="79" t="s">
        <v>91</v>
      </c>
      <c r="J21" s="65"/>
      <c r="K21" s="65"/>
      <c r="L21" s="65"/>
      <c r="M21" s="65"/>
      <c r="N21" s="65"/>
      <c r="O21" s="65"/>
      <c r="P21" s="65"/>
      <c r="Q21" s="65"/>
      <c r="R21" s="65"/>
      <c r="S21" s="65"/>
      <c r="T21" s="65"/>
      <c r="U21" s="65"/>
      <c r="V21" s="65"/>
      <c r="W21" s="65"/>
      <c r="X21" s="65"/>
      <c r="Y21" s="65"/>
      <c r="Z21" s="65"/>
      <c r="AA21" s="65"/>
      <c r="AB21" s="65"/>
      <c r="AC21" s="65"/>
    </row>
    <row r="22" spans="1:29" ht="16.2" thickBot="1">
      <c r="A22" s="69" t="s">
        <v>37</v>
      </c>
      <c r="B22" s="70">
        <v>34.76</v>
      </c>
      <c r="C22" s="70">
        <v>130.11000000000001</v>
      </c>
      <c r="D22" s="70">
        <v>4522.42</v>
      </c>
      <c r="E22" s="78">
        <v>0.44600000000000001</v>
      </c>
      <c r="F22" s="71">
        <v>0.4</v>
      </c>
      <c r="G22" s="74" t="s">
        <v>90</v>
      </c>
      <c r="H22" s="70">
        <v>-469.46</v>
      </c>
      <c r="I22" s="80" t="s">
        <v>92</v>
      </c>
      <c r="J22" s="65"/>
      <c r="K22" s="65"/>
      <c r="L22" s="65"/>
      <c r="M22" s="65"/>
      <c r="N22" s="65"/>
      <c r="O22" s="65"/>
      <c r="P22" s="65"/>
      <c r="Q22" s="65"/>
      <c r="R22" s="65"/>
      <c r="S22" s="65"/>
      <c r="T22" s="65"/>
      <c r="U22" s="65"/>
      <c r="V22" s="65"/>
      <c r="W22" s="65"/>
      <c r="X22" s="65"/>
      <c r="Y22" s="65"/>
      <c r="Z22" s="65"/>
      <c r="AA22" s="65"/>
      <c r="AB22" s="65"/>
      <c r="AC22" s="65"/>
    </row>
    <row r="23" spans="1:29" ht="15" thickBot="1">
      <c r="A23" s="73" t="s">
        <v>4</v>
      </c>
      <c r="B23" s="74"/>
      <c r="C23" s="74"/>
      <c r="D23" s="70">
        <v>10132.4</v>
      </c>
      <c r="E23" s="71">
        <v>1</v>
      </c>
      <c r="F23" s="71">
        <v>1</v>
      </c>
      <c r="G23" s="74"/>
      <c r="H23" s="74"/>
      <c r="I23" s="74"/>
      <c r="J23" s="65"/>
      <c r="K23" s="65"/>
      <c r="L23" s="65"/>
      <c r="M23" s="65"/>
      <c r="N23" s="65"/>
      <c r="O23" s="65"/>
      <c r="P23" s="65"/>
      <c r="Q23" s="65"/>
      <c r="R23" s="65"/>
      <c r="S23" s="65"/>
      <c r="T23" s="65"/>
      <c r="U23" s="65"/>
      <c r="V23" s="65"/>
      <c r="W23" s="65"/>
      <c r="X23" s="65"/>
      <c r="Y23" s="65"/>
      <c r="Z23" s="65"/>
      <c r="AA23" s="65"/>
      <c r="AB23" s="65"/>
      <c r="AC23" s="65"/>
    </row>
    <row r="24" spans="1:29" ht="15" thickBot="1">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row>
    <row r="25" spans="1:29" ht="15" thickBot="1">
      <c r="A25" s="81" t="s">
        <v>81</v>
      </c>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row>
    <row r="26" spans="1:29" ht="75" customHeight="1" thickBot="1">
      <c r="A26" s="117" t="s">
        <v>139</v>
      </c>
      <c r="B26" s="118"/>
      <c r="C26" s="118"/>
      <c r="D26" s="118"/>
      <c r="E26" s="118"/>
      <c r="F26" s="118"/>
      <c r="G26" s="119"/>
      <c r="H26" s="65"/>
      <c r="I26" s="65"/>
      <c r="J26" s="65"/>
      <c r="K26" s="65"/>
      <c r="L26" s="65"/>
      <c r="M26" s="65"/>
      <c r="N26" s="65"/>
      <c r="O26" s="65"/>
      <c r="P26" s="65"/>
      <c r="Q26" s="65"/>
      <c r="R26" s="65"/>
      <c r="S26" s="65"/>
      <c r="T26" s="65"/>
      <c r="U26" s="65"/>
      <c r="V26" s="65"/>
      <c r="W26" s="65"/>
      <c r="X26" s="65"/>
      <c r="Y26" s="65"/>
      <c r="Z26" s="65"/>
      <c r="AA26" s="65"/>
      <c r="AB26" s="65"/>
      <c r="AC26" s="65"/>
    </row>
    <row r="27" spans="1:29" ht="15" thickBo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row>
    <row r="28" spans="1:29" ht="15" thickBot="1">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row>
    <row r="29" spans="1:29" ht="15" thickBot="1">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row>
    <row r="30" spans="1:29" ht="26.1" customHeight="1" thickBot="1">
      <c r="A30" s="120" t="s">
        <v>93</v>
      </c>
      <c r="B30" s="125"/>
      <c r="C30" s="121"/>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row>
    <row r="31" spans="1:29" ht="15" thickBot="1">
      <c r="A31" s="82"/>
      <c r="B31" s="82"/>
      <c r="C31" s="66"/>
      <c r="D31" s="66"/>
      <c r="E31" s="66"/>
      <c r="F31" s="65"/>
      <c r="G31" s="65"/>
      <c r="H31" s="65"/>
      <c r="I31" s="65"/>
      <c r="J31" s="65"/>
      <c r="K31" s="65"/>
      <c r="L31" s="65"/>
      <c r="M31" s="65"/>
      <c r="N31" s="65"/>
      <c r="O31" s="65"/>
      <c r="P31" s="65"/>
      <c r="Q31" s="65"/>
      <c r="R31" s="65"/>
      <c r="S31" s="65"/>
      <c r="T31" s="65"/>
      <c r="U31" s="65"/>
      <c r="V31" s="65"/>
      <c r="W31" s="65"/>
      <c r="X31" s="65"/>
      <c r="Y31" s="65"/>
      <c r="Z31" s="65"/>
      <c r="AA31" s="65"/>
      <c r="AB31" s="65"/>
      <c r="AC31" s="65"/>
    </row>
    <row r="32" spans="1:29" ht="15" thickBot="1">
      <c r="A32" s="76" t="s">
        <v>76</v>
      </c>
      <c r="B32" s="77" t="s">
        <v>77</v>
      </c>
      <c r="C32" s="77" t="s">
        <v>78</v>
      </c>
      <c r="D32" s="77" t="s">
        <v>79</v>
      </c>
      <c r="E32" s="77" t="s">
        <v>80</v>
      </c>
      <c r="F32" s="65"/>
      <c r="G32" s="65"/>
      <c r="H32" s="65"/>
      <c r="I32" s="65"/>
      <c r="J32" s="65"/>
      <c r="K32" s="65"/>
      <c r="L32" s="65"/>
      <c r="M32" s="65"/>
      <c r="N32" s="65"/>
      <c r="O32" s="65"/>
      <c r="P32" s="65"/>
      <c r="Q32" s="65"/>
      <c r="R32" s="65"/>
      <c r="S32" s="65"/>
      <c r="T32" s="65"/>
      <c r="U32" s="65"/>
      <c r="V32" s="65"/>
      <c r="W32" s="65"/>
      <c r="X32" s="65"/>
      <c r="Y32" s="65"/>
      <c r="Z32" s="65"/>
      <c r="AA32" s="65"/>
      <c r="AB32" s="65"/>
      <c r="AC32" s="65"/>
    </row>
    <row r="33" spans="1:29" ht="31.5" customHeight="1" thickBot="1">
      <c r="A33" s="69" t="s">
        <v>35</v>
      </c>
      <c r="B33" s="70">
        <v>149710.39000000001</v>
      </c>
      <c r="C33" s="72">
        <v>3.3840000000000002E-2</v>
      </c>
      <c r="D33" s="70">
        <v>5066.2</v>
      </c>
      <c r="E33" s="71">
        <v>0.5</v>
      </c>
      <c r="F33" s="65"/>
      <c r="G33" s="65"/>
      <c r="H33" s="65"/>
      <c r="J33" s="65"/>
      <c r="K33" s="65"/>
      <c r="L33" s="65"/>
      <c r="M33" s="65"/>
      <c r="N33" s="65"/>
      <c r="O33" s="65"/>
      <c r="P33" s="65"/>
      <c r="Q33" s="65"/>
      <c r="R33" s="65"/>
      <c r="S33" s="65"/>
      <c r="T33" s="65"/>
      <c r="U33" s="65"/>
      <c r="V33" s="65"/>
      <c r="W33" s="65"/>
      <c r="X33" s="65"/>
      <c r="Y33" s="65"/>
      <c r="Z33" s="65"/>
      <c r="AA33" s="65"/>
      <c r="AB33" s="65"/>
      <c r="AC33" s="65"/>
    </row>
    <row r="34" spans="1:29" ht="16.2" thickBot="1">
      <c r="A34" s="69" t="s">
        <v>36</v>
      </c>
      <c r="B34" s="70">
        <v>1412.18</v>
      </c>
      <c r="C34" s="72">
        <v>0.71750000000000003</v>
      </c>
      <c r="D34" s="70">
        <v>1013.24</v>
      </c>
      <c r="E34" s="71">
        <v>0.1</v>
      </c>
      <c r="F34" s="65"/>
      <c r="G34" s="65"/>
      <c r="H34" s="65"/>
      <c r="I34" s="65"/>
      <c r="J34" s="65"/>
      <c r="K34" s="65"/>
      <c r="L34" s="65"/>
      <c r="M34" s="65"/>
      <c r="N34" s="65"/>
      <c r="O34" s="65"/>
      <c r="P34" s="65"/>
      <c r="Q34" s="65"/>
      <c r="R34" s="65"/>
      <c r="S34" s="65"/>
      <c r="T34" s="65"/>
      <c r="U34" s="65"/>
      <c r="V34" s="65"/>
      <c r="W34" s="65"/>
      <c r="X34" s="65"/>
      <c r="Y34" s="65"/>
      <c r="Z34" s="65"/>
      <c r="AA34" s="65"/>
      <c r="AB34" s="65"/>
      <c r="AC34" s="65"/>
    </row>
    <row r="35" spans="1:29" ht="16.2" thickBot="1">
      <c r="A35" s="69" t="s">
        <v>37</v>
      </c>
      <c r="B35" s="70">
        <v>31.15</v>
      </c>
      <c r="C35" s="70">
        <v>130.11000000000001</v>
      </c>
      <c r="D35" s="70">
        <v>4052.96</v>
      </c>
      <c r="E35" s="71">
        <v>0.4</v>
      </c>
      <c r="F35" s="65"/>
      <c r="G35" s="65"/>
      <c r="H35" s="65"/>
      <c r="I35" s="65"/>
      <c r="J35" s="65"/>
      <c r="K35" s="65"/>
      <c r="L35" s="65"/>
      <c r="M35" s="65"/>
      <c r="N35" s="65"/>
      <c r="O35" s="65"/>
      <c r="P35" s="65"/>
      <c r="Q35" s="65"/>
      <c r="R35" s="65"/>
      <c r="S35" s="65"/>
      <c r="T35" s="65"/>
      <c r="U35" s="65"/>
      <c r="V35" s="65"/>
      <c r="W35" s="65"/>
      <c r="X35" s="65"/>
      <c r="Y35" s="65"/>
      <c r="Z35" s="65"/>
      <c r="AA35" s="65"/>
      <c r="AB35" s="65"/>
      <c r="AC35" s="65"/>
    </row>
    <row r="36" spans="1:29" ht="15" thickBot="1">
      <c r="A36" s="73" t="s">
        <v>4</v>
      </c>
      <c r="B36" s="70">
        <v>151153.72</v>
      </c>
      <c r="C36" s="74"/>
      <c r="D36" s="70">
        <v>10132.4</v>
      </c>
      <c r="E36" s="71">
        <v>1</v>
      </c>
      <c r="F36" s="65"/>
      <c r="G36" s="65"/>
      <c r="H36" s="65"/>
      <c r="I36" s="65"/>
      <c r="J36" s="65"/>
      <c r="K36" s="65"/>
      <c r="L36" s="65"/>
      <c r="M36" s="65"/>
      <c r="N36" s="65"/>
      <c r="O36" s="65"/>
      <c r="P36" s="65"/>
      <c r="Q36" s="65"/>
      <c r="R36" s="65"/>
      <c r="S36" s="65"/>
      <c r="T36" s="65"/>
      <c r="U36" s="65"/>
      <c r="V36" s="65"/>
      <c r="W36" s="65"/>
      <c r="X36" s="65"/>
      <c r="Y36" s="65"/>
      <c r="Z36" s="65"/>
      <c r="AA36" s="65"/>
      <c r="AB36" s="65"/>
      <c r="AC36" s="65"/>
    </row>
    <row r="37" spans="1:29" ht="15" thickBo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row>
    <row r="38" spans="1:29" ht="15" thickBot="1">
      <c r="A38" s="81" t="s">
        <v>81</v>
      </c>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row>
    <row r="39" spans="1:29" ht="87.6" customHeight="1" thickBot="1">
      <c r="A39" s="117" t="s">
        <v>140</v>
      </c>
      <c r="B39" s="118"/>
      <c r="C39" s="118"/>
      <c r="D39" s="118"/>
      <c r="E39" s="119"/>
      <c r="F39" s="65"/>
      <c r="G39" s="65"/>
      <c r="H39" s="65"/>
      <c r="I39" s="65"/>
      <c r="J39" s="65"/>
      <c r="K39" s="65"/>
      <c r="L39" s="65"/>
      <c r="M39" s="65"/>
      <c r="N39" s="65"/>
      <c r="O39" s="65"/>
      <c r="P39" s="65"/>
      <c r="Q39" s="65"/>
      <c r="R39" s="65"/>
      <c r="S39" s="65"/>
      <c r="T39" s="65"/>
      <c r="U39" s="65"/>
      <c r="V39" s="65"/>
      <c r="W39" s="65"/>
      <c r="X39" s="65"/>
      <c r="Y39" s="65"/>
      <c r="Z39" s="65"/>
      <c r="AA39" s="65"/>
      <c r="AB39" s="65"/>
      <c r="AC39" s="65"/>
    </row>
    <row r="40" spans="1:29" ht="15" thickBo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row>
    <row r="41" spans="1:29" ht="15" thickBo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row>
    <row r="42" spans="1:29" ht="15" thickBo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row>
    <row r="43" spans="1:29" ht="15" thickBo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row>
    <row r="44" spans="1:29" ht="15" thickBo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row>
    <row r="45" spans="1:29" ht="15" thickBo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row>
    <row r="46" spans="1:29" ht="15" thickBo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row>
    <row r="47" spans="1:29" ht="15" thickBo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row>
    <row r="48" spans="1:29" ht="15" thickBo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row>
    <row r="49" spans="1:29" ht="15" thickBo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row>
    <row r="50" spans="1:29" ht="15" thickBo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row>
    <row r="51" spans="1:29" ht="15" thickBo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row>
    <row r="52" spans="1:29" ht="15" thickBo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row>
    <row r="53" spans="1:29" ht="15" thickBo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row>
    <row r="54" spans="1:29" ht="15" thickBo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row>
    <row r="55" spans="1:29" ht="15" thickBo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row>
    <row r="56" spans="1:29" ht="15" thickBo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row>
    <row r="57" spans="1:29" ht="15" thickBo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row>
    <row r="58" spans="1:29" ht="15" thickBo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row>
    <row r="59" spans="1:29" ht="15" thickBo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row>
    <row r="60" spans="1:29" ht="15" thickBo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row>
    <row r="61" spans="1:29" ht="15" thickBo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row>
    <row r="62" spans="1:29" ht="15" thickBo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row>
    <row r="63" spans="1:29" ht="15" thickBo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row>
    <row r="64" spans="1:29" ht="15" thickBo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row>
    <row r="65" spans="1:29" ht="15" thickBo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row>
    <row r="66" spans="1:29" ht="15" thickBo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row>
    <row r="67" spans="1:29" ht="15" thickBo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row>
    <row r="68" spans="1:29" ht="15" thickBo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row>
    <row r="69" spans="1:29" ht="15" thickBo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row>
    <row r="70" spans="1:29" ht="15" thickBo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row>
    <row r="71" spans="1:29" ht="15" thickBo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row>
    <row r="72" spans="1:29" ht="15" thickBo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row>
    <row r="73" spans="1:29" ht="15" thickBo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row>
    <row r="74" spans="1:29" ht="15" thickBo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row>
    <row r="75" spans="1:29" ht="15" thickBo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row>
    <row r="76" spans="1:29" ht="15" thickBo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row>
    <row r="77" spans="1:29" ht="15" thickBo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row>
    <row r="78" spans="1:29" ht="15" thickBo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row>
    <row r="79" spans="1:29" ht="15" thickBo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row>
    <row r="80" spans="1:29" ht="15" thickBo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row>
    <row r="81" spans="1:29" ht="15" thickBo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row>
    <row r="82" spans="1:29" ht="15" thickBo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row>
    <row r="83" spans="1:29" ht="15" thickBo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row>
    <row r="84" spans="1:29" ht="15" thickBo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row>
    <row r="85" spans="1:29" ht="15" thickBo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row>
    <row r="86" spans="1:29" ht="15" thickBo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row>
    <row r="87" spans="1:29" ht="15" thickBo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row>
    <row r="88" spans="1:29" ht="15" thickBo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row>
    <row r="89" spans="1:29" ht="15" thickBo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row>
    <row r="90" spans="1:29" ht="15" thickBo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row>
    <row r="91" spans="1:29" ht="15" thickBo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row>
    <row r="92" spans="1:29" ht="15" thickBo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row>
    <row r="93" spans="1:29" ht="15" thickBo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row>
    <row r="94" spans="1:29" ht="15" thickBo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row>
    <row r="95" spans="1:29" ht="15" thickBo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row>
    <row r="96" spans="1:29" ht="15" thickBo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row>
    <row r="97" spans="1:29" ht="15" thickBo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row>
    <row r="98" spans="1:29" ht="15" thickBo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row>
    <row r="99" spans="1:29" ht="15" thickBo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row>
    <row r="100" spans="1:29" ht="15" thickBo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row>
    <row r="101" spans="1:29" ht="15" thickBo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row>
    <row r="102" spans="1:29" ht="15" thickBo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row>
    <row r="103" spans="1:29" ht="15" thickBo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row>
    <row r="104" spans="1:29" ht="15" thickBo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row>
    <row r="105" spans="1:29" ht="15" thickBo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row>
    <row r="106" spans="1:29" ht="15" thickBo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row>
    <row r="107" spans="1:29" ht="15" thickBo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row>
    <row r="108" spans="1:29" ht="15" thickBo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row>
    <row r="109" spans="1:29" ht="15" thickBo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row>
    <row r="110" spans="1:29" ht="15" thickBo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row>
    <row r="111" spans="1:29" ht="15" thickBo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row>
    <row r="112" spans="1:29" ht="15" thickBo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row>
    <row r="113" spans="1:29" ht="15" thickBo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row>
    <row r="114" spans="1:29" ht="15" thickBo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row>
    <row r="115" spans="1:29" ht="15" thickBo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row>
    <row r="116" spans="1:29" ht="15" thickBo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row>
    <row r="117" spans="1:29" ht="15" thickBo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row>
    <row r="118" spans="1:29" ht="15" thickBo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row>
    <row r="119" spans="1:29" ht="15" thickBo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row>
    <row r="120" spans="1:29" ht="15" thickBo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row>
    <row r="121" spans="1:29" ht="15" thickBo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row>
    <row r="122" spans="1:29" ht="15" thickBo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row>
    <row r="123" spans="1:29" ht="15" thickBo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row>
    <row r="124" spans="1:29" ht="15" thickBo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row>
    <row r="125" spans="1:29" ht="15" thickBo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row>
    <row r="126" spans="1:29" ht="15" thickBo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row>
    <row r="127" spans="1:29" ht="15" thickBo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row>
    <row r="128" spans="1:29" ht="15" thickBo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row>
    <row r="129" spans="1:29" ht="15" thickBo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row>
    <row r="130" spans="1:29" ht="15" thickBo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row>
    <row r="131" spans="1:29" ht="15" thickBo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row>
    <row r="132" spans="1:29" ht="15" thickBo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row>
    <row r="133" spans="1:29" ht="15" thickBo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row>
    <row r="134" spans="1:29" ht="15" thickBo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row>
    <row r="135" spans="1:29" ht="15" thickBo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row>
    <row r="136" spans="1:29" ht="15" thickBo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row>
    <row r="137" spans="1:29" ht="15" thickBo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row>
    <row r="138" spans="1:29" ht="15" thickBo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row>
    <row r="139" spans="1:29" ht="15" thickBo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row>
    <row r="140" spans="1:29" ht="15" thickBo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row>
    <row r="141" spans="1:29" ht="15" thickBo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row>
    <row r="142" spans="1:29" ht="15" thickBo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row>
    <row r="143" spans="1:29" ht="15" thickBo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row>
    <row r="144" spans="1:29" ht="15" thickBo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row>
    <row r="145" spans="1:29" ht="15" thickBo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row>
    <row r="146" spans="1:29" ht="15" thickBo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row>
    <row r="147" spans="1:29" ht="15" thickBo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row>
    <row r="148" spans="1:29" ht="15" thickBo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row>
    <row r="149" spans="1:29" ht="15" thickBo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row>
    <row r="150" spans="1:29" ht="15" thickBo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row>
    <row r="151" spans="1:29" ht="15" thickBo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row>
    <row r="152" spans="1:29" ht="15" thickBo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row>
    <row r="153" spans="1:29" ht="15" thickBo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row>
    <row r="154" spans="1:29" ht="15" thickBo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row>
    <row r="155" spans="1:29" ht="15" thickBo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row>
    <row r="156" spans="1:29" ht="15" thickBo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row>
    <row r="157" spans="1:29" ht="15" thickBo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row>
    <row r="158" spans="1:29" ht="15" thickBo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row>
    <row r="159" spans="1:29" ht="15" thickBo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row>
    <row r="160" spans="1:29" ht="15" thickBo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row>
    <row r="161" spans="1:29" ht="15" thickBo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row>
    <row r="162" spans="1:29" ht="15" thickBo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row>
    <row r="163" spans="1:29" ht="15" thickBo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row>
    <row r="164" spans="1:29" ht="15" thickBo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row>
    <row r="165" spans="1:29" ht="15" thickBo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row>
    <row r="166" spans="1:29" ht="15" thickBo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row>
    <row r="167" spans="1:29" ht="15" thickBo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row>
    <row r="168" spans="1:29" ht="15" thickBo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row>
    <row r="169" spans="1:29" ht="15" thickBo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row>
    <row r="170" spans="1:29" ht="15" thickBo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row>
    <row r="171" spans="1:29" ht="15" thickBo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row>
    <row r="172" spans="1:29" ht="15" thickBo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row>
    <row r="173" spans="1:29" ht="15" thickBo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row>
    <row r="174" spans="1:29" ht="15" thickBo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row>
    <row r="175" spans="1:29" ht="15" thickBo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row>
    <row r="176" spans="1:29" ht="15" thickBo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row>
    <row r="177" spans="1:29" ht="15" thickBo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row>
    <row r="178" spans="1:29" ht="15" thickBo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row>
    <row r="179" spans="1:29" ht="15" thickBo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row>
    <row r="180" spans="1:29" ht="15" thickBo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row>
    <row r="181" spans="1:29" ht="15" thickBo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row>
    <row r="182" spans="1:29" ht="15" thickBo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row>
    <row r="183" spans="1:29" ht="15" thickBo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row>
    <row r="184" spans="1:29" ht="15" thickBo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row>
    <row r="185" spans="1:29" ht="15" thickBo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row>
    <row r="186" spans="1:29" ht="15" thickBo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row>
    <row r="187" spans="1:29" ht="15" thickBo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row>
    <row r="188" spans="1:29" ht="15" thickBo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row>
    <row r="189" spans="1:29" ht="15" thickBo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row>
    <row r="190" spans="1:29" ht="15" thickBo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row>
    <row r="191" spans="1:29" ht="15" thickBo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row>
    <row r="192" spans="1:29" ht="15" thickBo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row>
    <row r="193" spans="1:29" ht="15" thickBo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row>
    <row r="194" spans="1:29" ht="15" thickBo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row>
    <row r="195" spans="1:29" ht="15" thickBo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row>
    <row r="196" spans="1:29" ht="15" thickBo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row>
    <row r="197" spans="1:29" ht="15" thickBo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row>
    <row r="198" spans="1:29" ht="15" thickBo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row>
    <row r="199" spans="1:29" ht="15" thickBo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row>
    <row r="200" spans="1:29" ht="15" thickBo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row>
    <row r="201" spans="1:29" ht="15" thickBo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row>
    <row r="202" spans="1:29" ht="15" thickBo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row>
    <row r="203" spans="1:29" ht="15" thickBo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row>
    <row r="204" spans="1:29" ht="15" thickBo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row>
    <row r="205" spans="1:29" ht="15" thickBo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row>
    <row r="206" spans="1:29" ht="15" thickBo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row>
    <row r="207" spans="1:29" ht="15" thickBo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row>
    <row r="208" spans="1:29" ht="15" thickBo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row>
    <row r="209" spans="1:29" ht="15" thickBo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row>
    <row r="210" spans="1:29" ht="15" thickBo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row>
    <row r="211" spans="1:29" ht="15" thickBo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row>
    <row r="212" spans="1:29" ht="15" thickBo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row>
    <row r="213" spans="1:29" ht="15" thickBo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row>
    <row r="214" spans="1:29" ht="15" thickBo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row>
    <row r="215" spans="1:29" ht="15" thickBo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row>
    <row r="216" spans="1:29" ht="15" thickBo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row>
    <row r="217" spans="1:29" ht="15" thickBo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row>
    <row r="218" spans="1:29" ht="15" thickBo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row>
    <row r="219" spans="1:29" ht="15" thickBo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row>
    <row r="220" spans="1:29" ht="15" thickBo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row>
    <row r="221" spans="1:29" ht="15" thickBo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row>
    <row r="222" spans="1:29" ht="15" thickBo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row>
    <row r="223" spans="1:29" ht="15" thickBo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row>
    <row r="224" spans="1:29" ht="15" thickBo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row>
    <row r="225" spans="1:29" ht="15" thickBo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row>
    <row r="226" spans="1:29" ht="15" thickBo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row>
    <row r="227" spans="1:29" ht="15" thickBo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row>
    <row r="228" spans="1:29" ht="15" thickBo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row>
    <row r="229" spans="1:29" ht="15" thickBo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row>
    <row r="230" spans="1:29" ht="15" thickBo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row>
    <row r="231" spans="1:29" ht="15" thickBo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row>
    <row r="232" spans="1:29" ht="15" thickBo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row>
    <row r="233" spans="1:29" ht="15" thickBo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row>
    <row r="234" spans="1:29" ht="15" thickBo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row>
    <row r="235" spans="1:29" ht="15" thickBo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row>
    <row r="236" spans="1:29" ht="15" thickBo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row>
    <row r="237" spans="1:29" ht="15" thickBo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row>
    <row r="238" spans="1:29" ht="15" thickBo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row>
    <row r="239" spans="1:29" ht="15" thickBo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row>
    <row r="240" spans="1:29" ht="15" thickBo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row>
    <row r="241" spans="1:29" ht="15" thickBo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row>
    <row r="242" spans="1:29" ht="15" thickBo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row>
    <row r="243" spans="1:29" ht="15" thickBo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row>
    <row r="244" spans="1:29" ht="15" thickBo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row>
    <row r="245" spans="1:29" ht="15" thickBo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row>
    <row r="246" spans="1:29" ht="15" thickBo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row>
    <row r="247" spans="1:29" ht="15" thickBo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row>
    <row r="248" spans="1:29" ht="15" thickBo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row>
    <row r="249" spans="1:29" ht="15" thickBo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row>
    <row r="250" spans="1:29" ht="15" thickBo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row>
    <row r="251" spans="1:29" ht="15" thickBo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row>
    <row r="252" spans="1:29" ht="15" thickBo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row>
    <row r="253" spans="1:29" ht="15" thickBo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row>
    <row r="254" spans="1:29" ht="15" thickBo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row>
    <row r="255" spans="1:29" ht="15" thickBo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row>
    <row r="256" spans="1:29" ht="15" thickBo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row>
    <row r="257" spans="1:29" ht="15" thickBo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row>
    <row r="258" spans="1:29" ht="15" thickBo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row>
    <row r="259" spans="1:29" ht="15" thickBo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row>
    <row r="260" spans="1:29" ht="15" thickBo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row>
    <row r="261" spans="1:29" ht="15" thickBo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row>
    <row r="262" spans="1:29" ht="15" thickBo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row>
    <row r="263" spans="1:29" ht="15" thickBo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row>
    <row r="264" spans="1:29" ht="15" thickBo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row>
    <row r="265" spans="1:29" ht="15" thickBo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row>
    <row r="266" spans="1:29" ht="15" thickBo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row>
    <row r="267" spans="1:29" ht="15" thickBo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row>
    <row r="268" spans="1:29" ht="15" thickBo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row>
    <row r="269" spans="1:29" ht="15" thickBo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row>
    <row r="270" spans="1:29" ht="15" thickBo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row>
    <row r="271" spans="1:29" ht="15" thickBo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row>
    <row r="272" spans="1:29" ht="15" thickBo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row>
    <row r="273" spans="1:29" ht="15" thickBo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row>
    <row r="274" spans="1:29" ht="15" thickBo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row>
    <row r="275" spans="1:29" ht="15" thickBo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row>
    <row r="276" spans="1:29" ht="15" thickBo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row>
    <row r="277" spans="1:29" ht="15" thickBo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row>
    <row r="278" spans="1:29" ht="15" thickBo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row>
    <row r="279" spans="1:29" ht="15" thickBo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row>
    <row r="280" spans="1:29" ht="15" thickBo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row>
    <row r="281" spans="1:29" ht="15" thickBo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row>
    <row r="282" spans="1:29" ht="15" thickBo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row>
    <row r="283" spans="1:29" ht="15" thickBo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row>
    <row r="284" spans="1:29" ht="15" thickBo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row>
    <row r="285" spans="1:29" ht="15" thickBo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row>
    <row r="286" spans="1:29" ht="15" thickBo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row>
    <row r="287" spans="1:29" ht="15" thickBo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row>
    <row r="288" spans="1:29" ht="15" thickBo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row>
    <row r="289" spans="1:29" ht="15" thickBo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row>
    <row r="290" spans="1:29" ht="15" thickBo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row>
    <row r="291" spans="1:29" ht="15" thickBo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row>
    <row r="292" spans="1:29" ht="15" thickBo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row>
    <row r="293" spans="1:29" ht="15" thickBo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row>
    <row r="294" spans="1:29" ht="15" thickBo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row>
    <row r="295" spans="1:29" ht="15" thickBo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row>
    <row r="296" spans="1:29" ht="15" thickBo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row>
    <row r="297" spans="1:29" ht="15" thickBo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row>
    <row r="298" spans="1:29" ht="15" thickBo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row>
    <row r="299" spans="1:29" ht="15" thickBo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row>
    <row r="300" spans="1:29" ht="15" thickBo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row>
    <row r="301" spans="1:29" ht="15" thickBo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row>
    <row r="302" spans="1:29" ht="15" thickBo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row>
    <row r="303" spans="1:29" ht="15" thickBo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row>
    <row r="304" spans="1:29" ht="15" thickBo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row>
    <row r="305" spans="1:29" ht="15" thickBo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row>
    <row r="306" spans="1:29" ht="15" thickBo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row>
    <row r="307" spans="1:29" ht="15" thickBo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row>
    <row r="308" spans="1:29" ht="15" thickBo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row>
    <row r="309" spans="1:29" ht="15" thickBo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row>
    <row r="310" spans="1:29" ht="15" thickBo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row>
    <row r="311" spans="1:29" ht="15" thickBo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row>
    <row r="312" spans="1:29" ht="15" thickBo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row>
    <row r="313" spans="1:29" ht="15" thickBo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row>
    <row r="314" spans="1:29" ht="15" thickBo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row>
    <row r="315" spans="1:29" ht="15" thickBo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row>
    <row r="316" spans="1:29" ht="15" thickBo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row>
    <row r="317" spans="1:29" ht="15" thickBo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row>
    <row r="318" spans="1:29" ht="15" thickBo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row>
    <row r="319" spans="1:29" ht="15" thickBo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row>
    <row r="320" spans="1:29" ht="15" thickBo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row>
    <row r="321" spans="1:29" ht="15" thickBo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row>
    <row r="322" spans="1:29" ht="15" thickBo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row>
    <row r="323" spans="1:29" ht="15" thickBo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row>
    <row r="324" spans="1:29" ht="15" thickBo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row>
    <row r="325" spans="1:29" ht="15" thickBo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row>
    <row r="326" spans="1:29" ht="15" thickBo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row>
    <row r="327" spans="1:29" ht="15" thickBo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row>
    <row r="328" spans="1:29" ht="15" thickBo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row>
    <row r="329" spans="1:29" ht="15" thickBo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row>
    <row r="330" spans="1:29" ht="15" thickBo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row>
    <row r="331" spans="1:29" ht="15" thickBo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row>
    <row r="332" spans="1:29" ht="15" thickBo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row>
    <row r="333" spans="1:29" ht="15" thickBo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row>
    <row r="334" spans="1:29" ht="15" thickBo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row>
    <row r="335" spans="1:29" ht="15" thickBo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row>
    <row r="336" spans="1:29" ht="15" thickBo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row>
    <row r="337" spans="1:29" ht="15" thickBo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row>
    <row r="338" spans="1:29" ht="15" thickBo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row>
    <row r="339" spans="1:29" ht="15" thickBo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row>
    <row r="340" spans="1:29" ht="15" thickBo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row>
    <row r="341" spans="1:29" ht="15" thickBo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row>
    <row r="342" spans="1:29" ht="15" thickBo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row>
    <row r="343" spans="1:29" ht="15" thickBo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row>
    <row r="344" spans="1:29" ht="15" thickBo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row>
    <row r="345" spans="1:29" ht="15" thickBo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row>
    <row r="346" spans="1:29" ht="15" thickBo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row>
    <row r="347" spans="1:29" ht="15" thickBo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row>
    <row r="348" spans="1:29" ht="15" thickBo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row>
    <row r="349" spans="1:29" ht="15" thickBo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row>
    <row r="350" spans="1:29" ht="15" thickBo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row>
    <row r="351" spans="1:29" ht="15" thickBo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row>
    <row r="352" spans="1:29" ht="15" thickBo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row>
    <row r="353" spans="1:29" ht="15" thickBo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row>
    <row r="354" spans="1:29" ht="15" thickBo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row>
    <row r="355" spans="1:29" ht="15" thickBo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row>
    <row r="356" spans="1:29" ht="15" thickBo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row>
    <row r="357" spans="1:29" ht="15" thickBo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row>
    <row r="358" spans="1:29" ht="15" thickBo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row>
    <row r="359" spans="1:29" ht="15" thickBo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row>
    <row r="360" spans="1:29" ht="15" thickBo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row>
    <row r="361" spans="1:29" ht="15" thickBo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row>
    <row r="362" spans="1:29" ht="15" thickBo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row>
    <row r="363" spans="1:29" ht="15" thickBo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row>
    <row r="364" spans="1:29" ht="15" thickBo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row>
    <row r="365" spans="1:29" ht="15" thickBo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row>
    <row r="366" spans="1:29" ht="15" thickBo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row>
    <row r="367" spans="1:29" ht="15" thickBo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row>
    <row r="368" spans="1:29" ht="15" thickBo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row>
    <row r="369" spans="1:29" ht="15" thickBo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row>
    <row r="370" spans="1:29" ht="15" thickBo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row>
    <row r="371" spans="1:29" ht="15" thickBo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row>
    <row r="372" spans="1:29" ht="15" thickBo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row>
    <row r="373" spans="1:29" ht="15" thickBo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row>
    <row r="374" spans="1:29" ht="15" thickBo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row>
    <row r="375" spans="1:29" ht="15" thickBo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row>
    <row r="376" spans="1:29" ht="15" thickBo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row>
    <row r="377" spans="1:29" ht="15" thickBo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row>
    <row r="378" spans="1:29" ht="15" thickBo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row>
    <row r="379" spans="1:29" ht="15" thickBo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row>
    <row r="380" spans="1:29" ht="15" thickBo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row>
    <row r="381" spans="1:29" ht="15" thickBo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row>
    <row r="382" spans="1:29" ht="15" thickBo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row>
    <row r="383" spans="1:29" ht="15" thickBo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row>
    <row r="384" spans="1:29" ht="15" thickBo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row>
    <row r="385" spans="1:29" ht="15" thickBo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row>
    <row r="386" spans="1:29" ht="15" thickBo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row>
    <row r="387" spans="1:29" ht="15" thickBo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row>
    <row r="388" spans="1:29" ht="15" thickBo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row>
    <row r="389" spans="1:29" ht="15" thickBo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row>
    <row r="390" spans="1:29" ht="15" thickBo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row>
    <row r="391" spans="1:29" ht="15" thickBo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row>
    <row r="392" spans="1:29" ht="15" thickBo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row>
    <row r="393" spans="1:29" ht="15" thickBo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row>
    <row r="394" spans="1:29" ht="15" thickBo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row>
    <row r="395" spans="1:29" ht="15" thickBo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row>
    <row r="396" spans="1:29" ht="15" thickBo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row>
    <row r="397" spans="1:29" ht="15" thickBo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row>
    <row r="398" spans="1:29" ht="15" thickBo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row>
    <row r="399" spans="1:29" ht="15" thickBo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row>
    <row r="400" spans="1:29" ht="15" thickBo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row>
    <row r="401" spans="1:29" ht="15" thickBo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row>
    <row r="402" spans="1:29" ht="15" thickBo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row>
    <row r="403" spans="1:29" ht="15" thickBo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row>
    <row r="404" spans="1:29" ht="15" thickBo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row>
    <row r="405" spans="1:29" ht="15" thickBo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row>
    <row r="406" spans="1:29" ht="15" thickBo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row>
    <row r="407" spans="1:29" ht="15" thickBo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row>
    <row r="408" spans="1:29" ht="15" thickBo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row>
    <row r="409" spans="1:29" ht="15" thickBo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row>
    <row r="410" spans="1:29" ht="15" thickBo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row>
    <row r="411" spans="1:29" ht="15" thickBo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row>
    <row r="412" spans="1:29" ht="15" thickBo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row>
    <row r="413" spans="1:29" ht="15" thickBo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row>
    <row r="414" spans="1:29" ht="15" thickBo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row>
    <row r="415" spans="1:29" ht="15" thickBo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row>
    <row r="416" spans="1:29" ht="15" thickBo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row>
    <row r="417" spans="1:29" ht="15" thickBo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row>
    <row r="418" spans="1:29" ht="15" thickBo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row>
    <row r="419" spans="1:29" ht="15" thickBo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row>
    <row r="420" spans="1:29" ht="15" thickBo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row>
    <row r="421" spans="1:29" ht="15" thickBo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row>
    <row r="422" spans="1:29" ht="15" thickBo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row>
    <row r="423" spans="1:29" ht="15" thickBo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row>
    <row r="424" spans="1:29" ht="15" thickBo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row>
    <row r="425" spans="1:29" ht="15" thickBo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row>
    <row r="426" spans="1:29" ht="15" thickBo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row>
    <row r="427" spans="1:29" ht="15" thickBo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row>
    <row r="428" spans="1:29" ht="15" thickBo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row>
    <row r="429" spans="1:29" ht="15" thickBo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row>
    <row r="430" spans="1:29" ht="15" thickBo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row>
    <row r="431" spans="1:29" ht="15" thickBo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row>
    <row r="432" spans="1:29" ht="15" thickBo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row>
    <row r="433" spans="1:29" ht="15" thickBo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row>
    <row r="434" spans="1:29" ht="15" thickBo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row>
    <row r="435" spans="1:29" ht="15" thickBo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row>
    <row r="436" spans="1:29" ht="15" thickBo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row>
    <row r="437" spans="1:29" ht="15" thickBo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row>
    <row r="438" spans="1:29" ht="15" thickBo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row>
    <row r="439" spans="1:29" ht="15" thickBo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row>
    <row r="440" spans="1:29" ht="15" thickBo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row>
    <row r="441" spans="1:29" ht="15" thickBo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row>
    <row r="442" spans="1:29" ht="15" thickBo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row>
    <row r="443" spans="1:29" ht="15" thickBo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row>
    <row r="444" spans="1:29" ht="15" thickBo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row>
    <row r="445" spans="1:29" ht="15" thickBo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row>
    <row r="446" spans="1:29" ht="15" thickBo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row>
    <row r="447" spans="1:29" ht="15" thickBo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row>
    <row r="448" spans="1:29" ht="15" thickBo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row>
    <row r="449" spans="1:29" ht="15" thickBo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row>
    <row r="450" spans="1:29" ht="15" thickBo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row>
    <row r="451" spans="1:29" ht="15" thickBo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row>
    <row r="452" spans="1:29" ht="15" thickBo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row>
    <row r="453" spans="1:29" ht="15" thickBo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row>
    <row r="454" spans="1:29" ht="15" thickBo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row>
    <row r="455" spans="1:29" ht="15" thickBo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row>
    <row r="456" spans="1:29" ht="15" thickBo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row>
    <row r="457" spans="1:29" ht="15" thickBo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row>
    <row r="458" spans="1:29" ht="15" thickBo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row>
    <row r="459" spans="1:29" ht="15" thickBo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row>
    <row r="460" spans="1:29" ht="15" thickBo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row>
    <row r="461" spans="1:29" ht="15" thickBo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row>
    <row r="462" spans="1:29" ht="15" thickBo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row>
    <row r="463" spans="1:29" ht="15" thickBo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row>
    <row r="464" spans="1:29" ht="15" thickBo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row>
    <row r="465" spans="1:29" ht="15" thickBo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row>
    <row r="466" spans="1:29" ht="15" thickBo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row>
    <row r="467" spans="1:29" ht="15" thickBo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row>
    <row r="468" spans="1:29" ht="15" thickBo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row>
    <row r="469" spans="1:29" ht="15" thickBo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row>
    <row r="470" spans="1:29" ht="15" thickBo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row>
    <row r="471" spans="1:29" ht="15" thickBo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row>
    <row r="472" spans="1:29" ht="15" thickBo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row>
    <row r="473" spans="1:29" ht="15" thickBo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row>
    <row r="474" spans="1:29" ht="15" thickBo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row>
    <row r="475" spans="1:29" ht="15" thickBo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row>
    <row r="476" spans="1:29" ht="15" thickBo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row>
    <row r="477" spans="1:29" ht="15" thickBo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row>
    <row r="478" spans="1:29" ht="15" thickBo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row>
    <row r="479" spans="1:29" ht="15" thickBo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row>
    <row r="480" spans="1:29" ht="15" thickBo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row>
    <row r="481" spans="1:29" ht="15" thickBo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row>
    <row r="482" spans="1:29" ht="15" thickBo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row>
    <row r="483" spans="1:29" ht="15" thickBo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row>
    <row r="484" spans="1:29" ht="15" thickBo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row>
    <row r="485" spans="1:29" ht="15" thickBo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row>
    <row r="486" spans="1:29" ht="15" thickBo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row>
    <row r="487" spans="1:29" ht="15" thickBo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row>
    <row r="488" spans="1:29" ht="15" thickBo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row>
    <row r="489" spans="1:29" ht="15" thickBo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row>
    <row r="490" spans="1:29" ht="15" thickBo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row>
    <row r="491" spans="1:29" ht="15" thickBo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row>
    <row r="492" spans="1:29" ht="15" thickBo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row>
    <row r="493" spans="1:29" ht="15" thickBo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row>
    <row r="494" spans="1:29" ht="15" thickBo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row>
    <row r="495" spans="1:29" ht="15" thickBo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row>
    <row r="496" spans="1:29" ht="15" thickBo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row>
    <row r="497" spans="1:29" ht="15" thickBo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row>
    <row r="498" spans="1:29" ht="15" thickBo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row>
    <row r="499" spans="1:29" ht="15" thickBo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row>
    <row r="500" spans="1:29" ht="15" thickBo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row>
    <row r="501" spans="1:29" ht="15" thickBo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row>
    <row r="502" spans="1:29" ht="15" thickBo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row>
    <row r="503" spans="1:29" ht="15" thickBo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row>
    <row r="504" spans="1:29" ht="15" thickBo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row>
    <row r="505" spans="1:29" ht="15" thickBo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row>
    <row r="506" spans="1:29" ht="15" thickBo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row>
    <row r="507" spans="1:29" ht="15" thickBo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row>
    <row r="508" spans="1:29" ht="15" thickBo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row>
    <row r="509" spans="1:29" ht="15" thickBo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row>
    <row r="510" spans="1:29" ht="15" thickBo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row>
    <row r="511" spans="1:29" ht="15" thickBo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row>
    <row r="512" spans="1:29" ht="15" thickBo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row>
    <row r="513" spans="1:29" ht="15" thickBo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row>
    <row r="514" spans="1:29" ht="15" thickBo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row>
    <row r="515" spans="1:29" ht="15" thickBo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row>
    <row r="516" spans="1:29" ht="15" thickBo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row>
    <row r="517" spans="1:29" ht="15" thickBo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row>
    <row r="518" spans="1:29" ht="15" thickBo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row>
    <row r="519" spans="1:29" ht="15" thickBo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row>
    <row r="520" spans="1:29" ht="15" thickBo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row>
    <row r="521" spans="1:29" ht="15" thickBo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row>
    <row r="522" spans="1:29" ht="15" thickBo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row>
    <row r="523" spans="1:29" ht="15" thickBo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row>
    <row r="524" spans="1:29" ht="15" thickBo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row>
    <row r="525" spans="1:29" ht="15" thickBo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row>
    <row r="526" spans="1:29" ht="15" thickBo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row>
    <row r="527" spans="1:29" ht="15" thickBo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row>
    <row r="528" spans="1:29" ht="15" thickBo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row>
    <row r="529" spans="1:29" ht="15" thickBo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row>
    <row r="530" spans="1:29" ht="15" thickBo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row>
    <row r="531" spans="1:29" ht="15" thickBo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row>
    <row r="532" spans="1:29" ht="15" thickBo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row>
    <row r="533" spans="1:29" ht="15" thickBo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row>
    <row r="534" spans="1:29" ht="15" thickBo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row>
    <row r="535" spans="1:29" ht="15" thickBo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row>
    <row r="536" spans="1:29" ht="15" thickBo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row>
    <row r="537" spans="1:29" ht="15" thickBo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row>
    <row r="538" spans="1:29" ht="15" thickBo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row>
    <row r="539" spans="1:29" ht="15" thickBo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row>
    <row r="540" spans="1:29" ht="15" thickBo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row>
    <row r="541" spans="1:29" ht="15" thickBo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row>
    <row r="542" spans="1:29" ht="15" thickBo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row>
    <row r="543" spans="1:29" ht="15" thickBo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row>
    <row r="544" spans="1:29" ht="15" thickBo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row>
    <row r="545" spans="1:29" ht="15" thickBo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row>
    <row r="546" spans="1:29" ht="15" thickBo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row>
    <row r="547" spans="1:29" ht="15" thickBo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row>
    <row r="548" spans="1:29" ht="15" thickBo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row>
    <row r="549" spans="1:29" ht="15" thickBo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row>
    <row r="550" spans="1:29" ht="15" thickBo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row>
    <row r="551" spans="1:29" ht="15" thickBo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row>
    <row r="552" spans="1:29" ht="15" thickBo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row>
    <row r="553" spans="1:29" ht="15" thickBo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row>
    <row r="554" spans="1:29" ht="15" thickBo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row>
    <row r="555" spans="1:29" ht="15" thickBo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row>
    <row r="556" spans="1:29" ht="15" thickBo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row>
    <row r="557" spans="1:29" ht="15" thickBo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row>
    <row r="558" spans="1:29" ht="15" thickBo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row>
    <row r="559" spans="1:29" ht="15" thickBo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row>
    <row r="560" spans="1:29" ht="15" thickBo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row>
    <row r="561" spans="1:29" ht="15" thickBo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row>
    <row r="562" spans="1:29" ht="15" thickBo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row>
    <row r="563" spans="1:29" ht="15" thickBo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row>
    <row r="564" spans="1:29" ht="15" thickBo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row>
    <row r="565" spans="1:29" ht="15" thickBo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row>
    <row r="566" spans="1:29" ht="15" thickBo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row>
    <row r="567" spans="1:29" ht="15" thickBo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row>
    <row r="568" spans="1:29" ht="15" thickBo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row>
    <row r="569" spans="1:29" ht="15" thickBo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row>
    <row r="570" spans="1:29" ht="15" thickBo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row>
    <row r="571" spans="1:29" ht="15" thickBo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row>
    <row r="572" spans="1:29" ht="15" thickBo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row>
    <row r="573" spans="1:29" ht="15" thickBo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row>
    <row r="574" spans="1:29" ht="15" thickBo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row>
    <row r="575" spans="1:29" ht="15" thickBo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row>
    <row r="576" spans="1:29" ht="15" thickBo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row>
    <row r="577" spans="1:29" ht="15" thickBo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row>
    <row r="578" spans="1:29" ht="15" thickBo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row>
    <row r="579" spans="1:29" ht="15" thickBo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row>
    <row r="580" spans="1:29" ht="15" thickBo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row>
    <row r="581" spans="1:29" ht="15" thickBo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row>
    <row r="582" spans="1:29" ht="15" thickBo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row>
    <row r="583" spans="1:29" ht="15" thickBo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row>
    <row r="584" spans="1:29" ht="15" thickBo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row>
    <row r="585" spans="1:29" ht="15" thickBo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row>
    <row r="586" spans="1:29" ht="15" thickBo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row>
    <row r="587" spans="1:29" ht="15" thickBo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row>
    <row r="588" spans="1:29" ht="15" thickBo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row>
    <row r="589" spans="1:29" ht="15" thickBo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row>
    <row r="590" spans="1:29" ht="15" thickBo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row>
    <row r="591" spans="1:29" ht="15" thickBo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row>
    <row r="592" spans="1:29" ht="15" thickBo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row>
    <row r="593" spans="1:29" ht="15" thickBo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row>
    <row r="594" spans="1:29" ht="15" thickBo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row>
    <row r="595" spans="1:29" ht="15" thickBo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row>
    <row r="596" spans="1:29" ht="15" thickBo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row>
    <row r="597" spans="1:29" ht="15" thickBo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row>
    <row r="598" spans="1:29" ht="15" thickBo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row>
    <row r="599" spans="1:29" ht="15" thickBo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row>
    <row r="600" spans="1:29" ht="15" thickBo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row>
    <row r="601" spans="1:29" ht="15" thickBo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row>
    <row r="602" spans="1:29" ht="15" thickBo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row>
    <row r="603" spans="1:29" ht="15" thickBo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row>
    <row r="604" spans="1:29" ht="15" thickBo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row>
    <row r="605" spans="1:29" ht="15" thickBo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row>
    <row r="606" spans="1:29" ht="15" thickBo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row>
    <row r="607" spans="1:29" ht="15" thickBo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row>
    <row r="608" spans="1:29" ht="15" thickBo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row>
    <row r="609" spans="1:29" ht="15" thickBo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row>
    <row r="610" spans="1:29" ht="15" thickBo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row>
    <row r="611" spans="1:29" ht="15" thickBo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row>
    <row r="612" spans="1:29" ht="15" thickBo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row>
    <row r="613" spans="1:29" ht="15" thickBo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row>
    <row r="614" spans="1:29" ht="15" thickBo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row>
    <row r="615" spans="1:29" ht="15" thickBo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row>
    <row r="616" spans="1:29" ht="15" thickBo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row>
    <row r="617" spans="1:29" ht="15" thickBo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row>
    <row r="618" spans="1:29" ht="15" thickBo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row>
    <row r="619" spans="1:29" ht="15" thickBo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row>
    <row r="620" spans="1:29" ht="15" thickBo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row>
    <row r="621" spans="1:29" ht="15" thickBo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row>
    <row r="622" spans="1:29" ht="15" thickBo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row>
    <row r="623" spans="1:29" ht="15" thickBo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row>
    <row r="624" spans="1:29" ht="15" thickBo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row>
    <row r="625" spans="1:29" ht="15" thickBo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row>
    <row r="626" spans="1:29" ht="15" thickBo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row>
    <row r="627" spans="1:29" ht="15" thickBo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row>
    <row r="628" spans="1:29" ht="15" thickBo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row>
    <row r="629" spans="1:29" ht="15" thickBo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row>
    <row r="630" spans="1:29" ht="15" thickBo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row>
    <row r="631" spans="1:29" ht="15" thickBo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row>
    <row r="632" spans="1:29" ht="15" thickBo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row>
    <row r="633" spans="1:29" ht="15" thickBo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row>
    <row r="634" spans="1:29" ht="15" thickBo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row>
    <row r="635" spans="1:29" ht="15" thickBo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row>
    <row r="636" spans="1:29" ht="15" thickBo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row>
    <row r="637" spans="1:29" ht="15" thickBo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row>
    <row r="638" spans="1:29" ht="15" thickBo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row>
    <row r="639" spans="1:29" ht="15" thickBo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row>
    <row r="640" spans="1:29" ht="15" thickBo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row>
    <row r="641" spans="1:29" ht="15" thickBo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row>
    <row r="642" spans="1:29" ht="15" thickBo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row>
    <row r="643" spans="1:29" ht="15" thickBo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row>
    <row r="644" spans="1:29" ht="15" thickBo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row>
    <row r="645" spans="1:29" ht="15" thickBo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row>
    <row r="646" spans="1:29" ht="15" thickBo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row>
    <row r="647" spans="1:29" ht="15" thickBo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row>
    <row r="648" spans="1:29" ht="15" thickBo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row>
    <row r="649" spans="1:29" ht="15" thickBo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row>
    <row r="650" spans="1:29" ht="15" thickBo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row>
    <row r="651" spans="1:29" ht="15" thickBo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row>
    <row r="652" spans="1:29" ht="15" thickBo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row>
    <row r="653" spans="1:29" ht="15" thickBo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row>
    <row r="654" spans="1:29" ht="15" thickBo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row>
    <row r="655" spans="1:29" ht="15" thickBo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row>
    <row r="656" spans="1:29" ht="15" thickBo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row>
    <row r="657" spans="1:29" ht="15" thickBo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row>
    <row r="658" spans="1:29" ht="15" thickBo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row>
    <row r="659" spans="1:29" ht="15" thickBo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row>
    <row r="660" spans="1:29" ht="15" thickBo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row>
    <row r="661" spans="1:29" ht="15" thickBo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row>
    <row r="662" spans="1:29" ht="15" thickBo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row>
    <row r="663" spans="1:29" ht="15" thickBo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row>
    <row r="664" spans="1:29" ht="15" thickBo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row>
    <row r="665" spans="1:29" ht="15" thickBo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row>
    <row r="666" spans="1:29" ht="15" thickBo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row>
    <row r="667" spans="1:29" ht="15" thickBo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row>
    <row r="668" spans="1:29" ht="15" thickBo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row>
    <row r="669" spans="1:29" ht="15" thickBo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row>
    <row r="670" spans="1:29" ht="15" thickBo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row>
    <row r="671" spans="1:29" ht="15" thickBo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row>
    <row r="672" spans="1:29" ht="15" thickBo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row>
    <row r="673" spans="1:29" ht="15" thickBo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row>
    <row r="674" spans="1:29" ht="15" thickBo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row>
    <row r="675" spans="1:29" ht="15" thickBo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row>
    <row r="676" spans="1:29" ht="15" thickBo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row>
    <row r="677" spans="1:29" ht="15" thickBo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row>
    <row r="678" spans="1:29" ht="15" thickBo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row>
    <row r="679" spans="1:29" ht="15" thickBo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row>
    <row r="680" spans="1:29" ht="15" thickBo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row>
    <row r="681" spans="1:29" ht="15" thickBo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row>
    <row r="682" spans="1:29" ht="15" thickBo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row>
    <row r="683" spans="1:29" ht="15" thickBo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row>
    <row r="684" spans="1:29" ht="15" thickBo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row>
    <row r="685" spans="1:29" ht="15" thickBo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row>
    <row r="686" spans="1:29" ht="15" thickBo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row>
    <row r="687" spans="1:29" ht="15" thickBo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row>
    <row r="688" spans="1:29" ht="15" thickBo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row>
    <row r="689" spans="1:29" ht="15" thickBo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row>
    <row r="690" spans="1:29" ht="15" thickBo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row>
    <row r="691" spans="1:29" ht="15" thickBo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row>
    <row r="692" spans="1:29" ht="15" thickBo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row>
    <row r="693" spans="1:29" ht="15" thickBo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row>
    <row r="694" spans="1:29" ht="15" thickBo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row>
    <row r="695" spans="1:29" ht="15" thickBo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row>
    <row r="696" spans="1:29" ht="15" thickBo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row>
    <row r="697" spans="1:29" ht="15" thickBo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row>
    <row r="698" spans="1:29" ht="15" thickBo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row>
    <row r="699" spans="1:29" ht="15" thickBo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row>
    <row r="700" spans="1:29" ht="15" thickBo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row>
    <row r="701" spans="1:29" ht="15" thickBo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row>
    <row r="702" spans="1:29" ht="15" thickBo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row>
    <row r="703" spans="1:29" ht="15" thickBo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row>
    <row r="704" spans="1:29" ht="15" thickBo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row>
    <row r="705" spans="1:29" ht="15" thickBo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row>
    <row r="706" spans="1:29" ht="15" thickBo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row>
    <row r="707" spans="1:29" ht="15" thickBo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row>
    <row r="708" spans="1:29" ht="15" thickBo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row>
    <row r="709" spans="1:29" ht="15" thickBo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row>
    <row r="710" spans="1:29" ht="15" thickBo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row>
    <row r="711" spans="1:29" ht="15" thickBo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row>
    <row r="712" spans="1:29" ht="15" thickBo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row>
    <row r="713" spans="1:29" ht="15" thickBo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row>
    <row r="714" spans="1:29" ht="15" thickBo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row>
    <row r="715" spans="1:29" ht="15" thickBo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row>
    <row r="716" spans="1:29" ht="15" thickBo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row>
    <row r="717" spans="1:29" ht="15" thickBo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row>
    <row r="718" spans="1:29" ht="15" thickBo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row>
    <row r="719" spans="1:29" ht="15" thickBo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row>
    <row r="720" spans="1:29" ht="15" thickBo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row>
    <row r="721" spans="1:29" ht="15" thickBo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row>
    <row r="722" spans="1:29" ht="15" thickBo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row>
    <row r="723" spans="1:29" ht="15" thickBo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row>
    <row r="724" spans="1:29" ht="15" thickBo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row>
    <row r="725" spans="1:29" ht="15" thickBo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row>
    <row r="726" spans="1:29" ht="15" thickBo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row>
    <row r="727" spans="1:29" ht="15" thickBo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row>
    <row r="728" spans="1:29" ht="15" thickBo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row>
    <row r="729" spans="1:29" ht="15" thickBo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row>
    <row r="730" spans="1:29" ht="15" thickBo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row>
    <row r="731" spans="1:29" ht="15" thickBo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row>
    <row r="732" spans="1:29" ht="15" thickBo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row>
    <row r="733" spans="1:29" ht="15" thickBo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row>
    <row r="734" spans="1:29" ht="15" thickBo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row>
    <row r="735" spans="1:29" ht="15" thickBo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row>
    <row r="736" spans="1:29" ht="15" thickBo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row>
    <row r="737" spans="1:29" ht="15" thickBo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row>
    <row r="738" spans="1:29" ht="15" thickBo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row>
    <row r="739" spans="1:29" ht="15" thickBo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row>
    <row r="740" spans="1:29" ht="15" thickBo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row>
    <row r="741" spans="1:29" ht="15" thickBo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row>
    <row r="742" spans="1:29" ht="15" thickBo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row>
    <row r="743" spans="1:29" ht="15" thickBo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row>
    <row r="744" spans="1:29" ht="15" thickBo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row>
    <row r="745" spans="1:29" ht="15" thickBo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row>
    <row r="746" spans="1:29" ht="15" thickBo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row>
    <row r="747" spans="1:29" ht="15" thickBo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row>
    <row r="748" spans="1:29" ht="15" thickBo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row>
    <row r="749" spans="1:29" ht="15" thickBo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row>
    <row r="750" spans="1:29" ht="15" thickBo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row>
    <row r="751" spans="1:29" ht="15" thickBo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row>
    <row r="752" spans="1:29" ht="15" thickBo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row>
    <row r="753" spans="1:29" ht="15" thickBo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row>
    <row r="754" spans="1:29" ht="15" thickBo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row>
    <row r="755" spans="1:29" ht="15" thickBo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row>
    <row r="756" spans="1:29" ht="15" thickBo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row>
    <row r="757" spans="1:29" ht="15" thickBo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row>
    <row r="758" spans="1:29" ht="15" thickBo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row>
    <row r="759" spans="1:29" ht="15" thickBo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row>
    <row r="760" spans="1:29" ht="15" thickBo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row>
    <row r="761" spans="1:29" ht="15" thickBo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row>
    <row r="762" spans="1:29" ht="15" thickBo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row>
    <row r="763" spans="1:29" ht="15" thickBo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row>
    <row r="764" spans="1:29" ht="15" thickBo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row>
    <row r="765" spans="1:29" ht="15" thickBo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row>
    <row r="766" spans="1:29" ht="15" thickBo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row>
    <row r="767" spans="1:29" ht="15" thickBo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row>
    <row r="768" spans="1:29" ht="15" thickBo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row>
    <row r="769" spans="1:29" ht="15" thickBo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row>
    <row r="770" spans="1:29" ht="15" thickBo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row>
    <row r="771" spans="1:29" ht="15" thickBo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row>
    <row r="772" spans="1:29" ht="15" thickBo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row>
    <row r="773" spans="1:29" ht="15" thickBo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row>
    <row r="774" spans="1:29" ht="15" thickBo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row>
    <row r="775" spans="1:29" ht="15" thickBo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row>
    <row r="776" spans="1:29" ht="15" thickBo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row>
    <row r="777" spans="1:29" ht="15" thickBo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row>
    <row r="778" spans="1:29" ht="15" thickBo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row>
    <row r="779" spans="1:29" ht="15" thickBo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row>
    <row r="780" spans="1:29" ht="15" thickBo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row>
    <row r="781" spans="1:29" ht="15" thickBo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row>
    <row r="782" spans="1:29" ht="15" thickBo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row>
    <row r="783" spans="1:29" ht="15" thickBo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row>
    <row r="784" spans="1:29" ht="15" thickBo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row>
    <row r="785" spans="1:29" ht="15" thickBo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row>
    <row r="786" spans="1:29" ht="15" thickBo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row>
    <row r="787" spans="1:29" ht="15" thickBo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row>
    <row r="788" spans="1:29" ht="15" thickBo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row>
    <row r="789" spans="1:29" ht="15" thickBo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row>
    <row r="790" spans="1:29" ht="15" thickBo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row>
    <row r="791" spans="1:29" ht="15" thickBo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row>
    <row r="792" spans="1:29" ht="15" thickBo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row>
    <row r="793" spans="1:29" ht="15" thickBo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row>
    <row r="794" spans="1:29" ht="15" thickBo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row>
    <row r="795" spans="1:29" ht="15" thickBo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row>
    <row r="796" spans="1:29" ht="15" thickBo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row>
    <row r="797" spans="1:29" ht="15" thickBo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row>
    <row r="798" spans="1:29" ht="15" thickBo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row>
    <row r="799" spans="1:29" ht="15" thickBo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row>
    <row r="800" spans="1:29" ht="15" thickBo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row>
    <row r="801" spans="1:29" ht="15" thickBo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row>
    <row r="802" spans="1:29" ht="15" thickBo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row>
    <row r="803" spans="1:29" ht="15" thickBo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row>
    <row r="804" spans="1:29" ht="15" thickBo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row>
    <row r="805" spans="1:29" ht="15" thickBo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row>
    <row r="806" spans="1:29" ht="15" thickBo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row>
    <row r="807" spans="1:29" ht="15" thickBo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row>
    <row r="808" spans="1:29" ht="15" thickBo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row>
    <row r="809" spans="1:29" ht="15" thickBo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row>
    <row r="810" spans="1:29" ht="15" thickBo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row>
    <row r="811" spans="1:29" ht="15" thickBo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row>
    <row r="812" spans="1:29" ht="15" thickBo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row>
    <row r="813" spans="1:29" ht="15" thickBo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row>
    <row r="814" spans="1:29" ht="15" thickBo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row>
    <row r="815" spans="1:29" ht="15" thickBo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row>
    <row r="816" spans="1:29" ht="15" thickBo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row>
    <row r="817" spans="1:29" ht="15" thickBo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row>
    <row r="818" spans="1:29" ht="15" thickBo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row>
    <row r="819" spans="1:29" ht="15" thickBo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row>
    <row r="820" spans="1:29" ht="15" thickBo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row>
    <row r="821" spans="1:29" ht="15" thickBo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row>
    <row r="822" spans="1:29" ht="15" thickBo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row>
    <row r="823" spans="1:29" ht="15" thickBo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row>
    <row r="824" spans="1:29" ht="15" thickBo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row>
    <row r="825" spans="1:29" ht="15" thickBo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row>
    <row r="826" spans="1:29" ht="15" thickBo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row>
    <row r="827" spans="1:29" ht="15" thickBo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row>
    <row r="828" spans="1:29" ht="15" thickBo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row>
    <row r="829" spans="1:29" ht="15" thickBo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row>
    <row r="830" spans="1:29" ht="15" thickBo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row>
    <row r="831" spans="1:29" ht="15" thickBo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row>
    <row r="832" spans="1:29" ht="15" thickBo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row>
    <row r="833" spans="1:29" ht="15" thickBo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row>
    <row r="834" spans="1:29" ht="15" thickBo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row>
    <row r="835" spans="1:29" ht="15" thickBo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row>
    <row r="836" spans="1:29" ht="15" thickBo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row>
    <row r="837" spans="1:29" ht="15" thickBo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row>
    <row r="838" spans="1:29" ht="15" thickBo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row>
    <row r="839" spans="1:29" ht="15" thickBo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row>
    <row r="840" spans="1:29" ht="15" thickBo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row>
    <row r="841" spans="1:29" ht="15" thickBo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row>
    <row r="842" spans="1:29" ht="15" thickBo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row>
    <row r="843" spans="1:29" ht="15" thickBo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row>
    <row r="844" spans="1:29" ht="15" thickBo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row>
    <row r="845" spans="1:29" ht="15" thickBo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row>
    <row r="846" spans="1:29" ht="15" thickBo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row>
    <row r="847" spans="1:29" ht="15" thickBo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row>
    <row r="848" spans="1:29" ht="15" thickBo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row>
    <row r="849" spans="1:29" ht="15" thickBo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row>
    <row r="850" spans="1:29" ht="15" thickBo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row>
    <row r="851" spans="1:29" ht="15" thickBo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row>
    <row r="852" spans="1:29" ht="15" thickBo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row>
    <row r="853" spans="1:29" ht="15" thickBo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row>
    <row r="854" spans="1:29" ht="15" thickBo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row>
    <row r="855" spans="1:29" ht="15" thickBo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row>
    <row r="856" spans="1:29" ht="15" thickBo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row>
    <row r="857" spans="1:29" ht="15" thickBo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row>
    <row r="858" spans="1:29" ht="15" thickBo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row>
    <row r="859" spans="1:29" ht="15" thickBo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row>
    <row r="860" spans="1:29" ht="15" thickBo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row>
    <row r="861" spans="1:29" ht="15" thickBo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row>
    <row r="862" spans="1:29" ht="15" thickBo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row>
    <row r="863" spans="1:29" ht="15" thickBo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row>
    <row r="864" spans="1:29" ht="15" thickBo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row>
    <row r="865" spans="1:29" ht="15" thickBo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row>
    <row r="866" spans="1:29" ht="15" thickBo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row>
    <row r="867" spans="1:29" ht="15" thickBo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row>
    <row r="868" spans="1:29" ht="15" thickBo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row>
    <row r="869" spans="1:29" ht="15" thickBo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row>
    <row r="870" spans="1:29" ht="15" thickBo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row>
    <row r="871" spans="1:29" ht="15" thickBo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row>
    <row r="872" spans="1:29" ht="15" thickBo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row>
    <row r="873" spans="1:29" ht="15" thickBo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row>
    <row r="874" spans="1:29" ht="15" thickBo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row>
    <row r="875" spans="1:29" ht="15" thickBo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row>
    <row r="876" spans="1:29" ht="15" thickBo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row>
    <row r="877" spans="1:29" ht="15" thickBo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row>
    <row r="878" spans="1:29" ht="15" thickBo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row>
    <row r="879" spans="1:29" ht="15" thickBo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row>
    <row r="880" spans="1:29" ht="15" thickBo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row>
    <row r="881" spans="1:29" ht="15" thickBo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row>
    <row r="882" spans="1:29" ht="15" thickBo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row>
    <row r="883" spans="1:29" ht="15" thickBo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row>
    <row r="884" spans="1:29" ht="15" thickBo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row>
    <row r="885" spans="1:29" ht="15" thickBo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row>
    <row r="886" spans="1:29" ht="15" thickBo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row>
    <row r="887" spans="1:29" ht="15" thickBo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row>
    <row r="888" spans="1:29" ht="15" thickBo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row>
    <row r="889" spans="1:29" ht="15" thickBo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row>
    <row r="890" spans="1:29" ht="15" thickBo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row>
    <row r="891" spans="1:29" ht="15" thickBo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row>
    <row r="892" spans="1:29" ht="15" thickBo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row>
    <row r="893" spans="1:29" ht="15" thickBo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row>
    <row r="894" spans="1:29" ht="15" thickBo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row>
    <row r="895" spans="1:29" ht="15" thickBo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row>
    <row r="896" spans="1:29" ht="15" thickBo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row>
    <row r="897" spans="1:29" ht="15" thickBo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row>
    <row r="898" spans="1:29" ht="15" thickBo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row>
    <row r="899" spans="1:29" ht="15" thickBo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row>
    <row r="900" spans="1:29" ht="15" thickBo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row>
    <row r="901" spans="1:29" ht="15" thickBo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row>
    <row r="902" spans="1:29" ht="15" thickBo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row>
    <row r="903" spans="1:29" ht="15" thickBo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row>
    <row r="904" spans="1:29" ht="15" thickBo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row>
    <row r="905" spans="1:29" ht="15" thickBo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row>
    <row r="906" spans="1:29" ht="15" thickBo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row>
    <row r="907" spans="1:29" ht="15" thickBo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row>
    <row r="908" spans="1:29" ht="15" thickBo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row>
    <row r="909" spans="1:29" ht="15" thickBo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row>
    <row r="910" spans="1:29" ht="15" thickBo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row>
    <row r="911" spans="1:29" ht="15" thickBo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row>
    <row r="912" spans="1:29" ht="15" thickBo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row>
    <row r="913" spans="1:29" ht="15" thickBo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row>
    <row r="914" spans="1:29" ht="15" thickBo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row>
    <row r="915" spans="1:29" ht="15" thickBo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row>
    <row r="916" spans="1:29" ht="15" thickBo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row>
    <row r="917" spans="1:29" ht="15" thickBo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row>
    <row r="918" spans="1:29" ht="15" thickBo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row>
    <row r="919" spans="1:29" ht="15" thickBo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row>
    <row r="920" spans="1:29" ht="15" thickBo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row>
    <row r="921" spans="1:29" ht="15" thickBo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row>
    <row r="922" spans="1:29" ht="15" thickBo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row>
    <row r="923" spans="1:29" ht="15" thickBo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row>
    <row r="924" spans="1:29" ht="15" thickBo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row>
    <row r="925" spans="1:29" ht="15" thickBo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row>
    <row r="926" spans="1:29" ht="15" thickBo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row>
    <row r="927" spans="1:29" ht="15" thickBo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row>
    <row r="928" spans="1:29" ht="15" thickBo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row>
    <row r="929" spans="1:29" ht="15" thickBo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row>
    <row r="930" spans="1:29" ht="15" thickBo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row>
    <row r="931" spans="1:29" ht="15" thickBo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row>
    <row r="932" spans="1:29" ht="15" thickBo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row>
    <row r="933" spans="1:29" ht="15" thickBo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row>
    <row r="934" spans="1:29" ht="15" thickBo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row>
    <row r="935" spans="1:29" ht="15" thickBo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row>
    <row r="936" spans="1:29" ht="15" thickBo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row>
    <row r="937" spans="1:29" ht="15" thickBo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row>
    <row r="938" spans="1:29" ht="15" thickBo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row>
    <row r="939" spans="1:29" ht="15" thickBo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row>
    <row r="940" spans="1:29" ht="15" thickBo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row>
    <row r="941" spans="1:29" ht="15" thickBo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row>
    <row r="942" spans="1:29" ht="15" thickBo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row>
    <row r="943" spans="1:29" ht="15" thickBo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row>
    <row r="944" spans="1:29" ht="15" thickBo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row>
    <row r="945" spans="1:29" ht="15" thickBo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row>
    <row r="946" spans="1:29" ht="15" thickBo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row>
    <row r="947" spans="1:29" ht="15" thickBo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row>
    <row r="948" spans="1:29" ht="15" thickBo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row>
    <row r="949" spans="1:29" ht="15" thickBo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row>
    <row r="950" spans="1:29" ht="15" thickBo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row>
    <row r="951" spans="1:29" ht="15" thickBo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row>
    <row r="952" spans="1:29" ht="15" thickBo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row>
    <row r="953" spans="1:29" ht="15" thickBo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row>
    <row r="954" spans="1:29" ht="15" thickBo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row>
    <row r="955" spans="1:29" ht="15" thickBo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row>
    <row r="956" spans="1:29" ht="15" thickBo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row>
    <row r="957" spans="1:29" ht="15" thickBo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row>
    <row r="958" spans="1:29" ht="15" thickBo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row>
    <row r="959" spans="1:29" ht="15" thickBo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row>
    <row r="960" spans="1:29" ht="15" thickBo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row>
    <row r="961" spans="1:29" ht="15" thickBo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row>
    <row r="962" spans="1:29" ht="15" thickBo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row>
    <row r="963" spans="1:29" ht="15" thickBo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row>
    <row r="964" spans="1:29" ht="15" thickBo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row>
    <row r="965" spans="1:29" ht="15" thickBo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row>
    <row r="966" spans="1:29" ht="15" thickBo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row>
    <row r="967" spans="1:29" ht="15" thickBo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row>
    <row r="968" spans="1:29" ht="15" thickBo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row>
    <row r="969" spans="1:29" ht="15" thickBo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row>
    <row r="970" spans="1:29" ht="15" thickBo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row>
    <row r="971" spans="1:29" ht="15" thickBo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row>
    <row r="972" spans="1:29" ht="15" thickBo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row>
    <row r="973" spans="1:29" ht="15" thickBo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row>
    <row r="974" spans="1:29" ht="15" thickBo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row>
    <row r="975" spans="1:29" ht="15" thickBo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row>
    <row r="976" spans="1:29" ht="15" thickBo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row>
    <row r="977" spans="1:29" ht="15" thickBo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row>
    <row r="978" spans="1:29" ht="15" thickBo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row>
    <row r="979" spans="1:29" ht="15" thickBo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row>
    <row r="980" spans="1:29" ht="15" thickBo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row>
    <row r="981" spans="1:29" ht="15" thickBo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row>
    <row r="982" spans="1:29" ht="15" thickBo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row>
    <row r="983" spans="1:29" ht="15" thickBo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row>
    <row r="984" spans="1:29" ht="15" thickBo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row>
    <row r="985" spans="1:29" ht="15" thickBo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row>
    <row r="986" spans="1:29" ht="15" thickBo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row>
    <row r="987" spans="1:29" ht="15" thickBo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row>
    <row r="988" spans="1:29" ht="15" thickBo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row>
    <row r="989" spans="1:29" ht="15" thickBo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row>
    <row r="990" spans="1:29" ht="15" thickBo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row>
    <row r="991" spans="1:29" ht="15" thickBo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row>
    <row r="992" spans="1:29" ht="15" thickBo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row>
    <row r="993" spans="1:29" ht="15" thickBo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row>
    <row r="994" spans="1:29" ht="15" thickBo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row>
    <row r="995" spans="1:29" ht="15" thickBo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row>
    <row r="996" spans="1:29" ht="15" thickBo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row>
    <row r="997" spans="1:29" ht="15" thickBo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row>
    <row r="998" spans="1:29" ht="15" thickBo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row>
    <row r="999" spans="1:29" ht="15" thickBo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row>
    <row r="1000" spans="1:29" ht="15" thickBo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row>
    <row r="1001" spans="1:29" ht="15" thickBot="1">
      <c r="A1001" s="65"/>
      <c r="B1001" s="65"/>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c r="AA1001" s="65"/>
      <c r="AB1001" s="65"/>
      <c r="AC1001" s="65"/>
    </row>
    <row r="1002" spans="1:29" ht="15" thickBot="1">
      <c r="A1002" s="65"/>
      <c r="B1002" s="65"/>
      <c r="C1002" s="65"/>
      <c r="D1002" s="65"/>
      <c r="E1002" s="65"/>
      <c r="F1002" s="65"/>
      <c r="G1002" s="65"/>
      <c r="H1002" s="65"/>
      <c r="I1002" s="65"/>
      <c r="J1002" s="65"/>
      <c r="K1002" s="65"/>
      <c r="L1002" s="65"/>
      <c r="M1002" s="65"/>
      <c r="N1002" s="65"/>
      <c r="O1002" s="65"/>
      <c r="P1002" s="65"/>
      <c r="Q1002" s="65"/>
      <c r="R1002" s="65"/>
      <c r="S1002" s="65"/>
      <c r="T1002" s="65"/>
      <c r="U1002" s="65"/>
      <c r="V1002" s="65"/>
      <c r="W1002" s="65"/>
      <c r="X1002" s="65"/>
      <c r="Y1002" s="65"/>
      <c r="Z1002" s="65"/>
      <c r="AA1002" s="65"/>
      <c r="AB1002" s="65"/>
      <c r="AC1002" s="65"/>
    </row>
    <row r="1003" spans="1:29" ht="15" thickBot="1">
      <c r="A1003" s="65"/>
      <c r="B1003" s="65"/>
      <c r="C1003" s="65"/>
      <c r="D1003" s="65"/>
      <c r="E1003" s="65"/>
      <c r="F1003" s="65"/>
      <c r="G1003" s="65"/>
      <c r="H1003" s="65"/>
      <c r="I1003" s="65"/>
      <c r="J1003" s="65"/>
      <c r="K1003" s="65"/>
      <c r="L1003" s="65"/>
      <c r="M1003" s="65"/>
      <c r="N1003" s="65"/>
      <c r="O1003" s="65"/>
      <c r="P1003" s="65"/>
      <c r="Q1003" s="65"/>
      <c r="R1003" s="65"/>
      <c r="S1003" s="65"/>
      <c r="T1003" s="65"/>
      <c r="U1003" s="65"/>
      <c r="V1003" s="65"/>
      <c r="W1003" s="65"/>
      <c r="X1003" s="65"/>
      <c r="Y1003" s="65"/>
      <c r="Z1003" s="65"/>
      <c r="AA1003" s="65"/>
      <c r="AB1003" s="65"/>
      <c r="AC1003" s="65"/>
    </row>
    <row r="1004" spans="1:29" ht="15" thickBot="1">
      <c r="A1004" s="65"/>
      <c r="B1004" s="65"/>
      <c r="C1004" s="65"/>
      <c r="D1004" s="65"/>
      <c r="E1004" s="65"/>
      <c r="F1004" s="65"/>
      <c r="G1004" s="65"/>
      <c r="H1004" s="65"/>
      <c r="I1004" s="65"/>
      <c r="J1004" s="65"/>
      <c r="K1004" s="65"/>
      <c r="L1004" s="65"/>
      <c r="M1004" s="65"/>
      <c r="N1004" s="65"/>
      <c r="O1004" s="65"/>
      <c r="P1004" s="65"/>
      <c r="Q1004" s="65"/>
      <c r="R1004" s="65"/>
      <c r="S1004" s="65"/>
      <c r="T1004" s="65"/>
      <c r="U1004" s="65"/>
      <c r="V1004" s="65"/>
      <c r="W1004" s="65"/>
      <c r="X1004" s="65"/>
      <c r="Y1004" s="65"/>
      <c r="Z1004" s="65"/>
      <c r="AA1004" s="65"/>
      <c r="AB1004" s="65"/>
      <c r="AC1004" s="65"/>
    </row>
    <row r="1005" spans="1:29" ht="15" thickBot="1">
      <c r="A1005" s="65"/>
      <c r="B1005" s="65"/>
      <c r="C1005" s="65"/>
      <c r="D1005" s="65"/>
      <c r="E1005" s="65"/>
      <c r="F1005" s="65"/>
      <c r="G1005" s="65"/>
      <c r="H1005" s="65"/>
      <c r="I1005" s="65"/>
      <c r="J1005" s="65"/>
      <c r="K1005" s="65"/>
      <c r="L1005" s="65"/>
      <c r="M1005" s="65"/>
      <c r="N1005" s="65"/>
      <c r="O1005" s="65"/>
      <c r="P1005" s="65"/>
      <c r="Q1005" s="65"/>
      <c r="R1005" s="65"/>
      <c r="S1005" s="65"/>
      <c r="T1005" s="65"/>
      <c r="U1005" s="65"/>
      <c r="V1005" s="65"/>
      <c r="W1005" s="65"/>
      <c r="X1005" s="65"/>
      <c r="Y1005" s="65"/>
      <c r="Z1005" s="65"/>
      <c r="AA1005" s="65"/>
      <c r="AB1005" s="65"/>
      <c r="AC1005" s="65"/>
    </row>
    <row r="1006" spans="1:29" ht="15" thickBot="1">
      <c r="A1006" s="65"/>
      <c r="B1006" s="65"/>
      <c r="C1006" s="65"/>
      <c r="D1006" s="65"/>
      <c r="E1006" s="65"/>
      <c r="F1006" s="65"/>
      <c r="G1006" s="65"/>
      <c r="H1006" s="65"/>
      <c r="I1006" s="65"/>
      <c r="J1006" s="65"/>
      <c r="K1006" s="65"/>
      <c r="L1006" s="65"/>
      <c r="M1006" s="65"/>
      <c r="N1006" s="65"/>
      <c r="O1006" s="65"/>
      <c r="P1006" s="65"/>
      <c r="Q1006" s="65"/>
      <c r="R1006" s="65"/>
      <c r="S1006" s="65"/>
      <c r="T1006" s="65"/>
      <c r="U1006" s="65"/>
      <c r="V1006" s="65"/>
      <c r="W1006" s="65"/>
      <c r="X1006" s="65"/>
      <c r="Y1006" s="65"/>
      <c r="Z1006" s="65"/>
      <c r="AA1006" s="65"/>
      <c r="AB1006" s="65"/>
      <c r="AC1006" s="65"/>
    </row>
    <row r="1007" spans="1:29" ht="15" thickBot="1">
      <c r="A1007" s="65"/>
      <c r="B1007" s="65"/>
      <c r="C1007" s="65"/>
      <c r="D1007" s="65"/>
      <c r="E1007" s="65"/>
      <c r="F1007" s="65"/>
      <c r="G1007" s="65"/>
      <c r="H1007" s="65"/>
      <c r="I1007" s="65"/>
      <c r="J1007" s="65"/>
      <c r="K1007" s="65"/>
      <c r="L1007" s="65"/>
      <c r="M1007" s="65"/>
      <c r="N1007" s="65"/>
      <c r="O1007" s="65"/>
      <c r="P1007" s="65"/>
      <c r="Q1007" s="65"/>
      <c r="R1007" s="65"/>
      <c r="S1007" s="65"/>
      <c r="T1007" s="65"/>
      <c r="U1007" s="65"/>
      <c r="V1007" s="65"/>
      <c r="W1007" s="65"/>
      <c r="X1007" s="65"/>
      <c r="Y1007" s="65"/>
      <c r="Z1007" s="65"/>
      <c r="AA1007" s="65"/>
      <c r="AB1007" s="65"/>
      <c r="AC1007" s="65"/>
    </row>
    <row r="1008" spans="1:29" ht="15" thickBot="1">
      <c r="A1008" s="65"/>
      <c r="B1008" s="65"/>
      <c r="C1008" s="65"/>
      <c r="D1008" s="65"/>
      <c r="E1008" s="65"/>
      <c r="F1008" s="65"/>
      <c r="G1008" s="65"/>
      <c r="H1008" s="65"/>
      <c r="I1008" s="65"/>
      <c r="J1008" s="65"/>
      <c r="K1008" s="65"/>
      <c r="L1008" s="65"/>
      <c r="M1008" s="65"/>
      <c r="N1008" s="65"/>
      <c r="O1008" s="65"/>
      <c r="P1008" s="65"/>
      <c r="Q1008" s="65"/>
      <c r="R1008" s="65"/>
      <c r="S1008" s="65"/>
      <c r="T1008" s="65"/>
      <c r="U1008" s="65"/>
      <c r="V1008" s="65"/>
      <c r="W1008" s="65"/>
      <c r="X1008" s="65"/>
      <c r="Y1008" s="65"/>
      <c r="Z1008" s="65"/>
      <c r="AA1008" s="65"/>
      <c r="AB1008" s="65"/>
      <c r="AC1008" s="65"/>
    </row>
    <row r="1009" spans="1:29" ht="15" thickBot="1">
      <c r="A1009" s="65"/>
      <c r="B1009" s="65"/>
      <c r="C1009" s="65"/>
      <c r="D1009" s="65"/>
      <c r="E1009" s="65"/>
      <c r="F1009" s="65"/>
      <c r="G1009" s="65"/>
      <c r="H1009" s="65"/>
      <c r="I1009" s="65"/>
      <c r="J1009" s="65"/>
      <c r="K1009" s="65"/>
      <c r="L1009" s="65"/>
      <c r="M1009" s="65"/>
      <c r="N1009" s="65"/>
      <c r="O1009" s="65"/>
      <c r="P1009" s="65"/>
      <c r="Q1009" s="65"/>
      <c r="R1009" s="65"/>
      <c r="S1009" s="65"/>
      <c r="T1009" s="65"/>
      <c r="U1009" s="65"/>
      <c r="V1009" s="65"/>
      <c r="W1009" s="65"/>
      <c r="X1009" s="65"/>
      <c r="Y1009" s="65"/>
      <c r="Z1009" s="65"/>
      <c r="AA1009" s="65"/>
      <c r="AB1009" s="65"/>
      <c r="AC1009" s="65"/>
    </row>
    <row r="1010" spans="1:29" ht="15" thickBot="1">
      <c r="A1010" s="65"/>
      <c r="B1010" s="65"/>
      <c r="C1010" s="65"/>
      <c r="D1010" s="65"/>
      <c r="E1010" s="65"/>
      <c r="F1010" s="65"/>
      <c r="G1010" s="65"/>
      <c r="H1010" s="65"/>
      <c r="I1010" s="65"/>
      <c r="J1010" s="65"/>
      <c r="K1010" s="65"/>
      <c r="L1010" s="65"/>
      <c r="M1010" s="65"/>
      <c r="N1010" s="65"/>
      <c r="O1010" s="65"/>
      <c r="P1010" s="65"/>
      <c r="Q1010" s="65"/>
      <c r="R1010" s="65"/>
      <c r="S1010" s="65"/>
      <c r="T1010" s="65"/>
      <c r="U1010" s="65"/>
      <c r="V1010" s="65"/>
      <c r="W1010" s="65"/>
      <c r="X1010" s="65"/>
      <c r="Y1010" s="65"/>
      <c r="Z1010" s="65"/>
      <c r="AA1010" s="65"/>
      <c r="AB1010" s="65"/>
      <c r="AC1010" s="65"/>
    </row>
    <row r="1011" spans="1:29" ht="15" thickBot="1">
      <c r="A1011" s="65"/>
      <c r="B1011" s="65"/>
      <c r="C1011" s="65"/>
      <c r="D1011" s="65"/>
      <c r="E1011" s="65"/>
      <c r="F1011" s="65"/>
      <c r="G1011" s="65"/>
      <c r="H1011" s="65"/>
      <c r="I1011" s="65"/>
      <c r="J1011" s="65"/>
      <c r="K1011" s="65"/>
      <c r="L1011" s="65"/>
      <c r="M1011" s="65"/>
      <c r="N1011" s="65"/>
      <c r="O1011" s="65"/>
      <c r="P1011" s="65"/>
      <c r="Q1011" s="65"/>
      <c r="R1011" s="65"/>
      <c r="S1011" s="65"/>
      <c r="T1011" s="65"/>
      <c r="U1011" s="65"/>
      <c r="V1011" s="65"/>
      <c r="W1011" s="65"/>
      <c r="X1011" s="65"/>
      <c r="Y1011" s="65"/>
      <c r="Z1011" s="65"/>
      <c r="AA1011" s="65"/>
      <c r="AB1011" s="65"/>
      <c r="AC1011" s="65"/>
    </row>
    <row r="1012" spans="1:29" ht="15" thickBot="1">
      <c r="A1012" s="65"/>
      <c r="B1012" s="65"/>
      <c r="C1012" s="65"/>
      <c r="D1012" s="65"/>
      <c r="E1012" s="65"/>
      <c r="F1012" s="65"/>
      <c r="G1012" s="65"/>
      <c r="H1012" s="65"/>
      <c r="I1012" s="65"/>
      <c r="J1012" s="65"/>
      <c r="K1012" s="65"/>
      <c r="L1012" s="65"/>
      <c r="M1012" s="65"/>
      <c r="N1012" s="65"/>
      <c r="O1012" s="65"/>
      <c r="P1012" s="65"/>
      <c r="Q1012" s="65"/>
      <c r="R1012" s="65"/>
      <c r="S1012" s="65"/>
      <c r="T1012" s="65"/>
      <c r="U1012" s="65"/>
      <c r="V1012" s="65"/>
      <c r="W1012" s="65"/>
      <c r="X1012" s="65"/>
      <c r="Y1012" s="65"/>
      <c r="Z1012" s="65"/>
      <c r="AA1012" s="65"/>
      <c r="AB1012" s="65"/>
      <c r="AC1012" s="65"/>
    </row>
    <row r="1013" spans="1:29" ht="15" thickBot="1">
      <c r="A1013" s="65"/>
      <c r="B1013" s="65"/>
      <c r="C1013" s="65"/>
      <c r="D1013" s="65"/>
      <c r="E1013" s="65"/>
      <c r="F1013" s="65"/>
      <c r="G1013" s="65"/>
      <c r="H1013" s="65"/>
      <c r="I1013" s="65"/>
      <c r="J1013" s="65"/>
      <c r="K1013" s="65"/>
      <c r="L1013" s="65"/>
      <c r="M1013" s="65"/>
      <c r="N1013" s="65"/>
      <c r="O1013" s="65"/>
      <c r="P1013" s="65"/>
      <c r="Q1013" s="65"/>
      <c r="R1013" s="65"/>
      <c r="S1013" s="65"/>
      <c r="T1013" s="65"/>
      <c r="U1013" s="65"/>
      <c r="V1013" s="65"/>
      <c r="W1013" s="65"/>
      <c r="X1013" s="65"/>
      <c r="Y1013" s="65"/>
      <c r="Z1013" s="65"/>
      <c r="AA1013" s="65"/>
      <c r="AB1013" s="65"/>
      <c r="AC1013" s="65"/>
    </row>
  </sheetData>
  <mergeCells count="6">
    <mergeCell ref="A39:E39"/>
    <mergeCell ref="A2:B2"/>
    <mergeCell ref="A12:H12"/>
    <mergeCell ref="A17:B17"/>
    <mergeCell ref="A26:G26"/>
    <mergeCell ref="A30:C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9"/>
  <sheetViews>
    <sheetView workbookViewId="0">
      <selection activeCell="H6" sqref="H6"/>
    </sheetView>
  </sheetViews>
  <sheetFormatPr defaultColWidth="8.88671875" defaultRowHeight="14.4"/>
  <cols>
    <col min="1" max="1" width="13.44140625" customWidth="1"/>
    <col min="2" max="2" width="14.5546875" customWidth="1"/>
    <col min="4" max="4" width="40.44140625" customWidth="1"/>
    <col min="5" max="5" width="20.88671875" bestFit="1" customWidth="1"/>
    <col min="7" max="7" width="13.6640625" customWidth="1"/>
    <col min="11" max="11" width="16.33203125" customWidth="1"/>
    <col min="12" max="12" width="10.44140625" customWidth="1"/>
  </cols>
  <sheetData>
    <row r="1" spans="1:11">
      <c r="A1" s="12" t="s">
        <v>0</v>
      </c>
      <c r="B1" s="12" t="s">
        <v>38</v>
      </c>
      <c r="D1" s="97" t="s">
        <v>10</v>
      </c>
    </row>
    <row r="2" spans="1:11" ht="21.9" customHeight="1" thickBot="1">
      <c r="A2" s="31">
        <v>44349</v>
      </c>
      <c r="B2" s="6">
        <f>'Portfolio '!E2:E154</f>
        <v>1.5353565713343198E-3</v>
      </c>
      <c r="G2" s="100" t="s">
        <v>81</v>
      </c>
    </row>
    <row r="3" spans="1:11" ht="17.399999999999999" customHeight="1">
      <c r="A3" s="31">
        <v>44350</v>
      </c>
      <c r="B3" s="6">
        <f>'Portfolio '!E3:E155</f>
        <v>2.4295356690589498E-3</v>
      </c>
      <c r="D3" s="6" t="s">
        <v>11</v>
      </c>
      <c r="E3" s="20">
        <f>PERCENTILE(B2:B154,5%)</f>
        <v>-3.305733272945954E-3</v>
      </c>
      <c r="G3" s="60" t="s">
        <v>62</v>
      </c>
      <c r="H3" s="58"/>
      <c r="I3" s="58"/>
      <c r="J3" s="58"/>
      <c r="K3" s="59"/>
    </row>
    <row r="4" spans="1:11">
      <c r="A4" s="31">
        <v>44351</v>
      </c>
      <c r="B4" s="6">
        <f>'Portfolio '!E4:E156</f>
        <v>-8.9484072198268722E-4</v>
      </c>
      <c r="D4" s="6" t="s">
        <v>12</v>
      </c>
      <c r="E4" s="20">
        <f>PERCENTILE(B2:B154,1%)</f>
        <v>-5.4877779471096625E-3</v>
      </c>
      <c r="G4" s="60" t="s">
        <v>134</v>
      </c>
      <c r="H4" s="22"/>
      <c r="I4" s="22"/>
      <c r="J4" s="22"/>
      <c r="K4" s="61"/>
    </row>
    <row r="5" spans="1:11">
      <c r="A5" s="31">
        <v>44354</v>
      </c>
      <c r="B5" s="6">
        <f>'Portfolio '!E5:E157</f>
        <v>-2.9923235945561965E-4</v>
      </c>
      <c r="D5" s="6" t="s">
        <v>13</v>
      </c>
      <c r="E5" s="20">
        <f>PERCENTILE(B2:B154,0.01%)</f>
        <v>-9.5081895638761769E-3</v>
      </c>
      <c r="G5" s="60" t="s">
        <v>63</v>
      </c>
      <c r="H5" s="22"/>
      <c r="I5" s="22"/>
      <c r="J5" s="22"/>
      <c r="K5" s="61"/>
    </row>
    <row r="6" spans="1:11">
      <c r="A6" s="31">
        <v>44355</v>
      </c>
      <c r="B6" s="6">
        <f>'Portfolio '!E6:E158</f>
        <v>2.5130981534636689E-3</v>
      </c>
      <c r="D6" s="6"/>
      <c r="E6" s="6"/>
      <c r="G6" s="60"/>
      <c r="H6" s="22"/>
      <c r="I6" s="22"/>
      <c r="J6" s="22"/>
      <c r="K6" s="61"/>
    </row>
    <row r="7" spans="1:11">
      <c r="A7" s="31">
        <v>44356</v>
      </c>
      <c r="B7" s="6">
        <f>'Portfolio '!E7:E159</f>
        <v>7.0271587268280343E-4</v>
      </c>
      <c r="D7" s="19" t="s">
        <v>15</v>
      </c>
      <c r="E7" s="49">
        <v>10000</v>
      </c>
      <c r="G7" s="60" t="s">
        <v>74</v>
      </c>
      <c r="H7" s="22"/>
      <c r="I7" s="22"/>
      <c r="J7" s="22"/>
      <c r="K7" s="61"/>
    </row>
    <row r="8" spans="1:11">
      <c r="A8" s="31">
        <v>44357</v>
      </c>
      <c r="B8" s="6">
        <f>'Portfolio '!E8:E160</f>
        <v>-1.0703026036476132E-3</v>
      </c>
      <c r="D8" s="19" t="s">
        <v>16</v>
      </c>
      <c r="E8" s="96">
        <f>E7*E3</f>
        <v>-33.057332729459539</v>
      </c>
      <c r="G8" s="60" t="s">
        <v>65</v>
      </c>
      <c r="H8" s="22"/>
      <c r="I8" s="22"/>
      <c r="J8" s="22"/>
      <c r="K8" s="61"/>
    </row>
    <row r="9" spans="1:11">
      <c r="A9" s="31">
        <v>44358</v>
      </c>
      <c r="B9" s="6">
        <f>'Portfolio '!E9:E161</f>
        <v>2.1365810412741254E-3</v>
      </c>
      <c r="D9" s="19" t="s">
        <v>17</v>
      </c>
      <c r="E9" s="96">
        <f>E8*SQRT(10)</f>
        <v>-104.5364647951229</v>
      </c>
      <c r="G9" s="60" t="s">
        <v>64</v>
      </c>
      <c r="H9" s="22"/>
      <c r="I9" s="22"/>
      <c r="J9" s="22"/>
      <c r="K9" s="61"/>
    </row>
    <row r="10" spans="1:11">
      <c r="A10" s="31">
        <v>44361</v>
      </c>
      <c r="B10" s="6">
        <f>'Portfolio '!E10:E162</f>
        <v>3.3123667285356916E-3</v>
      </c>
      <c r="G10" s="60" t="s">
        <v>66</v>
      </c>
      <c r="H10" s="22"/>
      <c r="I10" s="22"/>
      <c r="J10" s="22"/>
      <c r="K10" s="61"/>
    </row>
    <row r="11" spans="1:11">
      <c r="A11" s="31">
        <v>44362</v>
      </c>
      <c r="B11" s="6">
        <f>'Portfolio '!E11:E163</f>
        <v>-2.4618220636991326E-3</v>
      </c>
      <c r="G11" s="60" t="s">
        <v>67</v>
      </c>
      <c r="H11" s="22"/>
      <c r="I11" s="22"/>
      <c r="J11" s="22"/>
      <c r="K11" s="61"/>
    </row>
    <row r="12" spans="1:11" ht="15" thickBot="1">
      <c r="A12" s="31">
        <v>44363</v>
      </c>
      <c r="B12" s="6">
        <f>'Portfolio '!E12:E164</f>
        <v>-7.6783187646626552E-4</v>
      </c>
      <c r="D12" s="97" t="s">
        <v>18</v>
      </c>
      <c r="G12" s="62" t="s">
        <v>68</v>
      </c>
      <c r="H12" s="63"/>
      <c r="I12" s="63"/>
      <c r="J12" s="63"/>
      <c r="K12" s="64"/>
    </row>
    <row r="13" spans="1:11" ht="15" thickBot="1">
      <c r="A13" s="31">
        <v>44364</v>
      </c>
      <c r="B13" s="6">
        <f>'Portfolio '!E13:E165</f>
        <v>-3.7905265658246179E-3</v>
      </c>
      <c r="D13" s="19" t="s">
        <v>19</v>
      </c>
      <c r="E13" s="17">
        <f>AVERAGE(B2:B154)</f>
        <v>1.0063200000238369E-4</v>
      </c>
    </row>
    <row r="14" spans="1:11">
      <c r="A14" s="31">
        <v>44365</v>
      </c>
      <c r="B14" s="6">
        <f>'Portfolio '!E14:E166</f>
        <v>-2.0987017709768016E-3</v>
      </c>
      <c r="D14" s="19" t="s">
        <v>20</v>
      </c>
      <c r="E14" s="8">
        <f>_xlfn.STDEV.P(B2:B154)</f>
        <v>2.1712872842660482E-3</v>
      </c>
      <c r="G14" s="53" t="s">
        <v>73</v>
      </c>
      <c r="H14" s="54"/>
      <c r="I14" s="54"/>
      <c r="J14" s="54"/>
      <c r="K14" s="55"/>
    </row>
    <row r="15" spans="1:11">
      <c r="A15" s="31">
        <v>44368</v>
      </c>
      <c r="B15" s="6">
        <f>'Portfolio '!E15:E167</f>
        <v>1.7175327562322961E-3</v>
      </c>
      <c r="D15" s="19" t="s">
        <v>21</v>
      </c>
      <c r="E15" s="6">
        <f>NORMSINV(0.05)</f>
        <v>-1.6448536269514726</v>
      </c>
      <c r="G15" s="56" t="s">
        <v>69</v>
      </c>
      <c r="K15" s="50"/>
    </row>
    <row r="16" spans="1:11">
      <c r="A16" s="31">
        <v>44369</v>
      </c>
      <c r="B16" s="6">
        <f>'Portfolio '!E16:E168</f>
        <v>-7.1668844374100493E-4</v>
      </c>
      <c r="D16" s="19" t="s">
        <v>22</v>
      </c>
      <c r="E16" s="20">
        <f>E13+E14*E15</f>
        <v>-3.4708177646762387E-3</v>
      </c>
      <c r="G16" s="56" t="s">
        <v>70</v>
      </c>
      <c r="K16" s="50"/>
    </row>
    <row r="17" spans="1:11">
      <c r="A17" s="31">
        <v>44370</v>
      </c>
      <c r="B17" s="6">
        <f>'Portfolio '!E17:E169</f>
        <v>3.6967083750056723E-3</v>
      </c>
      <c r="D17" s="6"/>
      <c r="E17" s="6"/>
      <c r="G17" s="56" t="s">
        <v>71</v>
      </c>
      <c r="K17" s="50"/>
    </row>
    <row r="18" spans="1:11" ht="15" thickBot="1">
      <c r="A18" s="31">
        <v>44371</v>
      </c>
      <c r="B18" s="6">
        <f>'Portfolio '!E18:E170</f>
        <v>-5.816528731027417E-3</v>
      </c>
      <c r="D18" s="19" t="s">
        <v>15</v>
      </c>
      <c r="E18" s="49">
        <v>10000</v>
      </c>
      <c r="G18" s="57" t="s">
        <v>72</v>
      </c>
      <c r="H18" s="51"/>
      <c r="I18" s="51"/>
      <c r="J18" s="51"/>
      <c r="K18" s="52"/>
    </row>
    <row r="19" spans="1:11">
      <c r="A19" s="31">
        <v>44372</v>
      </c>
      <c r="B19" s="6">
        <f>'Portfolio '!E19:E171</f>
        <v>3.5729932826178553E-3</v>
      </c>
      <c r="D19" s="19" t="s">
        <v>23</v>
      </c>
      <c r="E19" s="96">
        <f>E18*E16</f>
        <v>-34.708177646762387</v>
      </c>
    </row>
    <row r="20" spans="1:11">
      <c r="A20" s="31">
        <v>44375</v>
      </c>
      <c r="B20" s="6">
        <f>'Portfolio '!E20:E172</f>
        <v>-2.4590912269212425E-4</v>
      </c>
      <c r="D20" s="19" t="s">
        <v>24</v>
      </c>
      <c r="E20" s="96">
        <f>E19*SQRT(10)</f>
        <v>-109.75689479751222</v>
      </c>
    </row>
    <row r="21" spans="1:11">
      <c r="A21" s="31">
        <v>44376</v>
      </c>
      <c r="B21" s="6">
        <f>'Portfolio '!E21:E173</f>
        <v>-8.4959418281118954E-5</v>
      </c>
      <c r="D21" s="6"/>
      <c r="E21" s="6"/>
    </row>
    <row r="22" spans="1:11">
      <c r="A22" s="31">
        <v>44377</v>
      </c>
      <c r="B22" s="6">
        <f>'Portfolio '!E22:E174</f>
        <v>1.4471381898394458E-3</v>
      </c>
      <c r="D22" s="19" t="s">
        <v>25</v>
      </c>
      <c r="E22" s="6">
        <f>NORMSINV(0.01)</f>
        <v>-2.3263478740408408</v>
      </c>
    </row>
    <row r="23" spans="1:11">
      <c r="A23" s="31">
        <v>44378</v>
      </c>
      <c r="B23" s="6">
        <f>'Portfolio '!E23:E175</f>
        <v>-3.1682998380932396E-4</v>
      </c>
      <c r="D23" s="19" t="s">
        <v>26</v>
      </c>
      <c r="E23" s="35">
        <f>E13+E14*E22</f>
        <v>-4.9505375576818483E-3</v>
      </c>
    </row>
    <row r="24" spans="1:11">
      <c r="A24" s="31">
        <v>44379</v>
      </c>
      <c r="B24" s="6">
        <f>'Portfolio '!E24:E176</f>
        <v>-1.8657045090077033E-3</v>
      </c>
      <c r="D24" s="19" t="s">
        <v>27</v>
      </c>
      <c r="E24" s="6">
        <f>E18*E23</f>
        <v>-49.50537557681848</v>
      </c>
    </row>
    <row r="25" spans="1:11">
      <c r="A25" s="31">
        <v>44382</v>
      </c>
      <c r="B25" s="6">
        <f>'Portfolio '!E25:E177</f>
        <v>1.8176826633511459E-3</v>
      </c>
      <c r="D25" s="19" t="s">
        <v>28</v>
      </c>
      <c r="E25" s="6">
        <f>E24*SQRT(10)</f>
        <v>-156.54974324481839</v>
      </c>
    </row>
    <row r="26" spans="1:11">
      <c r="A26" s="31">
        <v>44383</v>
      </c>
      <c r="B26" s="6">
        <f>'Portfolio '!E26:E178</f>
        <v>-1.9990278525573993E-3</v>
      </c>
    </row>
    <row r="27" spans="1:11">
      <c r="A27" s="31">
        <v>44384</v>
      </c>
      <c r="B27" s="6">
        <f>'Portfolio '!E27:E179</f>
        <v>9.227758906858143E-4</v>
      </c>
    </row>
    <row r="28" spans="1:11">
      <c r="A28" s="31">
        <v>44385</v>
      </c>
      <c r="B28" s="6">
        <f>'Portfolio '!E28:E180</f>
        <v>-5.1843156850317346E-3</v>
      </c>
    </row>
    <row r="29" spans="1:11">
      <c r="A29" s="31">
        <v>44386</v>
      </c>
      <c r="B29" s="6">
        <f>'Portfolio '!E29:E181</f>
        <v>2.5708561159556473E-3</v>
      </c>
    </row>
    <row r="30" spans="1:11">
      <c r="A30" s="31">
        <v>44389</v>
      </c>
      <c r="B30" s="6">
        <f>'Portfolio '!E30:E182</f>
        <v>7.6484305029191589E-4</v>
      </c>
    </row>
    <row r="31" spans="1:11">
      <c r="A31" s="31">
        <v>44390</v>
      </c>
      <c r="B31" s="6">
        <f>'Portfolio '!E31:E183</f>
        <v>4.1603953953244454E-4</v>
      </c>
    </row>
    <row r="32" spans="1:11">
      <c r="A32" s="31">
        <v>44391</v>
      </c>
      <c r="B32" s="6">
        <f>'Portfolio '!E32:E184</f>
        <v>-1.6562443220568641E-3</v>
      </c>
    </row>
    <row r="33" spans="1:2">
      <c r="A33" s="31">
        <v>44392</v>
      </c>
      <c r="B33" s="6">
        <f>'Portfolio '!E33:E185</f>
        <v>-5.0172055203589268E-4</v>
      </c>
    </row>
    <row r="34" spans="1:2">
      <c r="A34" s="31">
        <v>44393</v>
      </c>
      <c r="B34" s="6">
        <f>'Portfolio '!E34:E186</f>
        <v>1.0082973603869629E-3</v>
      </c>
    </row>
    <row r="35" spans="1:2">
      <c r="A35" s="31">
        <v>44396</v>
      </c>
      <c r="B35" s="6">
        <f>'Portfolio '!E35:E187</f>
        <v>-2.8738576673669448E-3</v>
      </c>
    </row>
    <row r="36" spans="1:2">
      <c r="A36" s="31">
        <v>44397</v>
      </c>
      <c r="B36" s="6">
        <f>'Portfolio '!E36:E188</f>
        <v>1.2821026210972125E-3</v>
      </c>
    </row>
    <row r="37" spans="1:2">
      <c r="A37" s="31">
        <v>44398</v>
      </c>
      <c r="B37" s="6">
        <f>'Portfolio '!E37:E189</f>
        <v>1.1401028278701071E-3</v>
      </c>
    </row>
    <row r="38" spans="1:2">
      <c r="A38" s="31">
        <v>44399</v>
      </c>
      <c r="B38" s="6">
        <f>'Portfolio '!E38:E190</f>
        <v>1.8412487643749706E-3</v>
      </c>
    </row>
    <row r="39" spans="1:2">
      <c r="A39" s="31">
        <v>44400</v>
      </c>
      <c r="B39" s="6">
        <f>'Portfolio '!E39:E191</f>
        <v>3.2934811392241444E-3</v>
      </c>
    </row>
    <row r="40" spans="1:2">
      <c r="A40" s="31">
        <v>44403</v>
      </c>
      <c r="B40" s="6">
        <f>'Portfolio '!E40:E192</f>
        <v>8.436491416873509E-4</v>
      </c>
    </row>
    <row r="41" spans="1:2">
      <c r="A41" s="31">
        <v>44404</v>
      </c>
      <c r="B41" s="6">
        <f>'Portfolio '!E41:E193</f>
        <v>-1.4359844679559656E-3</v>
      </c>
    </row>
    <row r="42" spans="1:2">
      <c r="A42" s="31">
        <v>44405</v>
      </c>
      <c r="B42" s="6">
        <f>'Portfolio '!E42:E194</f>
        <v>5.327057848384661E-5</v>
      </c>
    </row>
    <row r="43" spans="1:2">
      <c r="A43" s="31">
        <v>44406</v>
      </c>
      <c r="B43" s="6">
        <f>'Portfolio '!E43:E195</f>
        <v>1.3367433298771343E-4</v>
      </c>
    </row>
    <row r="44" spans="1:2">
      <c r="A44" s="31">
        <v>44407</v>
      </c>
      <c r="B44" s="6">
        <f>'Portfolio '!E44:E196</f>
        <v>8.5580057765142635E-4</v>
      </c>
    </row>
    <row r="45" spans="1:2">
      <c r="A45" s="31">
        <v>44410</v>
      </c>
      <c r="B45" s="6">
        <f>'Portfolio '!E45:E197</f>
        <v>-2.5266012637713631E-3</v>
      </c>
    </row>
    <row r="46" spans="1:2">
      <c r="A46" s="31">
        <v>44411</v>
      </c>
      <c r="B46" s="6">
        <f>'Portfolio '!E46:E198</f>
        <v>-4.185505963155718E-4</v>
      </c>
    </row>
    <row r="47" spans="1:2">
      <c r="A47" s="31">
        <v>44412</v>
      </c>
      <c r="B47" s="6">
        <f>'Portfolio '!E47:E199</f>
        <v>9.6729582457022564E-4</v>
      </c>
    </row>
    <row r="48" spans="1:2">
      <c r="A48" s="31">
        <v>44413</v>
      </c>
      <c r="B48" s="6">
        <f>'Portfolio '!E48:E200</f>
        <v>1.8620866830664478E-3</v>
      </c>
    </row>
    <row r="49" spans="1:2">
      <c r="A49" s="31">
        <v>44414</v>
      </c>
      <c r="B49" s="6">
        <f>'Portfolio '!E49:E201</f>
        <v>3.0436392807999296E-3</v>
      </c>
    </row>
    <row r="50" spans="1:2">
      <c r="A50" s="31">
        <v>44417</v>
      </c>
      <c r="B50" s="6">
        <f>'Portfolio '!E50:E202</f>
        <v>9.0769801003735557E-4</v>
      </c>
    </row>
    <row r="51" spans="1:2">
      <c r="A51" s="31">
        <v>44418</v>
      </c>
      <c r="B51" s="6">
        <f>'Portfolio '!E51:E203</f>
        <v>3.0866255963877013E-4</v>
      </c>
    </row>
    <row r="52" spans="1:2">
      <c r="A52" s="31">
        <v>44419</v>
      </c>
      <c r="B52" s="6">
        <f>'Portfolio '!E52:E204</f>
        <v>-1.219385224362867E-3</v>
      </c>
    </row>
    <row r="53" spans="1:2">
      <c r="A53" s="31">
        <v>44420</v>
      </c>
      <c r="B53" s="6">
        <f>'Portfolio '!E53:E205</f>
        <v>1.1531281957629102E-3</v>
      </c>
    </row>
    <row r="54" spans="1:2">
      <c r="A54" s="31">
        <v>44421</v>
      </c>
      <c r="B54" s="6">
        <f>'Portfolio '!E54:E206</f>
        <v>-1.2673164647735208E-3</v>
      </c>
    </row>
    <row r="55" spans="1:2">
      <c r="A55" s="31">
        <v>44424</v>
      </c>
      <c r="B55" s="6">
        <f>'Portfolio '!E55:E207</f>
        <v>-3.0148844576908815E-3</v>
      </c>
    </row>
    <row r="56" spans="1:2">
      <c r="A56" s="31">
        <v>44425</v>
      </c>
      <c r="B56" s="6">
        <f>'Portfolio '!E56:E208</f>
        <v>1.6399162882181453E-3</v>
      </c>
    </row>
    <row r="57" spans="1:2">
      <c r="A57" s="31">
        <v>44426</v>
      </c>
      <c r="B57" s="6">
        <f>'Portfolio '!E57:E209</f>
        <v>1.1712948668889014E-3</v>
      </c>
    </row>
    <row r="58" spans="1:2">
      <c r="A58" s="31">
        <v>44427</v>
      </c>
      <c r="B58" s="6">
        <f>'Portfolio '!E58:E210</f>
        <v>-2.4555247812975719E-3</v>
      </c>
    </row>
    <row r="59" spans="1:2">
      <c r="A59" s="31">
        <v>44428</v>
      </c>
      <c r="B59" s="6">
        <f>'Portfolio '!E59:E211</f>
        <v>-1.0051240959303579E-5</v>
      </c>
    </row>
    <row r="60" spans="1:2">
      <c r="A60" s="31">
        <v>44431</v>
      </c>
      <c r="B60" s="6">
        <f>'Portfolio '!E60:E212</f>
        <v>9.9502640648761504E-4</v>
      </c>
    </row>
    <row r="61" spans="1:2">
      <c r="A61" s="31">
        <v>44432</v>
      </c>
      <c r="B61" s="6">
        <f>'Portfolio '!E61:E213</f>
        <v>4.5862174456086927E-4</v>
      </c>
    </row>
    <row r="62" spans="1:2">
      <c r="A62" s="31">
        <v>44433</v>
      </c>
      <c r="B62" s="6">
        <f>'Portfolio '!E62:E214</f>
        <v>1.0340338234329949E-3</v>
      </c>
    </row>
    <row r="63" spans="1:2">
      <c r="A63" s="31">
        <v>44434</v>
      </c>
      <c r="B63" s="6">
        <f>'Portfolio '!E63:E215</f>
        <v>-3.0599783288560176E-3</v>
      </c>
    </row>
    <row r="64" spans="1:2">
      <c r="A64" s="31">
        <v>44435</v>
      </c>
      <c r="B64" s="6">
        <f>'Portfolio '!E64:E216</f>
        <v>-1.0612446082602189E-3</v>
      </c>
    </row>
    <row r="65" spans="1:2">
      <c r="A65" s="31">
        <v>44438</v>
      </c>
      <c r="B65" s="6">
        <f>'Portfolio '!E65:E217</f>
        <v>1.476079404674502E-3</v>
      </c>
    </row>
    <row r="66" spans="1:2">
      <c r="A66" s="31">
        <v>44439</v>
      </c>
      <c r="B66" s="6">
        <f>'Portfolio '!E66:E218</f>
        <v>-8.2826018544376401E-4</v>
      </c>
    </row>
    <row r="67" spans="1:2">
      <c r="A67" s="31">
        <v>44440</v>
      </c>
      <c r="B67" s="6">
        <f>'Portfolio '!E67:E219</f>
        <v>-1.1956140982588557E-3</v>
      </c>
    </row>
    <row r="68" spans="1:2">
      <c r="A68" s="31">
        <v>44441</v>
      </c>
      <c r="B68" s="6">
        <f>'Portfolio '!E68:E220</f>
        <v>1.1648171256893884E-3</v>
      </c>
    </row>
    <row r="69" spans="1:2">
      <c r="A69" s="31">
        <v>44442</v>
      </c>
      <c r="B69" s="6">
        <f>'Portfolio '!E69:E221</f>
        <v>1.4495789370008536E-3</v>
      </c>
    </row>
    <row r="70" spans="1:2">
      <c r="A70" s="31">
        <v>44445</v>
      </c>
      <c r="B70" s="6">
        <f>'Portfolio '!E70:E222</f>
        <v>2.3914695547036856E-3</v>
      </c>
    </row>
    <row r="71" spans="1:2">
      <c r="A71" s="31">
        <v>44446</v>
      </c>
      <c r="B71" s="6">
        <f>'Portfolio '!E71:E223</f>
        <v>1.6737216968118144E-3</v>
      </c>
    </row>
    <row r="72" spans="1:2">
      <c r="A72" s="31">
        <v>44447</v>
      </c>
      <c r="B72" s="6">
        <f>'Portfolio '!E72:E224</f>
        <v>-9.6507868449436426E-4</v>
      </c>
    </row>
    <row r="73" spans="1:2">
      <c r="A73" s="31">
        <v>44448</v>
      </c>
      <c r="B73" s="6">
        <f>'Portfolio '!E73:E225</f>
        <v>-5.6383522021060707E-4</v>
      </c>
    </row>
    <row r="74" spans="1:2">
      <c r="A74" s="31">
        <v>44449</v>
      </c>
      <c r="B74" s="6">
        <f>'Portfolio '!E74:E226</f>
        <v>-6.4857266531320572E-4</v>
      </c>
    </row>
    <row r="75" spans="1:2">
      <c r="A75" s="31">
        <v>44452</v>
      </c>
      <c r="B75" s="6">
        <f>'Portfolio '!E75:E227</f>
        <v>2.0686118882032776E-3</v>
      </c>
    </row>
    <row r="76" spans="1:2">
      <c r="A76" s="31">
        <v>44453</v>
      </c>
      <c r="B76" s="6">
        <f>'Portfolio '!E76:E228</f>
        <v>-1.7828448656063156E-3</v>
      </c>
    </row>
    <row r="77" spans="1:2">
      <c r="A77" s="31">
        <v>44454</v>
      </c>
      <c r="B77" s="6">
        <f>'Portfolio '!E77:E229</f>
        <v>-1.1407854328684074E-4</v>
      </c>
    </row>
    <row r="78" spans="1:2">
      <c r="A78" s="31">
        <v>44455</v>
      </c>
      <c r="B78" s="6">
        <f>'Portfolio '!E78:E230</f>
        <v>-5.7396137627683565E-4</v>
      </c>
    </row>
    <row r="79" spans="1:2">
      <c r="A79" s="31">
        <v>44456</v>
      </c>
      <c r="B79" s="6">
        <f>'Portfolio '!E79:E231</f>
        <v>8.8406328974505047E-4</v>
      </c>
    </row>
    <row r="80" spans="1:2">
      <c r="A80" s="31">
        <v>44459</v>
      </c>
      <c r="B80" s="6">
        <f>'Portfolio '!E80:E232</f>
        <v>-2.8196023263337274E-3</v>
      </c>
    </row>
    <row r="81" spans="1:2">
      <c r="A81" s="31">
        <v>44460</v>
      </c>
      <c r="B81" s="6">
        <f>'Portfolio '!E81:E233</f>
        <v>-7.8758568967495358E-4</v>
      </c>
    </row>
    <row r="82" spans="1:2">
      <c r="A82" s="31">
        <v>44461</v>
      </c>
      <c r="B82" s="6">
        <f>'Portfolio '!E82:E234</f>
        <v>4.2749182061731913E-3</v>
      </c>
    </row>
    <row r="83" spans="1:2">
      <c r="A83" s="31">
        <v>44462</v>
      </c>
      <c r="B83" s="6">
        <f>'Portfolio '!E83:E235</f>
        <v>1.2460724611628622E-3</v>
      </c>
    </row>
    <row r="84" spans="1:2">
      <c r="A84" s="31">
        <v>44463</v>
      </c>
      <c r="B84" s="6">
        <f>'Portfolio '!E84:E236</f>
        <v>-4.5747543462805267E-4</v>
      </c>
    </row>
    <row r="85" spans="1:2">
      <c r="A85" s="31">
        <v>44466</v>
      </c>
      <c r="B85" s="6">
        <f>'Portfolio '!E85:E237</f>
        <v>3.9303515359696813E-3</v>
      </c>
    </row>
    <row r="86" spans="1:2">
      <c r="A86" s="31">
        <v>44467</v>
      </c>
      <c r="B86" s="6">
        <f>'Portfolio '!E86:E238</f>
        <v>2.0398702954540745E-3</v>
      </c>
    </row>
    <row r="87" spans="1:2">
      <c r="A87" s="31">
        <v>44468</v>
      </c>
      <c r="B87" s="6">
        <f>'Portfolio '!E87:E239</f>
        <v>1.3562033954915976E-4</v>
      </c>
    </row>
    <row r="88" spans="1:2">
      <c r="A88" s="31">
        <v>44469</v>
      </c>
      <c r="B88" s="6">
        <f>'Portfolio '!E88:E240</f>
        <v>-1.7645066830810916E-3</v>
      </c>
    </row>
    <row r="89" spans="1:2">
      <c r="A89" s="31">
        <v>44470</v>
      </c>
      <c r="B89" s="6">
        <f>'Portfolio '!E89:E241</f>
        <v>-1.3093106419617639E-3</v>
      </c>
    </row>
    <row r="90" spans="1:2">
      <c r="A90" s="31">
        <v>44473</v>
      </c>
      <c r="B90" s="6">
        <f>'Portfolio '!E90:E242</f>
        <v>1.8639250678513962E-3</v>
      </c>
    </row>
    <row r="91" spans="1:2">
      <c r="A91" s="31">
        <v>44474</v>
      </c>
      <c r="B91" s="6">
        <f>'Portfolio '!E91:E243</f>
        <v>4.830050619797739E-3</v>
      </c>
    </row>
    <row r="92" spans="1:2">
      <c r="A92" s="31">
        <v>44475</v>
      </c>
      <c r="B92" s="6">
        <f>'Portfolio '!E92:E244</f>
        <v>-4.0452329917266326E-4</v>
      </c>
    </row>
    <row r="93" spans="1:2">
      <c r="A93" s="31">
        <v>44476</v>
      </c>
      <c r="B93" s="6">
        <f>'Portfolio '!E93:E245</f>
        <v>2.9072951198610081E-3</v>
      </c>
    </row>
    <row r="94" spans="1:2">
      <c r="A94" s="31">
        <v>44477</v>
      </c>
      <c r="B94" s="6">
        <f>'Portfolio '!E94:E246</f>
        <v>5.8879648688666157E-4</v>
      </c>
    </row>
    <row r="95" spans="1:2">
      <c r="A95" s="31">
        <v>44480</v>
      </c>
      <c r="B95" s="6">
        <f>'Portfolio '!E95:E247</f>
        <v>4.3132397300238903E-3</v>
      </c>
    </row>
    <row r="96" spans="1:2">
      <c r="A96" s="31">
        <v>44481</v>
      </c>
      <c r="B96" s="6">
        <f>'Portfolio '!E96:E248</f>
        <v>1.5582289511863741E-3</v>
      </c>
    </row>
    <row r="97" spans="1:2">
      <c r="A97" s="31">
        <v>44482</v>
      </c>
      <c r="B97" s="6">
        <f>'Portfolio '!E97:E249</f>
        <v>-1.438812756137986E-3</v>
      </c>
    </row>
    <row r="98" spans="1:2">
      <c r="A98" s="31">
        <v>44483</v>
      </c>
      <c r="B98" s="6">
        <f>'Portfolio '!E98:E250</f>
        <v>2.280314544003684E-3</v>
      </c>
    </row>
    <row r="99" spans="1:2">
      <c r="A99" s="31">
        <v>44484</v>
      </c>
      <c r="B99" s="6">
        <f>'Portfolio '!E99:E251</f>
        <v>1.9767888809838433E-3</v>
      </c>
    </row>
    <row r="100" spans="1:2">
      <c r="A100" s="31">
        <v>44487</v>
      </c>
      <c r="B100" s="6">
        <f>'Portfolio '!E100:E252</f>
        <v>1.2910622061903161E-3</v>
      </c>
    </row>
    <row r="101" spans="1:2">
      <c r="A101" s="31">
        <v>44488</v>
      </c>
      <c r="B101" s="6">
        <f>'Portfolio '!E101:E253</f>
        <v>2.1915832335572868E-3</v>
      </c>
    </row>
    <row r="102" spans="1:2">
      <c r="A102" s="31">
        <v>44489</v>
      </c>
      <c r="B102" s="6">
        <f>'Portfolio '!E102:E254</f>
        <v>1.4045446575616535E-3</v>
      </c>
    </row>
    <row r="103" spans="1:2">
      <c r="A103" s="31">
        <v>44490</v>
      </c>
      <c r="B103" s="6">
        <f>'Portfolio '!E103:E255</f>
        <v>-4.8252678393559175E-3</v>
      </c>
    </row>
    <row r="104" spans="1:2">
      <c r="A104" s="31">
        <v>44491</v>
      </c>
      <c r="B104" s="6">
        <f>'Portfolio '!E104:E256</f>
        <v>-5.0392344569308908E-4</v>
      </c>
    </row>
    <row r="105" spans="1:2">
      <c r="A105" s="31">
        <v>44494</v>
      </c>
      <c r="B105" s="6">
        <f>'Portfolio '!E105:E257</f>
        <v>-1.4308337296878098E-3</v>
      </c>
    </row>
    <row r="106" spans="1:2">
      <c r="A106" s="31">
        <v>44495</v>
      </c>
      <c r="B106" s="6">
        <f>'Portfolio '!E106:E258</f>
        <v>2.0481419027525336E-3</v>
      </c>
    </row>
    <row r="107" spans="1:2">
      <c r="A107" s="31">
        <v>44496</v>
      </c>
      <c r="B107" s="6">
        <f>'Portfolio '!E107:E259</f>
        <v>-3.4473890971347624E-5</v>
      </c>
    </row>
    <row r="108" spans="1:2">
      <c r="A108" s="31">
        <v>44497</v>
      </c>
      <c r="B108" s="6">
        <f>'Portfolio '!E108:E260</f>
        <v>3.0934994098608289E-4</v>
      </c>
    </row>
    <row r="109" spans="1:2">
      <c r="A109" s="31">
        <v>44498</v>
      </c>
      <c r="B109" s="6">
        <f>'Portfolio '!E109:E261</f>
        <v>1.2415029672009374E-3</v>
      </c>
    </row>
    <row r="110" spans="1:2">
      <c r="A110" s="31">
        <v>44501</v>
      </c>
      <c r="B110" s="6">
        <f>'Portfolio '!E110:E262</f>
        <v>2.3292593551794096E-4</v>
      </c>
    </row>
    <row r="111" spans="1:2">
      <c r="A111" s="31">
        <v>44502</v>
      </c>
      <c r="B111" s="6">
        <f>'Portfolio '!E111:E263</f>
        <v>-7.3195999024204127E-4</v>
      </c>
    </row>
    <row r="112" spans="1:2">
      <c r="A112" s="31">
        <v>44503</v>
      </c>
      <c r="B112" s="6">
        <f>'Portfolio '!E112:E264</f>
        <v>7.2796055835029291E-4</v>
      </c>
    </row>
    <row r="113" spans="1:2">
      <c r="A113" s="31">
        <v>44504</v>
      </c>
      <c r="B113" s="6">
        <f>'Portfolio '!E113:E265</f>
        <v>4.071087949077581E-4</v>
      </c>
    </row>
    <row r="114" spans="1:2">
      <c r="A114" s="31">
        <v>44505</v>
      </c>
      <c r="B114" s="6">
        <f>'Portfolio '!E114:E266</f>
        <v>-4.2132570145833159E-4</v>
      </c>
    </row>
    <row r="115" spans="1:2">
      <c r="A115" s="31">
        <v>44508</v>
      </c>
      <c r="B115" s="6">
        <f>'Portfolio '!E115:E267</f>
        <v>4.0405353871323247E-4</v>
      </c>
    </row>
    <row r="116" spans="1:2">
      <c r="A116" s="31">
        <v>44509</v>
      </c>
      <c r="B116" s="6">
        <f>'Portfolio '!E116:E268</f>
        <v>-1.9176456333282023E-3</v>
      </c>
    </row>
    <row r="117" spans="1:2">
      <c r="A117" s="31">
        <v>44510</v>
      </c>
      <c r="B117" s="6">
        <f>'Portfolio '!E117:E269</f>
        <v>1.7320983717617122E-3</v>
      </c>
    </row>
    <row r="118" spans="1:2">
      <c r="A118" s="31">
        <v>44511</v>
      </c>
      <c r="B118" s="6">
        <f>'Portfolio '!E118:E270</f>
        <v>4.8077974109584748E-4</v>
      </c>
    </row>
    <row r="119" spans="1:2">
      <c r="A119" s="31">
        <v>44512</v>
      </c>
      <c r="B119" s="6">
        <f>'Portfolio '!E119:E271</f>
        <v>-3.5909469473890858E-3</v>
      </c>
    </row>
    <row r="120" spans="1:2">
      <c r="A120" s="31">
        <v>44515</v>
      </c>
      <c r="B120" s="6">
        <f>'Portfolio '!E120:E272</f>
        <v>1.8936662114871596E-4</v>
      </c>
    </row>
    <row r="121" spans="1:2">
      <c r="A121" s="31">
        <v>44516</v>
      </c>
      <c r="B121" s="6">
        <f>'Portfolio '!E121:E273</f>
        <v>-7.701859340298726E-4</v>
      </c>
    </row>
    <row r="122" spans="1:2">
      <c r="A122" s="31">
        <v>44517</v>
      </c>
      <c r="B122" s="6">
        <f>'Portfolio '!E122:E274</f>
        <v>-3.1155908233172006E-3</v>
      </c>
    </row>
    <row r="123" spans="1:2">
      <c r="A123" s="31">
        <v>44518</v>
      </c>
      <c r="B123" s="6">
        <f>'Portfolio '!E123:E275</f>
        <v>-5.5217555731449167E-4</v>
      </c>
    </row>
    <row r="124" spans="1:2">
      <c r="A124" s="31">
        <v>44519</v>
      </c>
      <c r="B124" s="6">
        <f>'Portfolio '!E124:E276</f>
        <v>-2.1961659049358592E-3</v>
      </c>
    </row>
    <row r="125" spans="1:2">
      <c r="A125" s="31">
        <v>44522</v>
      </c>
      <c r="B125" s="6">
        <f>'Portfolio '!E125:E277</f>
        <v>-1.0822067270794995E-3</v>
      </c>
    </row>
    <row r="126" spans="1:2">
      <c r="A126" s="31">
        <v>44523</v>
      </c>
      <c r="B126" s="6">
        <f>'Portfolio '!E126:E278</f>
        <v>-3.8285294647715277E-4</v>
      </c>
    </row>
    <row r="127" spans="1:2">
      <c r="A127" s="31">
        <v>44524</v>
      </c>
      <c r="B127" s="6">
        <f>'Portfolio '!E127:E279</f>
        <v>-2.1335411011788982E-3</v>
      </c>
    </row>
    <row r="128" spans="1:2">
      <c r="A128" s="31">
        <v>44525</v>
      </c>
      <c r="B128" s="6">
        <f>'Portfolio '!E128:E280</f>
        <v>-1.089213675603329E-3</v>
      </c>
    </row>
    <row r="129" spans="1:2">
      <c r="A129" s="31">
        <v>44526</v>
      </c>
      <c r="B129" s="6">
        <f>'Portfolio '!E129:E281</f>
        <v>-9.5651688943588151E-3</v>
      </c>
    </row>
    <row r="130" spans="1:2">
      <c r="A130" s="31">
        <v>44529</v>
      </c>
      <c r="B130" s="6">
        <f>'Portfolio '!E130:E282</f>
        <v>-1.6077773878519295E-3</v>
      </c>
    </row>
    <row r="131" spans="1:2">
      <c r="A131" s="31">
        <v>44530</v>
      </c>
      <c r="B131" s="6">
        <f>'Portfolio '!E131:E283</f>
        <v>2.9240696033639552E-4</v>
      </c>
    </row>
    <row r="132" spans="1:2">
      <c r="A132" s="31">
        <v>44531</v>
      </c>
      <c r="B132" s="6">
        <f>'Portfolio '!E132:E284</f>
        <v>-5.1609963756873642E-3</v>
      </c>
    </row>
    <row r="133" spans="1:2">
      <c r="A133" s="31">
        <v>44532</v>
      </c>
      <c r="B133" s="6">
        <f>'Portfolio '!E133:E285</f>
        <v>3.4479883395561279E-3</v>
      </c>
    </row>
    <row r="134" spans="1:2">
      <c r="A134" s="31">
        <v>44533</v>
      </c>
      <c r="B134" s="6">
        <f>'Portfolio '!E134:E286</f>
        <v>-4.1836497724476677E-3</v>
      </c>
    </row>
    <row r="135" spans="1:2">
      <c r="A135" s="31">
        <v>44536</v>
      </c>
      <c r="B135" s="6">
        <f>'Portfolio '!E135:E287</f>
        <v>3.5637782311167964E-3</v>
      </c>
    </row>
    <row r="136" spans="1:2">
      <c r="A136" s="31">
        <v>44537</v>
      </c>
      <c r="B136" s="6">
        <f>'Portfolio '!E136:E288</f>
        <v>1.771496539304392E-3</v>
      </c>
    </row>
    <row r="137" spans="1:2">
      <c r="A137" s="31">
        <v>44538</v>
      </c>
      <c r="B137" s="6">
        <f>'Portfolio '!E137:E289</f>
        <v>3.6461964396944904E-3</v>
      </c>
    </row>
    <row r="138" spans="1:2">
      <c r="A138" s="31">
        <v>44539</v>
      </c>
      <c r="B138" s="6">
        <f>'Portfolio '!E138:E290</f>
        <v>6.8046164444654175E-4</v>
      </c>
    </row>
    <row r="139" spans="1:2">
      <c r="A139" s="31">
        <v>44540</v>
      </c>
      <c r="B139" s="6">
        <f>'Portfolio '!E139:E291</f>
        <v>2.7954318332412951E-3</v>
      </c>
    </row>
    <row r="140" spans="1:2">
      <c r="A140" s="31">
        <v>44543</v>
      </c>
      <c r="B140" s="6">
        <f>'Portfolio '!E140:E292</f>
        <v>-8.9615457400894923E-4</v>
      </c>
    </row>
    <row r="141" spans="1:2">
      <c r="A141" s="31">
        <v>44544</v>
      </c>
      <c r="B141" s="6">
        <f>'Portfolio '!E141:E293</f>
        <v>-2.149680406794802E-3</v>
      </c>
    </row>
    <row r="142" spans="1:2">
      <c r="A142" s="31">
        <v>44545</v>
      </c>
      <c r="B142" s="6">
        <f>'Portfolio '!E142:E294</f>
        <v>-4.4491081128558035E-4</v>
      </c>
    </row>
    <row r="143" spans="1:2">
      <c r="A143" s="31">
        <v>44546</v>
      </c>
      <c r="B143" s="6">
        <f>'Portfolio '!E143:E295</f>
        <v>-6.2893471334500356E-4</v>
      </c>
    </row>
    <row r="144" spans="1:2">
      <c r="A144" s="31">
        <v>44547</v>
      </c>
      <c r="B144" s="6">
        <f>'Portfolio '!E144:E296</f>
        <v>-2.0202492773837917E-3</v>
      </c>
    </row>
    <row r="145" spans="1:2">
      <c r="A145" s="31">
        <v>44550</v>
      </c>
      <c r="B145" s="6">
        <f>'Portfolio '!E145:E297</f>
        <v>-8.0046085055472845E-4</v>
      </c>
    </row>
    <row r="146" spans="1:2">
      <c r="A146" s="31">
        <v>44551</v>
      </c>
      <c r="B146" s="6">
        <f>'Portfolio '!E146:E298</f>
        <v>4.1588920292532743E-3</v>
      </c>
    </row>
    <row r="147" spans="1:2">
      <c r="A147" s="31">
        <v>44552</v>
      </c>
      <c r="B147" s="6">
        <f>'Portfolio '!E147:E299</f>
        <v>-9.8085248051681118E-4</v>
      </c>
    </row>
    <row r="148" spans="1:2">
      <c r="A148" s="31">
        <v>44553</v>
      </c>
      <c r="B148" s="6">
        <f>'Portfolio '!E148:E300</f>
        <v>2.4024206798161458E-3</v>
      </c>
    </row>
    <row r="149" spans="1:2">
      <c r="A149" s="31">
        <v>44554</v>
      </c>
      <c r="B149" s="6">
        <f>'Portfolio '!E149:E301</f>
        <v>-1.0771597109898517E-3</v>
      </c>
    </row>
    <row r="150" spans="1:2">
      <c r="A150" s="31">
        <v>44557</v>
      </c>
      <c r="B150" s="6">
        <f>'Portfolio '!E150:E302</f>
        <v>2.0271110148704107E-3</v>
      </c>
    </row>
    <row r="151" spans="1:2">
      <c r="A151" s="31">
        <v>44558</v>
      </c>
      <c r="B151" s="6">
        <f>'Portfolio '!E151:E303</f>
        <v>8.0089849892918397E-4</v>
      </c>
    </row>
    <row r="152" spans="1:2">
      <c r="A152" s="31">
        <v>44559</v>
      </c>
      <c r="B152" s="6">
        <f>'Portfolio '!E152:E304</f>
        <v>4.5672857327464834E-4</v>
      </c>
    </row>
    <row r="153" spans="1:2">
      <c r="A153" s="31">
        <v>44560</v>
      </c>
      <c r="B153" s="6">
        <f>'Portfolio '!E153:E305</f>
        <v>-1.4787740947580022E-3</v>
      </c>
    </row>
    <row r="154" spans="1:2">
      <c r="A154" s="31">
        <v>44561</v>
      </c>
      <c r="B154" s="6">
        <f>'Portfolio '!E154:E306</f>
        <v>6.3104503578885495E-4</v>
      </c>
    </row>
    <row r="155" spans="1:2">
      <c r="A155" s="2"/>
      <c r="B155" s="16"/>
    </row>
    <row r="156" spans="1:2">
      <c r="A156" s="2"/>
      <c r="B156" s="16"/>
    </row>
    <row r="157" spans="1:2">
      <c r="A157" s="2"/>
      <c r="B157" s="16"/>
    </row>
    <row r="158" spans="1:2">
      <c r="A158" s="2"/>
      <c r="B158" s="16"/>
    </row>
    <row r="159" spans="1:2">
      <c r="A159" s="2"/>
      <c r="B159" s="16"/>
    </row>
    <row r="160" spans="1:2">
      <c r="A160" s="2"/>
      <c r="B160" s="16"/>
    </row>
    <row r="161" spans="1:2">
      <c r="A161" s="2"/>
      <c r="B161" s="16"/>
    </row>
    <row r="162" spans="1:2">
      <c r="A162" s="2"/>
      <c r="B162" s="16"/>
    </row>
    <row r="163" spans="1:2">
      <c r="A163" s="2"/>
      <c r="B163" s="16"/>
    </row>
    <row r="164" spans="1:2">
      <c r="A164" s="2"/>
      <c r="B164" s="16"/>
    </row>
    <row r="165" spans="1:2">
      <c r="A165" s="2"/>
      <c r="B165" s="16"/>
    </row>
    <row r="166" spans="1:2">
      <c r="A166" s="2"/>
      <c r="B166" s="16"/>
    </row>
    <row r="167" spans="1:2">
      <c r="A167" s="2"/>
      <c r="B167" s="16"/>
    </row>
    <row r="168" spans="1:2">
      <c r="A168" s="2"/>
      <c r="B168" s="16"/>
    </row>
    <row r="169" spans="1:2">
      <c r="A169" s="2"/>
      <c r="B169" s="16"/>
    </row>
    <row r="170" spans="1:2">
      <c r="A170" s="2"/>
      <c r="B170" s="16"/>
    </row>
    <row r="171" spans="1:2">
      <c r="A171" s="2"/>
      <c r="B171" s="16"/>
    </row>
    <row r="172" spans="1:2">
      <c r="A172" s="2"/>
      <c r="B172" s="16"/>
    </row>
    <row r="173" spans="1:2">
      <c r="A173" s="2"/>
      <c r="B173" s="16"/>
    </row>
    <row r="174" spans="1:2">
      <c r="A174" s="2"/>
      <c r="B174" s="16"/>
    </row>
    <row r="175" spans="1:2">
      <c r="A175" s="2"/>
      <c r="B175" s="16"/>
    </row>
    <row r="176" spans="1:2">
      <c r="A176" s="2"/>
      <c r="B176" s="16"/>
    </row>
    <row r="177" spans="1:2">
      <c r="A177" s="2"/>
      <c r="B177" s="16"/>
    </row>
    <row r="178" spans="1:2">
      <c r="A178" s="2"/>
      <c r="B178" s="16"/>
    </row>
    <row r="179" spans="1:2">
      <c r="A179" s="2"/>
      <c r="B179" s="16"/>
    </row>
    <row r="180" spans="1:2">
      <c r="A180" s="2"/>
      <c r="B180" s="16"/>
    </row>
    <row r="181" spans="1:2">
      <c r="A181" s="2"/>
      <c r="B181" s="16"/>
    </row>
    <row r="182" spans="1:2">
      <c r="A182" s="2"/>
      <c r="B182" s="16"/>
    </row>
    <row r="183" spans="1:2">
      <c r="A183" s="2"/>
      <c r="B183" s="16"/>
    </row>
    <row r="184" spans="1:2">
      <c r="A184" s="2"/>
      <c r="B184" s="16"/>
    </row>
    <row r="185" spans="1:2">
      <c r="A185" s="2"/>
      <c r="B185" s="16"/>
    </row>
    <row r="186" spans="1:2">
      <c r="A186" s="2"/>
      <c r="B186" s="16"/>
    </row>
    <row r="187" spans="1:2">
      <c r="A187" s="2"/>
      <c r="B187" s="16"/>
    </row>
    <row r="188" spans="1:2">
      <c r="A188" s="2"/>
      <c r="B188" s="16"/>
    </row>
    <row r="189" spans="1:2">
      <c r="A189" s="2"/>
      <c r="B189" s="16"/>
    </row>
    <row r="190" spans="1:2">
      <c r="A190" s="2"/>
      <c r="B190" s="16"/>
    </row>
    <row r="191" spans="1:2">
      <c r="A191" s="2"/>
      <c r="B191" s="16"/>
    </row>
    <row r="192" spans="1:2">
      <c r="A192" s="2"/>
      <c r="B192" s="16"/>
    </row>
    <row r="193" spans="1:2">
      <c r="A193" s="2"/>
      <c r="B193" s="16"/>
    </row>
    <row r="194" spans="1:2">
      <c r="A194" s="2"/>
      <c r="B194" s="16"/>
    </row>
    <row r="195" spans="1:2">
      <c r="A195" s="2"/>
      <c r="B195" s="16"/>
    </row>
    <row r="196" spans="1:2">
      <c r="A196" s="2"/>
      <c r="B196" s="16"/>
    </row>
    <row r="197" spans="1:2">
      <c r="A197" s="2"/>
      <c r="B197" s="16"/>
    </row>
    <row r="198" spans="1:2">
      <c r="A198" s="2"/>
      <c r="B198" s="16"/>
    </row>
    <row r="199" spans="1:2">
      <c r="A199" s="2"/>
      <c r="B199" s="16"/>
    </row>
    <row r="200" spans="1:2">
      <c r="A200" s="2"/>
      <c r="B200" s="16"/>
    </row>
    <row r="201" spans="1:2">
      <c r="A201" s="2"/>
      <c r="B201" s="16"/>
    </row>
    <row r="202" spans="1:2">
      <c r="A202" s="2"/>
      <c r="B202" s="16"/>
    </row>
    <row r="203" spans="1:2">
      <c r="A203" s="2"/>
      <c r="B203" s="16"/>
    </row>
    <row r="204" spans="1:2">
      <c r="A204" s="2"/>
      <c r="B204" s="16"/>
    </row>
    <row r="205" spans="1:2">
      <c r="A205" s="2"/>
      <c r="B205" s="16"/>
    </row>
    <row r="206" spans="1:2">
      <c r="A206" s="2"/>
      <c r="B206" s="16"/>
    </row>
    <row r="207" spans="1:2">
      <c r="A207" s="2"/>
      <c r="B207" s="16"/>
    </row>
    <row r="208" spans="1:2">
      <c r="A208" s="2"/>
      <c r="B208" s="16"/>
    </row>
    <row r="209" spans="1:2">
      <c r="A209" s="2"/>
      <c r="B209" s="16"/>
    </row>
    <row r="210" spans="1:2">
      <c r="A210" s="2"/>
      <c r="B210" s="16"/>
    </row>
    <row r="211" spans="1:2">
      <c r="A211" s="2"/>
      <c r="B211" s="16"/>
    </row>
    <row r="212" spans="1:2">
      <c r="A212" s="2"/>
      <c r="B212" s="16"/>
    </row>
    <row r="213" spans="1:2">
      <c r="A213" s="2"/>
      <c r="B213" s="16"/>
    </row>
    <row r="214" spans="1:2">
      <c r="A214" s="2"/>
      <c r="B214" s="16"/>
    </row>
    <row r="215" spans="1:2">
      <c r="A215" s="2"/>
      <c r="B215" s="16"/>
    </row>
    <row r="216" spans="1:2">
      <c r="A216" s="2"/>
      <c r="B216" s="16"/>
    </row>
    <row r="217" spans="1:2">
      <c r="A217" s="2"/>
      <c r="B217" s="16"/>
    </row>
    <row r="218" spans="1:2">
      <c r="A218" s="2"/>
      <c r="B218" s="16"/>
    </row>
    <row r="219" spans="1:2">
      <c r="A219" s="2"/>
      <c r="B219" s="16"/>
    </row>
    <row r="220" spans="1:2">
      <c r="A220" s="2"/>
      <c r="B220" s="16"/>
    </row>
    <row r="221" spans="1:2">
      <c r="A221" s="2"/>
      <c r="B221" s="16"/>
    </row>
    <row r="222" spans="1:2">
      <c r="A222" s="2"/>
      <c r="B222" s="16"/>
    </row>
    <row r="223" spans="1:2">
      <c r="A223" s="2"/>
      <c r="B223" s="16"/>
    </row>
    <row r="224" spans="1:2">
      <c r="A224" s="2"/>
      <c r="B224" s="16"/>
    </row>
    <row r="225" spans="1:2">
      <c r="A225" s="2"/>
      <c r="B225" s="16"/>
    </row>
    <row r="226" spans="1:2">
      <c r="A226" s="2"/>
      <c r="B226" s="16"/>
    </row>
    <row r="227" spans="1:2">
      <c r="A227" s="2"/>
      <c r="B227" s="16"/>
    </row>
    <row r="228" spans="1:2">
      <c r="A228" s="2"/>
      <c r="B228" s="16"/>
    </row>
    <row r="229" spans="1:2">
      <c r="A229" s="2"/>
      <c r="B229" s="16"/>
    </row>
    <row r="230" spans="1:2">
      <c r="A230" s="2"/>
      <c r="B230" s="16"/>
    </row>
    <row r="231" spans="1:2">
      <c r="A231" s="2"/>
      <c r="B231" s="16"/>
    </row>
    <row r="232" spans="1:2">
      <c r="A232" s="2"/>
      <c r="B232" s="16"/>
    </row>
    <row r="233" spans="1:2">
      <c r="A233" s="2"/>
      <c r="B233" s="16"/>
    </row>
    <row r="234" spans="1:2">
      <c r="A234" s="2"/>
      <c r="B234" s="16"/>
    </row>
    <row r="235" spans="1:2">
      <c r="A235" s="2"/>
      <c r="B235" s="16"/>
    </row>
    <row r="236" spans="1:2">
      <c r="A236" s="2"/>
      <c r="B236" s="16"/>
    </row>
    <row r="237" spans="1:2">
      <c r="A237" s="2"/>
      <c r="B237" s="16"/>
    </row>
    <row r="238" spans="1:2">
      <c r="A238" s="2"/>
      <c r="B238" s="16"/>
    </row>
    <row r="239" spans="1:2">
      <c r="A239" s="2"/>
      <c r="B239" s="16"/>
    </row>
    <row r="240" spans="1:2">
      <c r="A240" s="2"/>
      <c r="B240" s="16"/>
    </row>
    <row r="241" spans="1:2">
      <c r="A241" s="2"/>
      <c r="B241" s="16"/>
    </row>
    <row r="242" spans="1:2">
      <c r="A242" s="2"/>
      <c r="B242" s="16"/>
    </row>
    <row r="243" spans="1:2">
      <c r="A243" s="2"/>
      <c r="B243" s="16"/>
    </row>
    <row r="244" spans="1:2">
      <c r="A244" s="2"/>
      <c r="B244" s="16"/>
    </row>
    <row r="245" spans="1:2">
      <c r="A245" s="2"/>
      <c r="B245" s="16"/>
    </row>
    <row r="246" spans="1:2">
      <c r="A246" s="2"/>
      <c r="B246" s="16"/>
    </row>
    <row r="247" spans="1:2">
      <c r="A247" s="2"/>
      <c r="B247" s="16"/>
    </row>
    <row r="248" spans="1:2">
      <c r="A248" s="2"/>
      <c r="B248" s="16"/>
    </row>
    <row r="249" spans="1:2">
      <c r="A249" s="2"/>
      <c r="B249" s="16"/>
    </row>
    <row r="250" spans="1:2">
      <c r="A250" s="2"/>
      <c r="B250" s="16"/>
    </row>
    <row r="251" spans="1:2">
      <c r="A251" s="2"/>
      <c r="B251" s="16"/>
    </row>
    <row r="252" spans="1:2">
      <c r="A252" s="2"/>
      <c r="B252" s="16"/>
    </row>
    <row r="253" spans="1:2">
      <c r="A253" s="2"/>
      <c r="B253" s="14"/>
    </row>
    <row r="254" spans="1:2">
      <c r="A254" s="2"/>
      <c r="B254" s="14"/>
    </row>
    <row r="255" spans="1:2">
      <c r="A255" s="2"/>
      <c r="B255" s="14"/>
    </row>
    <row r="256" spans="1:2">
      <c r="A256" s="2"/>
      <c r="B256" s="14"/>
    </row>
    <row r="257" spans="1:2">
      <c r="A257" s="2"/>
      <c r="B257" s="14"/>
    </row>
    <row r="258" spans="1:2">
      <c r="A258" s="2"/>
      <c r="B258" s="14"/>
    </row>
    <row r="259" spans="1:2">
      <c r="A259" s="2"/>
      <c r="B259" s="14"/>
    </row>
    <row r="260" spans="1:2">
      <c r="A260" s="2"/>
      <c r="B260" s="14"/>
    </row>
    <row r="261" spans="1:2">
      <c r="A261" s="2"/>
      <c r="B261" s="14"/>
    </row>
    <row r="262" spans="1:2">
      <c r="A262" s="2"/>
      <c r="B262" s="14"/>
    </row>
    <row r="263" spans="1:2">
      <c r="A263" s="2"/>
      <c r="B263" s="14"/>
    </row>
    <row r="264" spans="1:2">
      <c r="A264" s="2"/>
      <c r="B264" s="14"/>
    </row>
    <row r="265" spans="1:2">
      <c r="A265" s="2"/>
      <c r="B265" s="14"/>
    </row>
    <row r="266" spans="1:2">
      <c r="A266" s="2"/>
      <c r="B266" s="14"/>
    </row>
    <row r="267" spans="1:2">
      <c r="A267" s="2"/>
      <c r="B267" s="14"/>
    </row>
    <row r="268" spans="1:2">
      <c r="A268" s="2"/>
      <c r="B268" s="14"/>
    </row>
    <row r="269" spans="1:2">
      <c r="A269" s="2"/>
      <c r="B269" s="14"/>
    </row>
    <row r="270" spans="1:2">
      <c r="A270" s="2"/>
      <c r="B270" s="14"/>
    </row>
    <row r="271" spans="1:2">
      <c r="A271" s="2"/>
      <c r="B271" s="14"/>
    </row>
    <row r="272" spans="1:2">
      <c r="A272" s="2"/>
      <c r="B272" s="14"/>
    </row>
    <row r="273" spans="1:2">
      <c r="A273" s="2"/>
      <c r="B273" s="14"/>
    </row>
    <row r="274" spans="1:2">
      <c r="A274" s="2"/>
      <c r="B274" s="14"/>
    </row>
    <row r="275" spans="1:2">
      <c r="A275" s="2"/>
      <c r="B275" s="14"/>
    </row>
    <row r="276" spans="1:2">
      <c r="A276" s="2"/>
      <c r="B276" s="14"/>
    </row>
    <row r="277" spans="1:2">
      <c r="A277" s="2"/>
      <c r="B277" s="14"/>
    </row>
    <row r="278" spans="1:2">
      <c r="A278" s="2"/>
      <c r="B278" s="14"/>
    </row>
    <row r="279" spans="1:2">
      <c r="A279" s="2"/>
      <c r="B279" s="14"/>
    </row>
    <row r="280" spans="1:2">
      <c r="A280" s="2"/>
      <c r="B280" s="14"/>
    </row>
    <row r="281" spans="1:2">
      <c r="A281" s="2"/>
      <c r="B281" s="14"/>
    </row>
    <row r="282" spans="1:2">
      <c r="A282" s="2"/>
      <c r="B282" s="14"/>
    </row>
    <row r="283" spans="1:2">
      <c r="A283" s="2"/>
      <c r="B283" s="14"/>
    </row>
    <row r="284" spans="1:2">
      <c r="A284" s="2"/>
      <c r="B284" s="14"/>
    </row>
    <row r="285" spans="1:2">
      <c r="A285" s="2"/>
      <c r="B285" s="14"/>
    </row>
    <row r="286" spans="1:2">
      <c r="A286" s="2"/>
      <c r="B286" s="14"/>
    </row>
    <row r="287" spans="1:2">
      <c r="A287" s="2"/>
      <c r="B287" s="14"/>
    </row>
    <row r="288" spans="1:2">
      <c r="A288" s="2"/>
      <c r="B288" s="14"/>
    </row>
    <row r="289" spans="1:2">
      <c r="A289" s="2"/>
      <c r="B289" s="14"/>
    </row>
    <row r="290" spans="1:2">
      <c r="A290" s="2"/>
      <c r="B290" s="14"/>
    </row>
    <row r="291" spans="1:2">
      <c r="A291" s="2"/>
      <c r="B291" s="14"/>
    </row>
    <row r="292" spans="1:2">
      <c r="A292" s="2"/>
      <c r="B292" s="14"/>
    </row>
    <row r="293" spans="1:2">
      <c r="A293" s="2"/>
      <c r="B293" s="14"/>
    </row>
    <row r="294" spans="1:2">
      <c r="A294" s="2"/>
      <c r="B294" s="14"/>
    </row>
    <row r="295" spans="1:2">
      <c r="A295" s="2"/>
      <c r="B295" s="14"/>
    </row>
    <row r="296" spans="1:2">
      <c r="A296" s="2"/>
      <c r="B296" s="14"/>
    </row>
    <row r="297" spans="1:2">
      <c r="A297" s="2"/>
      <c r="B297" s="14"/>
    </row>
    <row r="298" spans="1:2">
      <c r="A298" s="2"/>
      <c r="B298" s="14"/>
    </row>
    <row r="299" spans="1:2">
      <c r="A299" s="2"/>
      <c r="B299" s="14"/>
    </row>
    <row r="300" spans="1:2">
      <c r="A300" s="2"/>
      <c r="B300" s="14"/>
    </row>
    <row r="301" spans="1:2">
      <c r="A301" s="2"/>
      <c r="B301" s="14"/>
    </row>
    <row r="302" spans="1:2">
      <c r="A302" s="2"/>
      <c r="B302" s="14"/>
    </row>
    <row r="303" spans="1:2">
      <c r="A303" s="2"/>
      <c r="B303" s="14"/>
    </row>
    <row r="304" spans="1:2">
      <c r="A304" s="2"/>
      <c r="B304" s="14"/>
    </row>
    <row r="305" spans="1:2">
      <c r="A305" s="2"/>
      <c r="B305" s="14"/>
    </row>
    <row r="306" spans="1:2">
      <c r="A306" s="2"/>
      <c r="B306" s="14"/>
    </row>
    <row r="307" spans="1:2">
      <c r="A307" s="2"/>
      <c r="B307" s="14"/>
    </row>
    <row r="308" spans="1:2">
      <c r="A308" s="2"/>
      <c r="B308" s="14"/>
    </row>
    <row r="309" spans="1:2">
      <c r="A309" s="2"/>
      <c r="B309" s="14"/>
    </row>
    <row r="310" spans="1:2">
      <c r="A310" s="2"/>
      <c r="B310" s="14"/>
    </row>
    <row r="311" spans="1:2">
      <c r="A311" s="2"/>
      <c r="B311" s="14"/>
    </row>
    <row r="312" spans="1:2">
      <c r="A312" s="2"/>
      <c r="B312" s="14"/>
    </row>
    <row r="313" spans="1:2">
      <c r="A313" s="2"/>
      <c r="B313" s="14"/>
    </row>
    <row r="314" spans="1:2">
      <c r="A314" s="2"/>
      <c r="B314" s="14"/>
    </row>
    <row r="315" spans="1:2">
      <c r="A315" s="2"/>
      <c r="B315" s="14"/>
    </row>
    <row r="316" spans="1:2">
      <c r="A316" s="2"/>
      <c r="B316" s="14"/>
    </row>
    <row r="317" spans="1:2">
      <c r="A317" s="2"/>
      <c r="B317" s="14"/>
    </row>
    <row r="318" spans="1:2">
      <c r="A318" s="2"/>
      <c r="B318" s="14"/>
    </row>
    <row r="319" spans="1:2">
      <c r="A319" s="2"/>
      <c r="B319" s="14"/>
    </row>
    <row r="320" spans="1:2">
      <c r="A320" s="2"/>
      <c r="B320" s="14"/>
    </row>
    <row r="321" spans="1:2">
      <c r="A321" s="2"/>
      <c r="B321" s="14"/>
    </row>
    <row r="322" spans="1:2">
      <c r="A322" s="2"/>
      <c r="B322" s="14"/>
    </row>
    <row r="323" spans="1:2">
      <c r="A323" s="2"/>
      <c r="B323" s="14"/>
    </row>
    <row r="324" spans="1:2">
      <c r="A324" s="2"/>
      <c r="B324" s="14"/>
    </row>
    <row r="325" spans="1:2">
      <c r="A325" s="2"/>
      <c r="B325" s="14"/>
    </row>
    <row r="326" spans="1:2">
      <c r="A326" s="2"/>
      <c r="B326" s="14"/>
    </row>
    <row r="327" spans="1:2">
      <c r="A327" s="2"/>
      <c r="B327" s="14"/>
    </row>
    <row r="328" spans="1:2">
      <c r="A328" s="2"/>
      <c r="B328" s="14"/>
    </row>
    <row r="329" spans="1:2">
      <c r="A329" s="2"/>
      <c r="B329" s="14"/>
    </row>
    <row r="330" spans="1:2">
      <c r="A330" s="2"/>
      <c r="B330" s="14"/>
    </row>
    <row r="331" spans="1:2">
      <c r="A331" s="2"/>
      <c r="B331" s="14"/>
    </row>
    <row r="332" spans="1:2">
      <c r="A332" s="2"/>
      <c r="B332" s="14"/>
    </row>
    <row r="333" spans="1:2">
      <c r="A333" s="2"/>
      <c r="B333" s="14"/>
    </row>
    <row r="334" spans="1:2">
      <c r="A334" s="2"/>
      <c r="B334" s="14"/>
    </row>
    <row r="335" spans="1:2">
      <c r="A335" s="2"/>
      <c r="B335" s="14"/>
    </row>
    <row r="336" spans="1:2">
      <c r="A336" s="2"/>
      <c r="B336" s="14"/>
    </row>
    <row r="337" spans="1:2">
      <c r="A337" s="2"/>
      <c r="B337" s="14"/>
    </row>
    <row r="338" spans="1:2">
      <c r="A338" s="2"/>
      <c r="B338" s="14"/>
    </row>
    <row r="339" spans="1:2">
      <c r="A339" s="2"/>
      <c r="B339" s="14"/>
    </row>
    <row r="340" spans="1:2">
      <c r="A340" s="2"/>
      <c r="B340" s="14"/>
    </row>
    <row r="341" spans="1:2">
      <c r="A341" s="2"/>
      <c r="B341" s="14"/>
    </row>
    <row r="342" spans="1:2">
      <c r="A342" s="2"/>
      <c r="B342" s="14"/>
    </row>
    <row r="343" spans="1:2">
      <c r="A343" s="2"/>
      <c r="B343" s="14"/>
    </row>
    <row r="344" spans="1:2">
      <c r="A344" s="2"/>
      <c r="B344" s="14"/>
    </row>
    <row r="345" spans="1:2">
      <c r="A345" s="2"/>
      <c r="B345" s="14"/>
    </row>
    <row r="346" spans="1:2">
      <c r="A346" s="2"/>
      <c r="B346" s="14"/>
    </row>
    <row r="347" spans="1:2">
      <c r="A347" s="2"/>
      <c r="B347" s="14"/>
    </row>
    <row r="348" spans="1:2">
      <c r="A348" s="2"/>
      <c r="B348" s="14"/>
    </row>
    <row r="349" spans="1:2">
      <c r="A349" s="2"/>
      <c r="B349" s="14"/>
    </row>
    <row r="350" spans="1:2">
      <c r="A350" s="2"/>
      <c r="B350" s="14"/>
    </row>
    <row r="351" spans="1:2">
      <c r="A351" s="2"/>
      <c r="B351" s="14"/>
    </row>
    <row r="352" spans="1:2">
      <c r="A352" s="2"/>
      <c r="B352" s="14"/>
    </row>
    <row r="353" spans="1:2">
      <c r="A353" s="2"/>
      <c r="B353" s="14"/>
    </row>
    <row r="354" spans="1:2">
      <c r="A354" s="2"/>
      <c r="B354" s="14"/>
    </row>
    <row r="355" spans="1:2">
      <c r="A355" s="2"/>
      <c r="B355" s="14"/>
    </row>
    <row r="356" spans="1:2">
      <c r="A356" s="2"/>
      <c r="B356" s="14"/>
    </row>
    <row r="357" spans="1:2">
      <c r="A357" s="2"/>
      <c r="B357" s="14"/>
    </row>
    <row r="358" spans="1:2">
      <c r="A358" s="2"/>
      <c r="B358" s="14"/>
    </row>
    <row r="359" spans="1:2">
      <c r="A359" s="2"/>
      <c r="B359" s="14"/>
    </row>
    <row r="360" spans="1:2">
      <c r="A360" s="2"/>
      <c r="B360" s="14"/>
    </row>
    <row r="361" spans="1:2">
      <c r="A361" s="2"/>
      <c r="B361" s="14"/>
    </row>
    <row r="362" spans="1:2">
      <c r="A362" s="2"/>
      <c r="B362" s="14"/>
    </row>
    <row r="363" spans="1:2">
      <c r="A363" s="2"/>
      <c r="B363" s="14"/>
    </row>
    <row r="364" spans="1:2">
      <c r="A364" s="2"/>
      <c r="B364" s="14"/>
    </row>
    <row r="365" spans="1:2">
      <c r="A365" s="2"/>
      <c r="B365" s="14"/>
    </row>
    <row r="366" spans="1:2">
      <c r="A366" s="2"/>
      <c r="B366" s="14"/>
    </row>
    <row r="367" spans="1:2">
      <c r="A367" s="2"/>
      <c r="B367" s="14"/>
    </row>
    <row r="368" spans="1:2">
      <c r="A368" s="2"/>
      <c r="B368" s="14"/>
    </row>
    <row r="369" spans="1:2">
      <c r="A369" s="2"/>
      <c r="B369" s="14"/>
    </row>
    <row r="370" spans="1:2">
      <c r="A370" s="2"/>
      <c r="B370" s="14"/>
    </row>
    <row r="371" spans="1:2">
      <c r="A371" s="2"/>
      <c r="B371" s="14"/>
    </row>
    <row r="372" spans="1:2">
      <c r="A372" s="2"/>
      <c r="B372" s="14"/>
    </row>
    <row r="373" spans="1:2">
      <c r="A373" s="2"/>
      <c r="B373" s="14"/>
    </row>
    <row r="374" spans="1:2">
      <c r="A374" s="2"/>
      <c r="B374" s="14"/>
    </row>
    <row r="375" spans="1:2">
      <c r="A375" s="2"/>
      <c r="B375" s="14"/>
    </row>
    <row r="376" spans="1:2">
      <c r="A376" s="2"/>
      <c r="B376" s="14"/>
    </row>
    <row r="377" spans="1:2">
      <c r="A377" s="2"/>
      <c r="B377" s="14"/>
    </row>
    <row r="378" spans="1:2">
      <c r="A378" s="2"/>
      <c r="B378" s="14"/>
    </row>
    <row r="379" spans="1:2">
      <c r="A379" s="2"/>
      <c r="B379" s="14"/>
    </row>
    <row r="380" spans="1:2">
      <c r="A380" s="2"/>
      <c r="B380" s="14"/>
    </row>
    <row r="381" spans="1:2">
      <c r="A381" s="2"/>
      <c r="B381" s="14"/>
    </row>
    <row r="382" spans="1:2">
      <c r="A382" s="2"/>
      <c r="B382" s="14"/>
    </row>
    <row r="383" spans="1:2">
      <c r="A383" s="2"/>
      <c r="B383" s="14"/>
    </row>
    <row r="384" spans="1:2">
      <c r="A384" s="2"/>
      <c r="B384" s="14"/>
    </row>
    <row r="385" spans="1:2">
      <c r="A385" s="2"/>
      <c r="B385" s="14"/>
    </row>
    <row r="386" spans="1:2">
      <c r="A386" s="2"/>
      <c r="B386" s="14"/>
    </row>
    <row r="387" spans="1:2">
      <c r="A387" s="2"/>
      <c r="B387" s="14"/>
    </row>
    <row r="388" spans="1:2">
      <c r="A388" s="2"/>
      <c r="B388" s="14"/>
    </row>
    <row r="389" spans="1:2">
      <c r="A389" s="2"/>
      <c r="B389" s="14"/>
    </row>
    <row r="390" spans="1:2">
      <c r="A390" s="2"/>
      <c r="B390" s="14"/>
    </row>
    <row r="391" spans="1:2">
      <c r="A391" s="2"/>
      <c r="B391" s="14"/>
    </row>
    <row r="392" spans="1:2">
      <c r="A392" s="2"/>
      <c r="B392" s="14"/>
    </row>
    <row r="393" spans="1:2">
      <c r="A393" s="2"/>
      <c r="B393" s="14"/>
    </row>
    <row r="394" spans="1:2">
      <c r="A394" s="2"/>
      <c r="B394" s="14"/>
    </row>
    <row r="395" spans="1:2">
      <c r="A395" s="2"/>
      <c r="B395" s="14"/>
    </row>
    <row r="396" spans="1:2">
      <c r="A396" s="2"/>
      <c r="B396" s="14"/>
    </row>
    <row r="397" spans="1:2">
      <c r="A397" s="2"/>
      <c r="B397" s="14"/>
    </row>
    <row r="398" spans="1:2">
      <c r="A398" s="2"/>
      <c r="B398" s="14"/>
    </row>
    <row r="399" spans="1:2">
      <c r="A399" s="2"/>
      <c r="B399" s="14"/>
    </row>
    <row r="400" spans="1:2">
      <c r="A400" s="2"/>
      <c r="B400" s="14"/>
    </row>
    <row r="401" spans="1:2">
      <c r="A401" s="2"/>
      <c r="B401" s="14"/>
    </row>
    <row r="402" spans="1:2">
      <c r="A402" s="2"/>
      <c r="B402" s="14"/>
    </row>
    <row r="403" spans="1:2">
      <c r="A403" s="2"/>
      <c r="B403" s="14"/>
    </row>
    <row r="404" spans="1:2">
      <c r="A404" s="2"/>
      <c r="B404" s="14"/>
    </row>
    <row r="405" spans="1:2">
      <c r="A405" s="2"/>
      <c r="B405" s="14"/>
    </row>
    <row r="406" spans="1:2">
      <c r="A406" s="2"/>
      <c r="B406" s="14"/>
    </row>
    <row r="407" spans="1:2">
      <c r="A407" s="2"/>
      <c r="B407" s="14"/>
    </row>
    <row r="408" spans="1:2">
      <c r="A408" s="2"/>
      <c r="B408" s="14"/>
    </row>
    <row r="409" spans="1:2">
      <c r="A409" s="2"/>
      <c r="B409" s="14"/>
    </row>
    <row r="410" spans="1:2">
      <c r="A410" s="2"/>
      <c r="B410" s="14"/>
    </row>
    <row r="411" spans="1:2">
      <c r="A411" s="2"/>
      <c r="B411" s="14"/>
    </row>
    <row r="412" spans="1:2">
      <c r="A412" s="2"/>
      <c r="B412" s="14"/>
    </row>
    <row r="413" spans="1:2">
      <c r="A413" s="2"/>
      <c r="B413" s="14"/>
    </row>
    <row r="414" spans="1:2">
      <c r="A414" s="2"/>
      <c r="B414" s="14"/>
    </row>
    <row r="415" spans="1:2">
      <c r="A415" s="2"/>
      <c r="B415" s="14"/>
    </row>
    <row r="416" spans="1:2">
      <c r="A416" s="2"/>
      <c r="B416" s="14"/>
    </row>
    <row r="417" spans="1:2">
      <c r="A417" s="2"/>
      <c r="B417" s="14"/>
    </row>
    <row r="418" spans="1:2">
      <c r="A418" s="2"/>
      <c r="B418" s="14"/>
    </row>
    <row r="419" spans="1:2">
      <c r="A419" s="2"/>
      <c r="B419" s="14"/>
    </row>
    <row r="420" spans="1:2">
      <c r="A420" s="2"/>
      <c r="B420" s="14"/>
    </row>
    <row r="421" spans="1:2">
      <c r="A421" s="2"/>
      <c r="B421" s="14"/>
    </row>
    <row r="422" spans="1:2">
      <c r="A422" s="2"/>
      <c r="B422" s="14"/>
    </row>
    <row r="423" spans="1:2">
      <c r="A423" s="2"/>
      <c r="B423" s="14"/>
    </row>
    <row r="424" spans="1:2">
      <c r="A424" s="2"/>
      <c r="B424" s="14"/>
    </row>
    <row r="425" spans="1:2">
      <c r="A425" s="2"/>
      <c r="B425" s="14"/>
    </row>
    <row r="426" spans="1:2">
      <c r="A426" s="2"/>
      <c r="B426" s="14"/>
    </row>
    <row r="427" spans="1:2">
      <c r="A427" s="2"/>
      <c r="B427" s="14"/>
    </row>
    <row r="428" spans="1:2">
      <c r="A428" s="2"/>
      <c r="B428" s="14"/>
    </row>
    <row r="429" spans="1:2">
      <c r="A429" s="2"/>
      <c r="B429" s="14"/>
    </row>
    <row r="430" spans="1:2">
      <c r="A430" s="2"/>
      <c r="B430" s="14"/>
    </row>
    <row r="431" spans="1:2">
      <c r="A431" s="2"/>
      <c r="B431" s="14"/>
    </row>
    <row r="432" spans="1:2">
      <c r="A432" s="2"/>
      <c r="B432" s="14"/>
    </row>
    <row r="433" spans="1:2">
      <c r="A433" s="2"/>
      <c r="B433" s="14"/>
    </row>
    <row r="434" spans="1:2">
      <c r="A434" s="2"/>
      <c r="B434" s="14"/>
    </row>
    <row r="435" spans="1:2">
      <c r="A435" s="2"/>
      <c r="B435" s="14"/>
    </row>
    <row r="436" spans="1:2">
      <c r="A436" s="2"/>
      <c r="B436" s="14"/>
    </row>
    <row r="437" spans="1:2">
      <c r="A437" s="2"/>
      <c r="B437" s="14"/>
    </row>
    <row r="438" spans="1:2">
      <c r="A438" s="2"/>
      <c r="B438" s="14"/>
    </row>
    <row r="439" spans="1:2">
      <c r="A439" s="2"/>
      <c r="B439" s="14"/>
    </row>
    <row r="440" spans="1:2">
      <c r="A440" s="2"/>
      <c r="B440" s="14"/>
    </row>
    <row r="441" spans="1:2">
      <c r="A441" s="2"/>
      <c r="B441" s="14"/>
    </row>
    <row r="442" spans="1:2">
      <c r="A442" s="2"/>
      <c r="B442" s="14"/>
    </row>
    <row r="443" spans="1:2">
      <c r="A443" s="2"/>
      <c r="B443" s="14"/>
    </row>
    <row r="444" spans="1:2">
      <c r="A444" s="2"/>
      <c r="B444" s="14"/>
    </row>
    <row r="445" spans="1:2">
      <c r="A445" s="2"/>
      <c r="B445" s="14"/>
    </row>
    <row r="446" spans="1:2">
      <c r="A446" s="2"/>
      <c r="B446" s="14"/>
    </row>
    <row r="447" spans="1:2">
      <c r="A447" s="2"/>
      <c r="B447" s="14"/>
    </row>
    <row r="448" spans="1:2">
      <c r="A448" s="2"/>
      <c r="B448" s="14"/>
    </row>
    <row r="449" spans="1:2">
      <c r="A449" s="2"/>
      <c r="B449" s="14"/>
    </row>
    <row r="450" spans="1:2">
      <c r="A450" s="2"/>
      <c r="B450" s="14"/>
    </row>
    <row r="451" spans="1:2">
      <c r="A451" s="2"/>
      <c r="B451" s="14"/>
    </row>
    <row r="452" spans="1:2">
      <c r="A452" s="2"/>
      <c r="B452" s="14"/>
    </row>
    <row r="453" spans="1:2">
      <c r="A453" s="2"/>
      <c r="B453" s="14"/>
    </row>
    <row r="454" spans="1:2">
      <c r="A454" s="2"/>
      <c r="B454" s="14"/>
    </row>
    <row r="455" spans="1:2">
      <c r="A455" s="2"/>
      <c r="B455" s="14"/>
    </row>
    <row r="456" spans="1:2">
      <c r="A456" s="2"/>
      <c r="B456" s="14"/>
    </row>
    <row r="457" spans="1:2">
      <c r="A457" s="2"/>
      <c r="B457" s="14"/>
    </row>
    <row r="458" spans="1:2">
      <c r="A458" s="2"/>
      <c r="B458" s="14"/>
    </row>
    <row r="459" spans="1:2">
      <c r="A459" s="2"/>
      <c r="B459" s="14"/>
    </row>
    <row r="460" spans="1:2">
      <c r="A460" s="2"/>
      <c r="B460" s="14"/>
    </row>
    <row r="461" spans="1:2">
      <c r="A461" s="2"/>
      <c r="B461" s="14"/>
    </row>
    <row r="462" spans="1:2">
      <c r="A462" s="2"/>
      <c r="B462" s="14"/>
    </row>
    <row r="463" spans="1:2">
      <c r="A463" s="2"/>
      <c r="B463" s="14"/>
    </row>
    <row r="464" spans="1:2">
      <c r="A464" s="2"/>
      <c r="B464" s="14"/>
    </row>
    <row r="465" spans="1:2">
      <c r="A465" s="2"/>
      <c r="B465" s="14"/>
    </row>
    <row r="466" spans="1:2">
      <c r="A466" s="2"/>
      <c r="B466" s="14"/>
    </row>
    <row r="467" spans="1:2">
      <c r="A467" s="2"/>
      <c r="B467" s="14"/>
    </row>
    <row r="468" spans="1:2">
      <c r="A468" s="2"/>
      <c r="B468" s="14"/>
    </row>
    <row r="469" spans="1:2">
      <c r="A469" s="2"/>
      <c r="B469" s="14"/>
    </row>
    <row r="470" spans="1:2">
      <c r="A470" s="2"/>
      <c r="B470" s="14"/>
    </row>
    <row r="471" spans="1:2">
      <c r="A471" s="2"/>
      <c r="B471" s="14"/>
    </row>
    <row r="472" spans="1:2">
      <c r="A472" s="2"/>
      <c r="B472" s="14"/>
    </row>
    <row r="473" spans="1:2">
      <c r="A473" s="2"/>
      <c r="B473" s="14"/>
    </row>
    <row r="474" spans="1:2">
      <c r="A474" s="2"/>
      <c r="B474" s="14"/>
    </row>
    <row r="475" spans="1:2">
      <c r="A475" s="2"/>
      <c r="B475" s="14"/>
    </row>
    <row r="476" spans="1:2">
      <c r="A476" s="2"/>
      <c r="B476" s="14"/>
    </row>
    <row r="477" spans="1:2">
      <c r="A477" s="2"/>
      <c r="B477" s="14"/>
    </row>
    <row r="478" spans="1:2">
      <c r="A478" s="2"/>
      <c r="B478" s="14"/>
    </row>
    <row r="479" spans="1:2">
      <c r="B479"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
  <sheetViews>
    <sheetView workbookViewId="0">
      <selection activeCell="Q13" sqref="Q13"/>
    </sheetView>
  </sheetViews>
  <sheetFormatPr defaultColWidth="8.6640625" defaultRowHeight="14.4"/>
  <cols>
    <col min="1" max="1" width="9.6640625" style="22" bestFit="1" customWidth="1"/>
    <col min="2" max="2" width="7" style="22" bestFit="1" customWidth="1"/>
    <col min="3" max="3" width="14.6640625" style="47" bestFit="1" customWidth="1"/>
    <col min="4" max="4" width="5" style="22" customWidth="1"/>
    <col min="5" max="5" width="9.6640625" style="22" bestFit="1" customWidth="1"/>
    <col min="6" max="6" width="8" style="22" bestFit="1" customWidth="1"/>
    <col min="7" max="7" width="16.33203125" style="47" bestFit="1" customWidth="1"/>
    <col min="8" max="8" width="8.6640625" style="47"/>
    <col min="9" max="9" width="7" style="22" bestFit="1" customWidth="1"/>
    <col min="10" max="10" width="9.6640625" style="47" bestFit="1" customWidth="1"/>
    <col min="11" max="11" width="8.6640625" style="22"/>
    <col min="12" max="12" width="14.6640625" style="47" bestFit="1" customWidth="1"/>
    <col min="13" max="13" width="16.33203125" style="47" customWidth="1"/>
    <col min="14" max="14" width="18.6640625" style="47" bestFit="1" customWidth="1"/>
    <col min="15" max="15" width="19.33203125" style="22" bestFit="1" customWidth="1"/>
    <col min="16" max="16" width="4" style="22" bestFit="1" customWidth="1"/>
    <col min="17" max="16384" width="8.6640625" style="22"/>
  </cols>
  <sheetData>
    <row r="1" spans="1:16" s="27" customFormat="1">
      <c r="A1" s="44" t="s">
        <v>0</v>
      </c>
      <c r="B1" s="44" t="s">
        <v>39</v>
      </c>
      <c r="C1" s="45" t="s">
        <v>53</v>
      </c>
      <c r="E1" s="44" t="s">
        <v>0</v>
      </c>
      <c r="F1" s="44" t="s">
        <v>39</v>
      </c>
      <c r="G1" s="45" t="s">
        <v>54</v>
      </c>
      <c r="H1" s="46"/>
      <c r="I1" s="44" t="s">
        <v>39</v>
      </c>
      <c r="J1" s="45" t="s">
        <v>55</v>
      </c>
      <c r="L1" s="45" t="s">
        <v>53</v>
      </c>
      <c r="M1" s="45" t="s">
        <v>56</v>
      </c>
      <c r="N1" s="45" t="s">
        <v>57</v>
      </c>
    </row>
    <row r="2" spans="1:16">
      <c r="A2" s="23">
        <v>44564</v>
      </c>
      <c r="B2" s="22">
        <v>115.32</v>
      </c>
      <c r="E2" s="23">
        <v>44564</v>
      </c>
      <c r="F2" s="22">
        <v>3.6650000000000002E-2</v>
      </c>
      <c r="I2" s="22">
        <v>0.71909999999999996</v>
      </c>
    </row>
    <row r="3" spans="1:16">
      <c r="A3" s="23">
        <v>44565</v>
      </c>
      <c r="B3" s="22">
        <v>116.14</v>
      </c>
      <c r="C3" s="47">
        <v>7.0854871737024852E-3</v>
      </c>
      <c r="E3" s="23">
        <v>44565</v>
      </c>
      <c r="F3" s="22">
        <v>3.6360000000000003E-2</v>
      </c>
      <c r="G3" s="47">
        <v>-7.9441590233823595E-3</v>
      </c>
      <c r="I3" s="22">
        <v>0.7238</v>
      </c>
      <c r="J3" s="47">
        <v>6.5146810211936723E-3</v>
      </c>
      <c r="L3" s="47">
        <v>7.0854871737024852E-3</v>
      </c>
      <c r="M3" s="47">
        <v>-7.9441590233823595E-3</v>
      </c>
      <c r="N3" s="47">
        <v>6.5146810211936723E-3</v>
      </c>
      <c r="O3" s="28" t="s">
        <v>58</v>
      </c>
      <c r="P3" s="29">
        <v>0.4</v>
      </c>
    </row>
    <row r="4" spans="1:16">
      <c r="A4" s="23">
        <v>44566</v>
      </c>
      <c r="B4" s="22">
        <v>116.1</v>
      </c>
      <c r="C4" s="47">
        <v>-3.4447124005803639E-4</v>
      </c>
      <c r="E4" s="23">
        <v>44566</v>
      </c>
      <c r="F4" s="22">
        <v>3.6389999999999999E-2</v>
      </c>
      <c r="G4" s="47">
        <v>8.2474231479029642E-4</v>
      </c>
      <c r="I4" s="22">
        <v>0.72189999999999999</v>
      </c>
      <c r="J4" s="47">
        <v>-2.6284859845267026E-3</v>
      </c>
      <c r="L4" s="47">
        <v>-3.4447124005803639E-4</v>
      </c>
      <c r="M4" s="47">
        <v>8.2474231479029642E-4</v>
      </c>
      <c r="N4" s="47">
        <v>-2.6284859845267026E-3</v>
      </c>
      <c r="O4" s="28" t="s">
        <v>59</v>
      </c>
      <c r="P4" s="29">
        <v>0.5</v>
      </c>
    </row>
    <row r="5" spans="1:16">
      <c r="A5" s="23">
        <v>44567</v>
      </c>
      <c r="B5" s="22">
        <v>115.82</v>
      </c>
      <c r="C5" s="47">
        <v>-2.4146269062020943E-3</v>
      </c>
      <c r="E5" s="23">
        <v>44567</v>
      </c>
      <c r="F5" s="22">
        <v>3.6339999999999997E-2</v>
      </c>
      <c r="G5" s="47">
        <v>-1.374948656043314E-3</v>
      </c>
      <c r="I5" s="22">
        <v>0.71599999999999997</v>
      </c>
      <c r="J5" s="47">
        <v>-8.2064581844697639E-3</v>
      </c>
      <c r="L5" s="47">
        <v>-2.4146269062020943E-3</v>
      </c>
      <c r="M5" s="47">
        <v>-1.374948656043314E-3</v>
      </c>
      <c r="N5" s="47">
        <v>-8.2064581844697639E-3</v>
      </c>
      <c r="O5" s="28" t="s">
        <v>60</v>
      </c>
      <c r="P5" s="29">
        <v>0.1</v>
      </c>
    </row>
    <row r="6" spans="1:16">
      <c r="A6" s="23">
        <v>44568</v>
      </c>
      <c r="B6" s="22">
        <v>115.55</v>
      </c>
      <c r="C6" s="47">
        <v>-2.3339250772539538E-3</v>
      </c>
      <c r="E6" s="23">
        <v>44568</v>
      </c>
      <c r="F6" s="22">
        <v>3.637E-2</v>
      </c>
      <c r="G6" s="47">
        <v>8.2519603087258329E-4</v>
      </c>
      <c r="I6" s="22">
        <v>0.71779999999999999</v>
      </c>
      <c r="J6" s="47">
        <v>2.5108117528613435E-3</v>
      </c>
      <c r="L6" s="47">
        <v>-2.3339250772539538E-3</v>
      </c>
      <c r="M6" s="47">
        <v>8.2519603087258329E-4</v>
      </c>
      <c r="N6" s="47">
        <v>2.5108117528613435E-3</v>
      </c>
    </row>
    <row r="7" spans="1:16">
      <c r="A7" s="23">
        <v>44571</v>
      </c>
      <c r="B7" s="22">
        <v>115.2</v>
      </c>
      <c r="C7" s="47">
        <v>-3.0335884585988215E-3</v>
      </c>
      <c r="E7" s="23">
        <v>44571</v>
      </c>
      <c r="F7" s="22">
        <v>3.628E-2</v>
      </c>
      <c r="G7" s="47">
        <v>-2.47763375196183E-3</v>
      </c>
      <c r="I7" s="22">
        <v>0.71679999999999999</v>
      </c>
      <c r="J7" s="47">
        <v>-1.3941170527861566E-3</v>
      </c>
      <c r="L7" s="47">
        <v>-3.0335884585988215E-3</v>
      </c>
      <c r="M7" s="47">
        <v>-2.47763375196183E-3</v>
      </c>
      <c r="N7" s="47">
        <v>-1.3941170527861566E-3</v>
      </c>
    </row>
    <row r="8" spans="1:16">
      <c r="A8" s="23">
        <v>44572</v>
      </c>
      <c r="B8" s="22">
        <v>115.28</v>
      </c>
      <c r="C8" s="47">
        <v>6.9420342947567031E-4</v>
      </c>
      <c r="E8" s="23">
        <v>44572</v>
      </c>
      <c r="F8" s="22">
        <v>3.6139999999999999E-2</v>
      </c>
      <c r="G8" s="47">
        <v>-3.8663400828534617E-3</v>
      </c>
      <c r="I8" s="22">
        <v>0.72089999999999999</v>
      </c>
      <c r="J8" s="47">
        <v>5.7035697498122361E-3</v>
      </c>
      <c r="L8" s="47">
        <v>6.9420342947567031E-4</v>
      </c>
      <c r="M8" s="47">
        <v>-3.8663400828534617E-3</v>
      </c>
      <c r="N8" s="47">
        <v>5.7035697498122361E-3</v>
      </c>
    </row>
    <row r="9" spans="1:16">
      <c r="A9" s="23">
        <v>44573</v>
      </c>
      <c r="B9" s="22">
        <v>114.63</v>
      </c>
      <c r="C9" s="47">
        <v>-5.6544015643484385E-3</v>
      </c>
      <c r="E9" s="23">
        <v>44573</v>
      </c>
      <c r="F9" s="22">
        <v>3.5979999999999998E-2</v>
      </c>
      <c r="G9" s="47">
        <v>-4.4370566416953965E-3</v>
      </c>
      <c r="I9" s="22">
        <v>0.72840000000000005</v>
      </c>
      <c r="J9" s="47">
        <v>1.034991644292014E-2</v>
      </c>
      <c r="L9" s="47">
        <v>-5.6544015643484385E-3</v>
      </c>
      <c r="M9" s="47">
        <v>-4.4370566416953965E-3</v>
      </c>
      <c r="N9" s="47">
        <v>1.034991644292014E-2</v>
      </c>
    </row>
    <row r="10" spans="1:16">
      <c r="A10" s="23">
        <v>44574</v>
      </c>
      <c r="B10" s="22">
        <v>114.17</v>
      </c>
      <c r="C10" s="47">
        <v>-4.0209844386823925E-3</v>
      </c>
      <c r="E10" s="23">
        <v>44574</v>
      </c>
      <c r="F10" s="22">
        <v>3.5810000000000002E-2</v>
      </c>
      <c r="G10" s="47">
        <v>-4.736044512045583E-3</v>
      </c>
      <c r="I10" s="22">
        <v>0.72840000000000005</v>
      </c>
      <c r="J10" s="47">
        <v>0</v>
      </c>
      <c r="L10" s="47">
        <v>-4.0209844386823925E-3</v>
      </c>
      <c r="M10" s="47">
        <v>-4.736044512045583E-3</v>
      </c>
      <c r="N10" s="47">
        <v>0</v>
      </c>
    </row>
    <row r="11" spans="1:16">
      <c r="A11" s="23">
        <v>44575</v>
      </c>
      <c r="B11" s="22">
        <v>114.2</v>
      </c>
      <c r="C11" s="47">
        <v>2.6273153367402635E-4</v>
      </c>
      <c r="E11" s="23">
        <v>44575</v>
      </c>
      <c r="F11" s="22">
        <v>3.5650000000000001E-2</v>
      </c>
      <c r="G11" s="47">
        <v>-4.4780371500363469E-3</v>
      </c>
      <c r="I11" s="22">
        <v>0.72060000000000002</v>
      </c>
      <c r="J11" s="47">
        <v>-1.076614953946007E-2</v>
      </c>
      <c r="L11" s="47">
        <v>2.6273153367402635E-4</v>
      </c>
      <c r="M11" s="47">
        <v>-4.4780371500363469E-3</v>
      </c>
      <c r="N11" s="47">
        <v>-1.076614953946007E-2</v>
      </c>
    </row>
    <row r="12" spans="1:16">
      <c r="A12" s="23">
        <v>44578</v>
      </c>
      <c r="B12" s="22">
        <v>114.6</v>
      </c>
      <c r="C12" s="47">
        <v>3.496507058729306E-3</v>
      </c>
      <c r="E12" s="23">
        <v>44578</v>
      </c>
      <c r="F12" s="22">
        <v>3.5270000000000003E-2</v>
      </c>
      <c r="G12" s="47">
        <v>-1.0716402612344305E-2</v>
      </c>
      <c r="I12" s="22">
        <v>0.72099999999999997</v>
      </c>
      <c r="J12" s="47">
        <v>5.5493897095615862E-4</v>
      </c>
      <c r="L12" s="47">
        <v>3.496507058729306E-3</v>
      </c>
      <c r="M12" s="47">
        <v>-1.0716402612344305E-2</v>
      </c>
      <c r="N12" s="47">
        <v>5.5493897095615862E-4</v>
      </c>
    </row>
    <row r="13" spans="1:16">
      <c r="A13" s="23">
        <v>44579</v>
      </c>
      <c r="B13" s="22">
        <v>114.61</v>
      </c>
      <c r="C13" s="47">
        <v>8.7256227968616904E-5</v>
      </c>
      <c r="E13" s="23">
        <v>44579</v>
      </c>
      <c r="F13" s="22">
        <v>3.5270000000000003E-2</v>
      </c>
      <c r="G13" s="47">
        <v>0</v>
      </c>
      <c r="I13" s="22">
        <v>0.71819999999999995</v>
      </c>
      <c r="J13" s="47">
        <v>-3.8910554929666762E-3</v>
      </c>
      <c r="L13" s="47">
        <v>8.7256227968616904E-5</v>
      </c>
      <c r="M13" s="47">
        <v>0</v>
      </c>
      <c r="N13" s="47">
        <v>-3.8910554929666762E-3</v>
      </c>
    </row>
    <row r="14" spans="1:16">
      <c r="A14" s="23">
        <v>44580</v>
      </c>
      <c r="B14" s="22">
        <v>114.32</v>
      </c>
      <c r="C14" s="47">
        <v>-2.5335268869959536E-3</v>
      </c>
      <c r="E14" s="23">
        <v>44580</v>
      </c>
      <c r="F14" s="22">
        <v>3.533E-2</v>
      </c>
      <c r="G14" s="47">
        <v>1.6997171230932345E-3</v>
      </c>
      <c r="I14" s="22">
        <v>0.72099999999999997</v>
      </c>
      <c r="J14" s="47">
        <v>3.8910554929667217E-3</v>
      </c>
      <c r="L14" s="47">
        <v>-2.5335268869959536E-3</v>
      </c>
      <c r="M14" s="47">
        <v>1.6997171230932345E-3</v>
      </c>
      <c r="N14" s="47">
        <v>3.8910554929667217E-3</v>
      </c>
    </row>
    <row r="15" spans="1:16">
      <c r="A15" s="23">
        <v>44581</v>
      </c>
      <c r="B15" s="22">
        <v>114.09</v>
      </c>
      <c r="C15" s="47">
        <v>-2.0139230133338882E-3</v>
      </c>
      <c r="E15" s="23">
        <v>44581</v>
      </c>
      <c r="F15" s="22">
        <v>3.5279999999999999E-2</v>
      </c>
      <c r="G15" s="47">
        <v>-1.4162302324633065E-3</v>
      </c>
      <c r="I15" s="22">
        <v>0.72250000000000003</v>
      </c>
      <c r="J15" s="47">
        <v>2.0782827016381489E-3</v>
      </c>
      <c r="L15" s="47">
        <v>-2.0139230133338882E-3</v>
      </c>
      <c r="M15" s="47">
        <v>-1.4162302324633065E-3</v>
      </c>
      <c r="N15" s="47">
        <v>2.0782827016381489E-3</v>
      </c>
    </row>
    <row r="16" spans="1:16">
      <c r="A16" s="23">
        <v>44582</v>
      </c>
      <c r="B16" s="22">
        <v>113.68</v>
      </c>
      <c r="C16" s="47">
        <v>-3.6001268194327143E-3</v>
      </c>
      <c r="E16" s="23">
        <v>44582</v>
      </c>
      <c r="F16" s="22">
        <v>3.5360000000000003E-2</v>
      </c>
      <c r="G16" s="47">
        <v>2.2650066308522831E-3</v>
      </c>
      <c r="I16" s="22">
        <v>0.71830000000000005</v>
      </c>
      <c r="J16" s="47">
        <v>-5.8301109058313269E-3</v>
      </c>
      <c r="L16" s="47">
        <v>-3.6001268194327143E-3</v>
      </c>
      <c r="M16" s="47">
        <v>2.2650066308522831E-3</v>
      </c>
      <c r="N16" s="47">
        <v>-5.8301109058313269E-3</v>
      </c>
    </row>
    <row r="17" spans="1:14">
      <c r="A17" s="23">
        <v>44585</v>
      </c>
      <c r="B17" s="22">
        <v>113.92</v>
      </c>
      <c r="C17" s="47">
        <v>2.1089638748203569E-3</v>
      </c>
      <c r="E17" s="23">
        <v>44585</v>
      </c>
      <c r="F17" s="22">
        <v>3.483E-2</v>
      </c>
      <c r="G17" s="47">
        <v>-1.5102153391532924E-2</v>
      </c>
      <c r="I17" s="22">
        <v>0.71399999999999997</v>
      </c>
      <c r="J17" s="47">
        <v>-6.0043467411716161E-3</v>
      </c>
      <c r="L17" s="47">
        <v>2.1089638748203569E-3</v>
      </c>
      <c r="M17" s="47">
        <v>-1.5102153391532924E-2</v>
      </c>
      <c r="N17" s="47">
        <v>-6.0043467411716161E-3</v>
      </c>
    </row>
    <row r="18" spans="1:14">
      <c r="A18" s="23">
        <v>44586</v>
      </c>
      <c r="B18" s="22">
        <v>113.86</v>
      </c>
      <c r="C18" s="47">
        <v>-5.2682414072978271E-4</v>
      </c>
      <c r="E18" s="23">
        <v>44586</v>
      </c>
      <c r="F18" s="22">
        <v>3.4779999999999998E-2</v>
      </c>
      <c r="G18" s="47">
        <v>-1.4365754517729169E-3</v>
      </c>
      <c r="I18" s="22">
        <v>0.71479999999999999</v>
      </c>
      <c r="J18" s="47">
        <v>1.1198209456885855E-3</v>
      </c>
      <c r="L18" s="47">
        <v>-5.2682414072978271E-4</v>
      </c>
      <c r="M18" s="47">
        <v>-1.4365754517729169E-3</v>
      </c>
      <c r="N18" s="47">
        <v>1.1198209456885855E-3</v>
      </c>
    </row>
    <row r="19" spans="1:14">
      <c r="A19" s="23">
        <v>44587</v>
      </c>
      <c r="B19" s="22">
        <v>114.63</v>
      </c>
      <c r="C19" s="47">
        <v>6.7399266039823809E-3</v>
      </c>
      <c r="E19" s="23">
        <v>44587</v>
      </c>
      <c r="F19" s="22">
        <v>3.4630000000000001E-2</v>
      </c>
      <c r="G19" s="47">
        <v>-4.3221505118062869E-3</v>
      </c>
      <c r="I19" s="22">
        <v>0.71140000000000003</v>
      </c>
      <c r="J19" s="47">
        <v>-4.7679237709180597E-3</v>
      </c>
      <c r="L19" s="47">
        <v>6.7399266039823809E-3</v>
      </c>
      <c r="M19" s="47">
        <v>-4.3221505118062869E-3</v>
      </c>
      <c r="N19" s="47">
        <v>-4.7679237709180597E-3</v>
      </c>
    </row>
    <row r="20" spans="1:14">
      <c r="A20" s="23">
        <v>44588</v>
      </c>
      <c r="B20" s="22">
        <v>115.34</v>
      </c>
      <c r="C20" s="47">
        <v>6.1747380603483061E-3</v>
      </c>
      <c r="E20" s="23">
        <v>44588</v>
      </c>
      <c r="F20" s="22">
        <v>3.4599999999999999E-2</v>
      </c>
      <c r="G20" s="47">
        <v>-8.6667635065212597E-4</v>
      </c>
      <c r="I20" s="22">
        <v>0.70309999999999995</v>
      </c>
      <c r="J20" s="47">
        <v>-1.173573030923933E-2</v>
      </c>
      <c r="L20" s="47">
        <v>6.1747380603483061E-3</v>
      </c>
      <c r="M20" s="47">
        <v>-8.6667635065212597E-4</v>
      </c>
      <c r="N20" s="47">
        <v>-1.173573030923933E-2</v>
      </c>
    </row>
    <row r="21" spans="1:14">
      <c r="A21" s="23">
        <v>44589</v>
      </c>
      <c r="B21" s="22">
        <v>115.24</v>
      </c>
      <c r="C21" s="47">
        <v>-8.6737797093893127E-4</v>
      </c>
      <c r="E21" s="23">
        <v>44589</v>
      </c>
      <c r="F21" s="22">
        <v>3.4790000000000001E-2</v>
      </c>
      <c r="G21" s="47">
        <v>5.47630710017224E-3</v>
      </c>
      <c r="I21" s="22">
        <v>0.6986</v>
      </c>
      <c r="J21" s="47">
        <v>-6.4207968323840101E-3</v>
      </c>
      <c r="L21" s="47">
        <v>-8.6737797093893127E-4</v>
      </c>
      <c r="M21" s="47">
        <v>5.47630710017224E-3</v>
      </c>
      <c r="N21" s="47">
        <v>-6.4207968323840101E-3</v>
      </c>
    </row>
    <row r="22" spans="1:14">
      <c r="A22" s="23">
        <v>44592</v>
      </c>
      <c r="B22" s="22">
        <v>115.1</v>
      </c>
      <c r="C22" s="47">
        <v>-1.2155944884907413E-3</v>
      </c>
      <c r="E22" s="23">
        <v>44592</v>
      </c>
      <c r="F22" s="22">
        <v>3.5209999999999998E-2</v>
      </c>
      <c r="G22" s="47">
        <v>1.2000144003110339E-2</v>
      </c>
      <c r="I22" s="22">
        <v>0.70640000000000003</v>
      </c>
      <c r="J22" s="47">
        <v>1.1103316917018595E-2</v>
      </c>
      <c r="L22" s="47">
        <v>-1.2155944884907413E-3</v>
      </c>
      <c r="M22" s="47">
        <v>1.2000144003110339E-2</v>
      </c>
      <c r="N22" s="47">
        <v>1.1103316917018595E-2</v>
      </c>
    </row>
    <row r="23" spans="1:14">
      <c r="A23" s="23">
        <v>44593</v>
      </c>
      <c r="B23" s="22">
        <v>114.71</v>
      </c>
      <c r="C23" s="47">
        <v>-3.3941114346606265E-3</v>
      </c>
      <c r="E23" s="23">
        <v>44593</v>
      </c>
      <c r="F23" s="22">
        <v>3.5150000000000001E-2</v>
      </c>
      <c r="G23" s="47">
        <v>-1.7055149102871432E-3</v>
      </c>
      <c r="I23" s="22">
        <v>0.71260000000000001</v>
      </c>
      <c r="J23" s="47">
        <v>8.7386038819854336E-3</v>
      </c>
      <c r="L23" s="47">
        <v>-3.3941114346606265E-3</v>
      </c>
      <c r="M23" s="47">
        <v>-1.7055149102871432E-3</v>
      </c>
      <c r="N23" s="47">
        <v>8.7386038819854336E-3</v>
      </c>
    </row>
    <row r="24" spans="1:14">
      <c r="A24" s="23">
        <v>44594</v>
      </c>
      <c r="B24" s="22">
        <v>114.44</v>
      </c>
      <c r="C24" s="47">
        <v>-2.3565361112667517E-3</v>
      </c>
      <c r="E24" s="23">
        <v>44594</v>
      </c>
      <c r="F24" s="22">
        <v>3.5290000000000002E-2</v>
      </c>
      <c r="G24" s="47">
        <v>3.9750194305047826E-3</v>
      </c>
      <c r="I24" s="22">
        <v>0.71360000000000001</v>
      </c>
      <c r="J24" s="47">
        <v>1.402328094064058E-3</v>
      </c>
      <c r="L24" s="47">
        <v>-2.3565361112667517E-3</v>
      </c>
      <c r="M24" s="47">
        <v>3.9750194305047826E-3</v>
      </c>
      <c r="N24" s="47">
        <v>1.402328094064058E-3</v>
      </c>
    </row>
    <row r="25" spans="1:14">
      <c r="A25" s="23">
        <v>44595</v>
      </c>
      <c r="B25" s="22">
        <v>114.95</v>
      </c>
      <c r="C25" s="47">
        <v>4.446583027281046E-3</v>
      </c>
      <c r="E25" s="23">
        <v>44595</v>
      </c>
      <c r="F25" s="22">
        <v>3.5380000000000002E-2</v>
      </c>
      <c r="G25" s="47">
        <v>2.5470510444606104E-3</v>
      </c>
      <c r="I25" s="22">
        <v>0.71399999999999997</v>
      </c>
      <c r="J25" s="47">
        <v>5.6038107378468289E-4</v>
      </c>
      <c r="L25" s="47">
        <v>4.446583027281046E-3</v>
      </c>
      <c r="M25" s="47">
        <v>2.5470510444606104E-3</v>
      </c>
      <c r="N25" s="47">
        <v>5.6038107378468289E-4</v>
      </c>
    </row>
    <row r="26" spans="1:14">
      <c r="A26" s="23">
        <v>44596</v>
      </c>
      <c r="B26" s="22">
        <v>115.2</v>
      </c>
      <c r="C26" s="47">
        <v>2.1724970526002911E-3</v>
      </c>
      <c r="E26" s="23">
        <v>44596</v>
      </c>
      <c r="F26" s="22">
        <v>3.5540000000000002E-2</v>
      </c>
      <c r="G26" s="47">
        <v>4.5121339948660695E-3</v>
      </c>
      <c r="I26" s="22">
        <v>0.70760000000000001</v>
      </c>
      <c r="J26" s="47">
        <v>-9.0040000539541431E-3</v>
      </c>
      <c r="L26" s="47">
        <v>2.1724970526002911E-3</v>
      </c>
      <c r="M26" s="47">
        <v>4.5121339948660695E-3</v>
      </c>
      <c r="N26" s="47">
        <v>-9.0040000539541431E-3</v>
      </c>
    </row>
    <row r="27" spans="1:14">
      <c r="A27" s="23">
        <v>44599</v>
      </c>
      <c r="B27" s="22">
        <v>115.12</v>
      </c>
      <c r="C27" s="47">
        <v>-6.9468568267848504E-4</v>
      </c>
      <c r="E27" s="23">
        <v>44599</v>
      </c>
      <c r="F27" s="22">
        <v>3.5770000000000003E-2</v>
      </c>
      <c r="G27" s="47">
        <v>6.4507305444211098E-3</v>
      </c>
      <c r="I27" s="22">
        <v>0.71250000000000002</v>
      </c>
      <c r="J27" s="47">
        <v>6.9009498571753099E-3</v>
      </c>
      <c r="L27" s="47">
        <v>-6.9468568267848504E-4</v>
      </c>
      <c r="M27" s="47">
        <v>6.4507305444211098E-3</v>
      </c>
      <c r="N27" s="47">
        <v>6.9009498571753099E-3</v>
      </c>
    </row>
    <row r="28" spans="1:14">
      <c r="A28" s="23">
        <v>44600</v>
      </c>
      <c r="B28" s="22">
        <v>115.54</v>
      </c>
      <c r="C28" s="47">
        <v>3.6417277740071539E-3</v>
      </c>
      <c r="E28" s="23">
        <v>44600</v>
      </c>
      <c r="F28" s="22">
        <v>3.5709999999999999E-2</v>
      </c>
      <c r="G28" s="47">
        <v>-1.6787916645694537E-3</v>
      </c>
      <c r="I28" s="22">
        <v>0.71450000000000002</v>
      </c>
      <c r="J28" s="47">
        <v>2.8030852271165589E-3</v>
      </c>
      <c r="L28" s="47">
        <v>3.6417277740071539E-3</v>
      </c>
      <c r="M28" s="47">
        <v>-1.6787916645694537E-3</v>
      </c>
      <c r="N28" s="47">
        <v>2.8030852271165589E-3</v>
      </c>
    </row>
    <row r="29" spans="1:14">
      <c r="A29" s="23">
        <v>44601</v>
      </c>
      <c r="B29" s="22">
        <v>115.49</v>
      </c>
      <c r="C29" s="47">
        <v>-4.3284422612350473E-4</v>
      </c>
      <c r="E29" s="23">
        <v>44601</v>
      </c>
      <c r="F29" s="22">
        <v>3.5790000000000002E-2</v>
      </c>
      <c r="G29" s="47">
        <v>2.2377631715775172E-3</v>
      </c>
      <c r="I29" s="22">
        <v>0.71779999999999999</v>
      </c>
      <c r="J29" s="47">
        <v>4.607981343584735E-3</v>
      </c>
      <c r="L29" s="47">
        <v>-4.3284422612350473E-4</v>
      </c>
      <c r="M29" s="47">
        <v>2.2377631715775172E-3</v>
      </c>
      <c r="N29" s="47">
        <v>4.607981343584735E-3</v>
      </c>
    </row>
    <row r="30" spans="1:14">
      <c r="A30" s="23">
        <v>44602</v>
      </c>
      <c r="B30" s="22">
        <v>116</v>
      </c>
      <c r="C30" s="47">
        <v>4.4062449793685907E-3</v>
      </c>
      <c r="E30" s="23">
        <v>44602</v>
      </c>
      <c r="F30" s="22">
        <v>3.5729999999999998E-2</v>
      </c>
      <c r="G30" s="47">
        <v>-1.6778527426160868E-3</v>
      </c>
      <c r="I30" s="22">
        <v>0.71650000000000003</v>
      </c>
      <c r="J30" s="47">
        <v>-1.8127314452802696E-3</v>
      </c>
      <c r="L30" s="47">
        <v>4.4062449793685907E-3</v>
      </c>
      <c r="M30" s="47">
        <v>-1.6778527426160868E-3</v>
      </c>
      <c r="N30" s="47">
        <v>-1.8127314452802696E-3</v>
      </c>
    </row>
    <row r="31" spans="1:14">
      <c r="A31" s="23">
        <v>44603</v>
      </c>
      <c r="B31" s="22">
        <v>115.41</v>
      </c>
      <c r="C31" s="47">
        <v>-5.0991856740511795E-3</v>
      </c>
      <c r="E31" s="23">
        <v>44603</v>
      </c>
      <c r="F31" s="22">
        <v>3.5589999999999997E-2</v>
      </c>
      <c r="G31" s="47">
        <v>-3.9259725132171942E-3</v>
      </c>
      <c r="I31" s="22">
        <v>0.71350000000000002</v>
      </c>
      <c r="J31" s="47">
        <v>-4.1958103513354246E-3</v>
      </c>
      <c r="L31" s="47">
        <v>-5.0991856740511795E-3</v>
      </c>
      <c r="M31" s="47">
        <v>-3.9259725132171942E-3</v>
      </c>
      <c r="N31" s="47">
        <v>-4.1958103513354246E-3</v>
      </c>
    </row>
    <row r="32" spans="1:14">
      <c r="A32" s="23">
        <v>44606</v>
      </c>
      <c r="B32" s="22">
        <v>115.53</v>
      </c>
      <c r="C32" s="47">
        <v>1.0392310626137899E-3</v>
      </c>
      <c r="E32" s="23">
        <v>44606</v>
      </c>
      <c r="F32" s="22">
        <v>3.5069999999999997E-2</v>
      </c>
      <c r="G32" s="47">
        <v>-1.4718635370014556E-2</v>
      </c>
      <c r="I32" s="22">
        <v>0.71250000000000002</v>
      </c>
      <c r="J32" s="47">
        <v>-1.4025247740855468E-3</v>
      </c>
      <c r="L32" s="47">
        <v>1.0392310626137899E-3</v>
      </c>
      <c r="M32" s="47">
        <v>-1.4718635370014556E-2</v>
      </c>
      <c r="N32" s="47">
        <v>-1.4025247740855468E-3</v>
      </c>
    </row>
    <row r="33" spans="1:14">
      <c r="A33" s="23">
        <v>44607</v>
      </c>
      <c r="B33" s="22">
        <v>115.62</v>
      </c>
      <c r="C33" s="47">
        <v>7.7871515940289087E-4</v>
      </c>
      <c r="E33" s="23">
        <v>44607</v>
      </c>
      <c r="F33" s="22">
        <v>3.5389999999999998E-2</v>
      </c>
      <c r="G33" s="47">
        <v>9.0832302052852327E-3</v>
      </c>
      <c r="I33" s="22">
        <v>0.71509999999999996</v>
      </c>
      <c r="J33" s="47">
        <v>3.642480911544589E-3</v>
      </c>
      <c r="L33" s="47">
        <v>7.7871515940289087E-4</v>
      </c>
      <c r="M33" s="47">
        <v>9.0832302052852327E-3</v>
      </c>
      <c r="N33" s="47">
        <v>3.642480911544589E-3</v>
      </c>
    </row>
    <row r="34" spans="1:14">
      <c r="A34" s="23">
        <v>44608</v>
      </c>
      <c r="B34" s="22">
        <v>115.46</v>
      </c>
      <c r="C34" s="47">
        <v>-1.3848020215425504E-3</v>
      </c>
      <c r="E34" s="23">
        <v>44608</v>
      </c>
      <c r="F34" s="22">
        <v>3.5479999999999998E-2</v>
      </c>
      <c r="G34" s="47">
        <v>2.5398630840066288E-3</v>
      </c>
      <c r="I34" s="22">
        <v>0.71919999999999995</v>
      </c>
      <c r="J34" s="47">
        <v>5.7170901030602827E-3</v>
      </c>
      <c r="L34" s="47">
        <v>-1.3848020215425504E-3</v>
      </c>
      <c r="M34" s="47">
        <v>2.5398630840066288E-3</v>
      </c>
      <c r="N34" s="47">
        <v>5.7170901030602827E-3</v>
      </c>
    </row>
    <row r="35" spans="1:14">
      <c r="A35" s="23">
        <v>44609</v>
      </c>
      <c r="B35" s="22">
        <v>114.93</v>
      </c>
      <c r="C35" s="47">
        <v>-4.600902252120136E-3</v>
      </c>
      <c r="E35" s="23">
        <v>44609</v>
      </c>
      <c r="F35" s="22">
        <v>3.524E-2</v>
      </c>
      <c r="G35" s="47">
        <v>-6.7873563733998766E-3</v>
      </c>
      <c r="I35" s="22">
        <v>0.71830000000000005</v>
      </c>
      <c r="J35" s="47">
        <v>-1.2521740766544146E-3</v>
      </c>
      <c r="L35" s="47">
        <v>-4.600902252120136E-3</v>
      </c>
      <c r="M35" s="47">
        <v>-6.7873563733998766E-3</v>
      </c>
      <c r="N35" s="47">
        <v>-1.2521740766544146E-3</v>
      </c>
    </row>
    <row r="36" spans="1:14">
      <c r="A36" s="23">
        <v>44610</v>
      </c>
      <c r="B36" s="22">
        <v>115</v>
      </c>
      <c r="C36" s="47">
        <v>6.0888098258276516E-4</v>
      </c>
      <c r="E36" s="23">
        <v>44610</v>
      </c>
      <c r="F36" s="22">
        <v>3.5180000000000003E-2</v>
      </c>
      <c r="G36" s="47">
        <v>-1.7040617585665787E-3</v>
      </c>
      <c r="I36" s="22">
        <v>0.71730000000000005</v>
      </c>
      <c r="J36" s="47">
        <v>-1.3931459483671298E-3</v>
      </c>
      <c r="L36" s="47">
        <v>6.0888098258276516E-4</v>
      </c>
      <c r="M36" s="47">
        <v>-1.7040617585665787E-3</v>
      </c>
      <c r="N36" s="47">
        <v>-1.3931459483671298E-3</v>
      </c>
    </row>
    <row r="37" spans="1:14">
      <c r="A37" s="23">
        <v>44613</v>
      </c>
      <c r="B37" s="22">
        <v>114.74</v>
      </c>
      <c r="C37" s="47">
        <v>-2.2634291895250983E-3</v>
      </c>
      <c r="E37" s="23">
        <v>44613</v>
      </c>
      <c r="F37" s="22">
        <v>3.4779999999999998E-2</v>
      </c>
      <c r="G37" s="47">
        <v>-1.1435230383275321E-2</v>
      </c>
      <c r="I37" s="22">
        <v>0.71899999999999997</v>
      </c>
      <c r="J37" s="47">
        <v>2.3671945886579388E-3</v>
      </c>
      <c r="L37" s="47">
        <v>-2.2634291895250983E-3</v>
      </c>
      <c r="M37" s="47">
        <v>-1.1435230383275321E-2</v>
      </c>
      <c r="N37" s="47">
        <v>2.3671945886579388E-3</v>
      </c>
    </row>
    <row r="38" spans="1:14">
      <c r="A38" s="23">
        <v>44614</v>
      </c>
      <c r="B38" s="22">
        <v>115.08</v>
      </c>
      <c r="C38" s="47">
        <v>2.9588395096221327E-3</v>
      </c>
      <c r="E38" s="23">
        <v>44614</v>
      </c>
      <c r="F38" s="22">
        <v>3.4329999999999999E-2</v>
      </c>
      <c r="G38" s="47">
        <v>-1.3022901456536232E-2</v>
      </c>
      <c r="I38" s="22">
        <v>0.72189999999999999</v>
      </c>
      <c r="J38" s="47">
        <v>4.025267424068682E-3</v>
      </c>
      <c r="L38" s="47">
        <v>2.9588395096221327E-3</v>
      </c>
      <c r="M38" s="47">
        <v>-1.3022901456536232E-2</v>
      </c>
      <c r="N38" s="47">
        <v>4.025267424068682E-3</v>
      </c>
    </row>
    <row r="39" spans="1:14">
      <c r="A39" s="23">
        <v>44615</v>
      </c>
      <c r="B39" s="22">
        <v>114.97</v>
      </c>
      <c r="C39" s="47">
        <v>-9.5631391769834763E-4</v>
      </c>
      <c r="E39" s="23">
        <v>44615</v>
      </c>
      <c r="F39" s="22">
        <v>3.3329999999999999E-2</v>
      </c>
      <c r="G39" s="47">
        <v>-2.9561715149952369E-2</v>
      </c>
      <c r="I39" s="22">
        <v>0.72330000000000005</v>
      </c>
      <c r="J39" s="47">
        <v>1.9374487101198211E-3</v>
      </c>
      <c r="L39" s="47">
        <v>-9.5631391769834763E-4</v>
      </c>
      <c r="M39" s="47">
        <v>-2.9561715149952369E-2</v>
      </c>
      <c r="N39" s="47">
        <v>1.9374487101198211E-3</v>
      </c>
    </row>
    <row r="40" spans="1:14">
      <c r="A40" s="23">
        <v>44616</v>
      </c>
      <c r="B40" s="22">
        <v>115.52</v>
      </c>
      <c r="C40" s="47">
        <v>4.7724503788673369E-3</v>
      </c>
      <c r="E40" s="23">
        <v>44616</v>
      </c>
      <c r="F40" s="22">
        <v>3.3450000000000001E-2</v>
      </c>
      <c r="G40" s="47">
        <v>3.5938942545892623E-3</v>
      </c>
      <c r="I40" s="22">
        <v>0.71619999999999995</v>
      </c>
      <c r="J40" s="47">
        <v>-9.8646162909028362E-3</v>
      </c>
      <c r="L40" s="47">
        <v>4.7724503788673369E-3</v>
      </c>
      <c r="M40" s="47">
        <v>3.5938942545892623E-3</v>
      </c>
      <c r="N40" s="47">
        <v>-9.8646162909028362E-3</v>
      </c>
    </row>
    <row r="41" spans="1:14">
      <c r="A41" s="23">
        <v>44617</v>
      </c>
      <c r="B41" s="22">
        <v>115.56</v>
      </c>
      <c r="C41" s="47">
        <v>3.4620045351847913E-4</v>
      </c>
      <c r="E41" s="23">
        <v>44617</v>
      </c>
      <c r="F41" s="22">
        <v>3.3279999999999997E-2</v>
      </c>
      <c r="G41" s="47">
        <v>-5.0951706212297243E-3</v>
      </c>
      <c r="I41" s="22">
        <v>0.72319999999999995</v>
      </c>
      <c r="J41" s="47">
        <v>9.7263515136344937E-3</v>
      </c>
      <c r="L41" s="47">
        <v>3.4620045351847913E-4</v>
      </c>
      <c r="M41" s="47">
        <v>-5.0951706212297243E-3</v>
      </c>
      <c r="N41" s="47">
        <v>9.7263515136344937E-3</v>
      </c>
    </row>
    <row r="42" spans="1:14">
      <c r="A42" s="23">
        <v>44620</v>
      </c>
      <c r="B42" s="22">
        <v>114.99</v>
      </c>
      <c r="C42" s="47">
        <v>-4.9447075374611333E-3</v>
      </c>
      <c r="E42" s="23">
        <v>44620</v>
      </c>
      <c r="F42" s="22">
        <v>3.3279999999999997E-2</v>
      </c>
      <c r="G42" s="47">
        <v>0</v>
      </c>
      <c r="I42" s="22">
        <v>0.72619999999999996</v>
      </c>
      <c r="J42" s="47">
        <v>4.1396499022687246E-3</v>
      </c>
      <c r="L42" s="47">
        <v>-4.9447075374611333E-3</v>
      </c>
      <c r="M42" s="47">
        <v>0</v>
      </c>
      <c r="N42" s="47">
        <v>4.1396499022687246E-3</v>
      </c>
    </row>
    <row r="43" spans="1:14">
      <c r="A43" s="23">
        <v>44621</v>
      </c>
      <c r="B43" s="22">
        <v>114.89</v>
      </c>
      <c r="C43" s="47">
        <v>-8.7001919529993983E-4</v>
      </c>
      <c r="E43" s="23">
        <v>44621</v>
      </c>
      <c r="F43" s="22">
        <v>3.3279999999999997E-2</v>
      </c>
      <c r="G43" s="47">
        <v>0</v>
      </c>
      <c r="I43" s="22">
        <v>0.7248</v>
      </c>
      <c r="J43" s="47">
        <v>-1.9297042514657356E-3</v>
      </c>
      <c r="L43" s="47">
        <v>-8.7001919529993983E-4</v>
      </c>
      <c r="M43" s="47">
        <v>0</v>
      </c>
      <c r="N43" s="47">
        <v>-1.9297042514657356E-3</v>
      </c>
    </row>
    <row r="44" spans="1:14">
      <c r="A44" s="23">
        <v>44622</v>
      </c>
      <c r="B44" s="22">
        <v>115.5</v>
      </c>
      <c r="C44" s="47">
        <v>5.2953810965747474E-3</v>
      </c>
      <c r="E44" s="23">
        <v>44622</v>
      </c>
      <c r="F44" s="22">
        <v>3.3279999999999997E-2</v>
      </c>
      <c r="G44" s="47">
        <v>0</v>
      </c>
      <c r="I44" s="22">
        <v>0.72960000000000003</v>
      </c>
      <c r="J44" s="47">
        <v>6.6006840313520927E-3</v>
      </c>
      <c r="L44" s="47">
        <v>5.2953810965747474E-3</v>
      </c>
      <c r="M44" s="47">
        <v>0</v>
      </c>
      <c r="N44" s="47">
        <v>6.6006840313520927E-3</v>
      </c>
    </row>
    <row r="45" spans="1:14">
      <c r="A45" s="23">
        <v>44623</v>
      </c>
      <c r="B45" s="22">
        <v>115.46</v>
      </c>
      <c r="C45" s="47">
        <v>-3.4638032906079432E-4</v>
      </c>
      <c r="E45" s="23">
        <v>44623</v>
      </c>
      <c r="F45" s="22">
        <v>3.3279999999999997E-2</v>
      </c>
      <c r="G45" s="47">
        <v>0</v>
      </c>
      <c r="I45" s="22">
        <v>0.7329</v>
      </c>
      <c r="J45" s="47">
        <v>4.5128281716827496E-3</v>
      </c>
      <c r="L45" s="47">
        <v>-3.4638032906079432E-4</v>
      </c>
      <c r="M45" s="47">
        <v>0</v>
      </c>
      <c r="N45" s="47">
        <v>4.5128281716827496E-3</v>
      </c>
    </row>
    <row r="46" spans="1:14">
      <c r="A46" s="23">
        <v>44624</v>
      </c>
      <c r="B46" s="22">
        <v>114.78</v>
      </c>
      <c r="C46" s="47">
        <v>-5.9068969525709518E-3</v>
      </c>
      <c r="E46" s="23">
        <v>44624</v>
      </c>
      <c r="F46" s="22">
        <v>3.3279999999999997E-2</v>
      </c>
      <c r="G46" s="47">
        <v>0</v>
      </c>
      <c r="I46" s="22">
        <v>0.73699999999999999</v>
      </c>
      <c r="J46" s="47">
        <v>5.5786252575321903E-3</v>
      </c>
      <c r="L46" s="47">
        <v>-5.9068969525709518E-3</v>
      </c>
      <c r="M46" s="47">
        <v>0</v>
      </c>
      <c r="N46" s="47">
        <v>5.5786252575321903E-3</v>
      </c>
    </row>
    <row r="47" spans="1:14">
      <c r="A47" s="23">
        <v>44627</v>
      </c>
      <c r="B47" s="22">
        <v>115.29</v>
      </c>
      <c r="C47" s="47">
        <v>4.4334405646457775E-3</v>
      </c>
      <c r="E47" s="23">
        <v>44627</v>
      </c>
      <c r="F47" s="22">
        <v>3.3279999999999997E-2</v>
      </c>
      <c r="G47" s="47">
        <v>0</v>
      </c>
      <c r="I47" s="22">
        <v>0.73160000000000003</v>
      </c>
      <c r="J47" s="47">
        <v>-7.3539756726259163E-3</v>
      </c>
      <c r="L47" s="47">
        <v>4.4334405646457775E-3</v>
      </c>
      <c r="M47" s="47">
        <v>0</v>
      </c>
      <c r="N47" s="47">
        <v>-7.3539756726259163E-3</v>
      </c>
    </row>
    <row r="48" spans="1:14">
      <c r="A48" s="23">
        <v>44628</v>
      </c>
      <c r="B48" s="22">
        <v>115.66</v>
      </c>
      <c r="C48" s="47">
        <v>3.2041594852099181E-3</v>
      </c>
      <c r="E48" s="23">
        <v>44628</v>
      </c>
      <c r="F48" s="22">
        <v>3.3279999999999997E-2</v>
      </c>
      <c r="G48" s="47">
        <v>0</v>
      </c>
      <c r="I48" s="22">
        <v>0.72660000000000002</v>
      </c>
      <c r="J48" s="47">
        <v>-6.8577967296091016E-3</v>
      </c>
      <c r="L48" s="47">
        <v>3.2041594852099181E-3</v>
      </c>
      <c r="M48" s="47">
        <v>0</v>
      </c>
      <c r="N48" s="47">
        <v>-6.8577967296091016E-3</v>
      </c>
    </row>
    <row r="49" spans="1:14">
      <c r="A49" s="23">
        <v>44629</v>
      </c>
      <c r="B49" s="22">
        <v>115.82</v>
      </c>
      <c r="C49" s="47">
        <v>1.3824090675714823E-3</v>
      </c>
      <c r="E49" s="23">
        <v>44629</v>
      </c>
      <c r="F49" s="22">
        <v>3.3279999999999997E-2</v>
      </c>
      <c r="G49" s="47">
        <v>0</v>
      </c>
      <c r="I49" s="22">
        <v>0.73219999999999996</v>
      </c>
      <c r="J49" s="47">
        <v>7.6775808990341117E-3</v>
      </c>
      <c r="L49" s="47">
        <v>1.3824090675714823E-3</v>
      </c>
      <c r="M49" s="47">
        <v>0</v>
      </c>
      <c r="N49" s="47">
        <v>7.6775808990341117E-3</v>
      </c>
    </row>
    <row r="50" spans="1:14">
      <c r="A50" s="23">
        <v>44630</v>
      </c>
      <c r="B50" s="22">
        <v>116.13</v>
      </c>
      <c r="C50" s="47">
        <v>2.6729914600226953E-3</v>
      </c>
      <c r="E50" s="23">
        <v>44630</v>
      </c>
      <c r="F50" s="22">
        <v>3.3840000000000002E-2</v>
      </c>
      <c r="G50" s="47">
        <v>1.6686918785014736E-2</v>
      </c>
      <c r="I50" s="22">
        <v>0.73570000000000002</v>
      </c>
      <c r="J50" s="47">
        <v>4.768726252083094E-3</v>
      </c>
      <c r="L50" s="47">
        <v>2.6729914600226953E-3</v>
      </c>
      <c r="M50" s="47">
        <v>1.6686918785014736E-2</v>
      </c>
      <c r="N50" s="47">
        <v>4.768726252083094E-3</v>
      </c>
    </row>
    <row r="51" spans="1:14">
      <c r="A51" s="23">
        <v>44631</v>
      </c>
      <c r="B51" s="22">
        <v>117.28</v>
      </c>
      <c r="C51" s="47">
        <v>9.8539848806750117E-3</v>
      </c>
      <c r="E51" s="23">
        <v>44631</v>
      </c>
      <c r="F51" s="22">
        <v>3.4009999999999999E-2</v>
      </c>
      <c r="G51" s="47">
        <v>5.0110642810814133E-3</v>
      </c>
      <c r="I51" s="22">
        <v>0.72899999999999998</v>
      </c>
      <c r="J51" s="47">
        <v>-9.1486949295606149E-3</v>
      </c>
      <c r="L51" s="47">
        <v>9.8539848806750117E-3</v>
      </c>
      <c r="M51" s="47">
        <v>5.0110642810814133E-3</v>
      </c>
      <c r="N51" s="47">
        <v>-9.1486949295606149E-3</v>
      </c>
    </row>
    <row r="52" spans="1:14">
      <c r="A52" s="23">
        <v>44634</v>
      </c>
      <c r="B52" s="22">
        <v>118.18</v>
      </c>
      <c r="C52" s="47">
        <v>7.6446477791871307E-3</v>
      </c>
      <c r="E52" s="23">
        <v>44634</v>
      </c>
      <c r="F52" s="22">
        <v>3.3840000000000002E-2</v>
      </c>
      <c r="G52" s="47">
        <v>-5.0110642810814558E-3</v>
      </c>
      <c r="I52" s="22">
        <v>0.71870000000000001</v>
      </c>
      <c r="J52" s="47">
        <v>-1.4229707534261145E-2</v>
      </c>
      <c r="L52" s="47">
        <v>7.6446477791871307E-3</v>
      </c>
      <c r="M52" s="47">
        <v>-5.0110642810814558E-3</v>
      </c>
      <c r="N52" s="47">
        <v>-1.4229707534261145E-2</v>
      </c>
    </row>
    <row r="53" spans="1:14">
      <c r="A53" s="23">
        <v>44635</v>
      </c>
      <c r="B53" s="22">
        <v>118.28</v>
      </c>
      <c r="C53" s="47">
        <v>8.4580906674787751E-4</v>
      </c>
      <c r="E53" s="23">
        <v>44635</v>
      </c>
      <c r="F53" s="22">
        <v>3.3700000000000001E-2</v>
      </c>
      <c r="G53" s="47">
        <v>-4.1456973797065789E-3</v>
      </c>
      <c r="I53" s="22">
        <v>0.71960000000000002</v>
      </c>
      <c r="J53" s="47">
        <v>1.2514776019812244E-3</v>
      </c>
      <c r="L53" s="47">
        <v>8.4580906674787751E-4</v>
      </c>
      <c r="M53" s="47">
        <v>-4.1456973797065789E-3</v>
      </c>
      <c r="N53" s="47">
        <v>1.2514776019812244E-3</v>
      </c>
    </row>
    <row r="54" spans="1:14">
      <c r="A54" s="23">
        <v>44636</v>
      </c>
      <c r="B54" s="22">
        <v>118.72</v>
      </c>
      <c r="C54" s="47">
        <v>3.7130844347937697E-3</v>
      </c>
      <c r="E54" s="23">
        <v>44636</v>
      </c>
      <c r="F54" s="22">
        <v>3.3700000000000001E-2</v>
      </c>
      <c r="G54" s="47">
        <v>0</v>
      </c>
      <c r="I54" s="22">
        <v>0.72889999999999999</v>
      </c>
      <c r="J54" s="47">
        <v>1.2841046311789183E-2</v>
      </c>
      <c r="L54" s="47">
        <v>3.7130844347937697E-3</v>
      </c>
      <c r="M54" s="47">
        <v>0</v>
      </c>
      <c r="N54" s="47">
        <v>1.2841046311789183E-2</v>
      </c>
    </row>
    <row r="55" spans="1:14">
      <c r="A55" s="23">
        <v>44637</v>
      </c>
      <c r="B55" s="22">
        <v>118.59</v>
      </c>
      <c r="C55" s="47">
        <v>-1.0956134423664933E-3</v>
      </c>
      <c r="E55" s="23">
        <v>44637</v>
      </c>
      <c r="F55" s="22">
        <v>3.3700000000000001E-2</v>
      </c>
      <c r="G55" s="47">
        <v>0</v>
      </c>
      <c r="I55" s="22">
        <v>0.73740000000000006</v>
      </c>
      <c r="J55" s="47">
        <v>1.159393741187692E-2</v>
      </c>
      <c r="L55" s="47">
        <v>-1.0956134423664933E-3</v>
      </c>
      <c r="M55" s="47">
        <v>0</v>
      </c>
      <c r="N55" s="47">
        <v>1.159393741187692E-2</v>
      </c>
    </row>
    <row r="56" spans="1:14">
      <c r="A56" s="23">
        <v>44638</v>
      </c>
      <c r="B56" s="22">
        <v>119.17</v>
      </c>
      <c r="C56" s="47">
        <v>4.8788791260110332E-3</v>
      </c>
      <c r="E56" s="23">
        <v>44638</v>
      </c>
      <c r="F56" s="22">
        <v>3.3840000000000002E-2</v>
      </c>
      <c r="G56" s="47">
        <v>4.1456973797065659E-3</v>
      </c>
      <c r="I56" s="22">
        <v>0.74150000000000005</v>
      </c>
      <c r="J56" s="47">
        <v>5.5446757779427118E-3</v>
      </c>
      <c r="L56" s="47">
        <v>4.8788791260110332E-3</v>
      </c>
      <c r="M56" s="47">
        <v>4.1456973797065659E-3</v>
      </c>
      <c r="N56" s="47">
        <v>5.5446757779427118E-3</v>
      </c>
    </row>
    <row r="57" spans="1:14">
      <c r="A57" s="23">
        <v>44641</v>
      </c>
      <c r="B57" s="22">
        <v>119.47</v>
      </c>
      <c r="C57" s="47">
        <v>2.5142487264176133E-3</v>
      </c>
      <c r="E57" s="23">
        <v>44641</v>
      </c>
      <c r="F57" s="22">
        <v>3.3840000000000002E-2</v>
      </c>
      <c r="G57" s="47">
        <v>0</v>
      </c>
      <c r="I57" s="22">
        <v>0.74</v>
      </c>
      <c r="J57" s="47">
        <v>-2.0249753797713902E-3</v>
      </c>
      <c r="L57" s="47">
        <v>2.5142487264176133E-3</v>
      </c>
      <c r="M57" s="47">
        <v>0</v>
      </c>
      <c r="N57" s="47">
        <v>-2.0249753797713902E-3</v>
      </c>
    </row>
    <row r="58" spans="1:14">
      <c r="A58" s="23">
        <v>44642</v>
      </c>
      <c r="B58" s="22">
        <v>120.8</v>
      </c>
      <c r="C58" s="47">
        <v>1.1070991671582105E-2</v>
      </c>
      <c r="E58" s="23">
        <v>44642</v>
      </c>
      <c r="F58" s="22">
        <v>3.3840000000000002E-2</v>
      </c>
      <c r="G58" s="47">
        <v>0</v>
      </c>
      <c r="I58" s="22">
        <v>0.74670000000000003</v>
      </c>
      <c r="J58" s="47">
        <v>9.0133118434405374E-3</v>
      </c>
      <c r="L58" s="47">
        <v>1.1070991671582105E-2</v>
      </c>
      <c r="M58" s="47">
        <v>0</v>
      </c>
      <c r="N58" s="47">
        <v>9.0133118434405374E-3</v>
      </c>
    </row>
    <row r="59" spans="1:14">
      <c r="A59" s="23">
        <v>44643</v>
      </c>
      <c r="B59" s="22">
        <v>121.15</v>
      </c>
      <c r="C59" s="47">
        <v>2.8931617618203048E-3</v>
      </c>
      <c r="E59" s="23">
        <v>44643</v>
      </c>
      <c r="F59" s="22">
        <v>3.3840000000000002E-2</v>
      </c>
      <c r="G59" s="47">
        <v>0</v>
      </c>
      <c r="I59" s="22">
        <v>0.74970000000000003</v>
      </c>
      <c r="J59" s="47">
        <v>4.0096284673603374E-3</v>
      </c>
      <c r="L59" s="47">
        <v>2.8931617618203048E-3</v>
      </c>
      <c r="M59" s="47">
        <v>0</v>
      </c>
      <c r="N59" s="47">
        <v>4.0096284673603374E-3</v>
      </c>
    </row>
    <row r="60" spans="1:14">
      <c r="A60" s="23">
        <v>44644</v>
      </c>
      <c r="B60" s="22">
        <v>122.33</v>
      </c>
      <c r="C60" s="47">
        <v>9.6928637962902294E-3</v>
      </c>
      <c r="E60" s="23">
        <v>44644</v>
      </c>
      <c r="F60" s="22">
        <v>3.3840000000000002E-2</v>
      </c>
      <c r="G60" s="47">
        <v>0</v>
      </c>
      <c r="I60" s="22">
        <v>0.75119999999999998</v>
      </c>
      <c r="J60" s="47">
        <v>1.9988013850366611E-3</v>
      </c>
      <c r="L60" s="47">
        <v>9.6928637962902294E-3</v>
      </c>
      <c r="M60" s="47">
        <v>0</v>
      </c>
      <c r="N60" s="47">
        <v>1.9988013850366611E-3</v>
      </c>
    </row>
    <row r="61" spans="1:14">
      <c r="A61" s="23">
        <v>44645</v>
      </c>
      <c r="B61" s="22">
        <v>122.06</v>
      </c>
      <c r="C61" s="47">
        <v>-2.209583942476038E-3</v>
      </c>
      <c r="E61" s="23">
        <v>44645</v>
      </c>
      <c r="F61" s="22">
        <v>3.3840000000000002E-2</v>
      </c>
      <c r="G61" s="47">
        <v>0</v>
      </c>
      <c r="I61" s="22">
        <v>0.75119999999999998</v>
      </c>
      <c r="J61" s="47">
        <v>0</v>
      </c>
      <c r="L61" s="47">
        <v>-2.209583942476038E-3</v>
      </c>
      <c r="M61" s="47">
        <v>0</v>
      </c>
      <c r="N61" s="47">
        <v>0</v>
      </c>
    </row>
    <row r="62" spans="1:14">
      <c r="A62" s="23">
        <v>44648</v>
      </c>
      <c r="B62" s="22">
        <v>123.91</v>
      </c>
      <c r="C62" s="47">
        <v>1.504276851205252E-2</v>
      </c>
      <c r="E62" s="23">
        <v>44648</v>
      </c>
      <c r="F62" s="22">
        <v>3.3840000000000002E-2</v>
      </c>
      <c r="G62" s="47">
        <v>0</v>
      </c>
      <c r="I62" s="22">
        <v>0.74870000000000003</v>
      </c>
      <c r="J62" s="47">
        <v>-3.333558657413532E-3</v>
      </c>
      <c r="L62" s="47">
        <v>1.504276851205252E-2</v>
      </c>
      <c r="M62" s="47">
        <v>0</v>
      </c>
      <c r="N62" s="47">
        <v>-3.333558657413532E-3</v>
      </c>
    </row>
    <row r="63" spans="1:14">
      <c r="A63" s="23">
        <v>44649</v>
      </c>
      <c r="B63" s="22">
        <v>122.84</v>
      </c>
      <c r="C63" s="47">
        <v>-8.6728000557798925E-3</v>
      </c>
      <c r="E63" s="23">
        <v>44649</v>
      </c>
      <c r="F63" s="22">
        <v>3.3840000000000002E-2</v>
      </c>
      <c r="G63" s="47">
        <v>0</v>
      </c>
      <c r="I63" s="22">
        <v>0.75060000000000004</v>
      </c>
      <c r="J63" s="47">
        <v>2.5345174642809631E-3</v>
      </c>
      <c r="L63" s="47">
        <v>-8.6728000557798925E-3</v>
      </c>
      <c r="M63" s="47">
        <v>0</v>
      </c>
      <c r="N63" s="47">
        <v>2.5345174642809631E-3</v>
      </c>
    </row>
    <row r="64" spans="1:14">
      <c r="A64" s="23">
        <v>44650</v>
      </c>
      <c r="B64" s="22">
        <v>121.8</v>
      </c>
      <c r="C64" s="47">
        <v>-8.5023402968250096E-3</v>
      </c>
      <c r="E64" s="23">
        <v>44650</v>
      </c>
      <c r="F64" s="22">
        <v>3.3779999999999998E-2</v>
      </c>
      <c r="G64" s="47">
        <v>-1.774623358368601E-3</v>
      </c>
      <c r="I64" s="22">
        <v>0.75090000000000001</v>
      </c>
      <c r="J64" s="47">
        <v>3.9960040491768853E-4</v>
      </c>
      <c r="L64" s="47">
        <v>-8.5023402968250096E-3</v>
      </c>
      <c r="M64" s="47">
        <v>-1.774623358368601E-3</v>
      </c>
      <c r="N64" s="47">
        <v>3.9960040491768853E-4</v>
      </c>
    </row>
    <row r="65" spans="1:14">
      <c r="A65" s="23">
        <v>44651</v>
      </c>
      <c r="B65" s="22">
        <v>121.66</v>
      </c>
      <c r="C65" s="47">
        <v>-1.1500863832373297E-3</v>
      </c>
      <c r="E65" s="23">
        <v>44651</v>
      </c>
      <c r="F65" s="22">
        <v>3.3840000000000002E-2</v>
      </c>
      <c r="G65" s="47">
        <v>1.7746233583687012E-3</v>
      </c>
      <c r="I65" s="22">
        <v>0.748</v>
      </c>
      <c r="J65" s="47">
        <v>-3.8695091313609878E-3</v>
      </c>
      <c r="L65" s="47">
        <v>-1.1500863832373297E-3</v>
      </c>
      <c r="M65" s="47">
        <v>1.7746233583687012E-3</v>
      </c>
      <c r="N65" s="47">
        <v>-3.8695091313609878E-3</v>
      </c>
    </row>
    <row r="66" spans="1:14">
      <c r="A66" s="23">
        <v>44652</v>
      </c>
      <c r="B66" s="22">
        <v>122.49</v>
      </c>
      <c r="C66" s="47">
        <v>6.7991251070346863E-3</v>
      </c>
      <c r="E66" s="23">
        <v>44652</v>
      </c>
      <c r="F66" s="22">
        <v>3.3840000000000002E-2</v>
      </c>
      <c r="G66" s="47">
        <v>0</v>
      </c>
      <c r="I66" s="22">
        <v>0.74990000000000001</v>
      </c>
      <c r="J66" s="47">
        <v>2.5368863328663672E-3</v>
      </c>
      <c r="L66" s="47">
        <v>6.7991251070346863E-3</v>
      </c>
      <c r="M66" s="47">
        <v>0</v>
      </c>
      <c r="N66" s="47">
        <v>2.5368863328663672E-3</v>
      </c>
    </row>
    <row r="67" spans="1:14">
      <c r="A67" s="23">
        <v>44655</v>
      </c>
      <c r="B67" s="22">
        <v>122.78</v>
      </c>
      <c r="C67" s="47">
        <v>2.3647419997562943E-3</v>
      </c>
      <c r="E67" s="23">
        <v>44655</v>
      </c>
      <c r="F67" s="22">
        <v>3.3840000000000002E-2</v>
      </c>
      <c r="G67" s="47">
        <v>0</v>
      </c>
      <c r="I67" s="22">
        <v>0.75419999999999998</v>
      </c>
      <c r="J67" s="47">
        <v>5.7177205169130912E-3</v>
      </c>
      <c r="L67" s="47">
        <v>2.3647419997562943E-3</v>
      </c>
      <c r="M67" s="47">
        <v>0</v>
      </c>
      <c r="N67" s="47">
        <v>5.7177205169130912E-3</v>
      </c>
    </row>
    <row r="68" spans="1:14">
      <c r="A68" s="23">
        <v>44656</v>
      </c>
      <c r="B68" s="22">
        <v>123.6</v>
      </c>
      <c r="C68" s="47">
        <v>6.6564090242401631E-3</v>
      </c>
      <c r="E68" s="23">
        <v>44656</v>
      </c>
      <c r="F68" s="22">
        <v>3.3840000000000002E-2</v>
      </c>
      <c r="G68" s="47">
        <v>0</v>
      </c>
      <c r="I68" s="22">
        <v>0.75790000000000002</v>
      </c>
      <c r="J68" s="47">
        <v>4.8938659937268108E-3</v>
      </c>
      <c r="L68" s="47">
        <v>6.6564090242401631E-3</v>
      </c>
      <c r="M68" s="47">
        <v>0</v>
      </c>
      <c r="N68" s="47">
        <v>4.8938659937268108E-3</v>
      </c>
    </row>
    <row r="69" spans="1:14">
      <c r="A69" s="23">
        <v>44657</v>
      </c>
      <c r="B69" s="22">
        <v>123.79</v>
      </c>
      <c r="C69" s="47">
        <v>1.5360365201286072E-3</v>
      </c>
      <c r="E69" s="23">
        <v>44657</v>
      </c>
      <c r="F69" s="22">
        <v>3.3840000000000002E-2</v>
      </c>
      <c r="G69" s="47">
        <v>0</v>
      </c>
      <c r="I69" s="22">
        <v>0.75129999999999997</v>
      </c>
      <c r="J69" s="47">
        <v>-8.7464114428685222E-3</v>
      </c>
      <c r="L69" s="47">
        <v>1.5360365201286072E-3</v>
      </c>
      <c r="M69" s="47">
        <v>0</v>
      </c>
      <c r="N69" s="47">
        <v>-8.7464114428685222E-3</v>
      </c>
    </row>
    <row r="70" spans="1:14">
      <c r="A70" s="23">
        <v>44658</v>
      </c>
      <c r="B70" s="22">
        <v>123.92</v>
      </c>
      <c r="C70" s="47">
        <v>1.0496145648941702E-3</v>
      </c>
      <c r="E70" s="23">
        <v>44658</v>
      </c>
      <c r="F70" s="22">
        <v>3.3840000000000002E-2</v>
      </c>
      <c r="G70" s="47">
        <v>0</v>
      </c>
      <c r="I70" s="22">
        <v>0.74790000000000001</v>
      </c>
      <c r="J70" s="47">
        <v>-4.5357601774929776E-3</v>
      </c>
      <c r="L70" s="47">
        <v>1.0496145648941702E-3</v>
      </c>
      <c r="M70" s="47">
        <v>0</v>
      </c>
      <c r="N70" s="47">
        <v>-4.5357601774929776E-3</v>
      </c>
    </row>
    <row r="71" spans="1:14">
      <c r="A71" s="23">
        <v>44659</v>
      </c>
      <c r="B71" s="22">
        <v>124.32</v>
      </c>
      <c r="C71" s="47">
        <v>3.2226905107240163E-3</v>
      </c>
      <c r="E71" s="23">
        <v>44659</v>
      </c>
      <c r="F71" s="22">
        <v>3.3840000000000002E-2</v>
      </c>
      <c r="G71" s="47">
        <v>0</v>
      </c>
      <c r="I71" s="22">
        <v>0.74550000000000005</v>
      </c>
      <c r="J71" s="47">
        <v>-3.2141449928287285E-3</v>
      </c>
      <c r="L71" s="47">
        <v>3.2226905107240163E-3</v>
      </c>
      <c r="M71" s="47">
        <v>0</v>
      </c>
      <c r="N71" s="47">
        <v>-3.2141449928287285E-3</v>
      </c>
    </row>
    <row r="72" spans="1:14">
      <c r="A72" s="23">
        <v>44662</v>
      </c>
      <c r="B72" s="22">
        <v>125.35</v>
      </c>
      <c r="C72" s="47">
        <v>8.2509379849650937E-3</v>
      </c>
      <c r="E72" s="23">
        <v>44662</v>
      </c>
      <c r="F72" s="22">
        <v>3.3840000000000002E-2</v>
      </c>
      <c r="G72" s="47">
        <v>0</v>
      </c>
      <c r="I72" s="22">
        <v>0.7419</v>
      </c>
      <c r="J72" s="47">
        <v>-4.8406710093129059E-3</v>
      </c>
      <c r="L72" s="47">
        <v>8.2509379849650937E-3</v>
      </c>
      <c r="M72" s="47">
        <v>0</v>
      </c>
      <c r="N72" s="47">
        <v>-4.8406710093129059E-3</v>
      </c>
    </row>
    <row r="73" spans="1:14">
      <c r="A73" s="23">
        <v>44663</v>
      </c>
      <c r="B73" s="22">
        <v>125.35</v>
      </c>
      <c r="C73" s="47">
        <v>0</v>
      </c>
      <c r="E73" s="23">
        <v>44663</v>
      </c>
      <c r="F73" s="22">
        <v>3.3840000000000002E-2</v>
      </c>
      <c r="G73" s="47">
        <v>0</v>
      </c>
      <c r="I73" s="22">
        <v>0.74590000000000001</v>
      </c>
      <c r="J73" s="47">
        <v>5.3770797656374327E-3</v>
      </c>
      <c r="L73" s="47">
        <v>0</v>
      </c>
      <c r="M73" s="47">
        <v>0</v>
      </c>
      <c r="N73" s="47">
        <v>5.3770797656374327E-3</v>
      </c>
    </row>
    <row r="74" spans="1:14">
      <c r="A74" s="23">
        <v>44664</v>
      </c>
      <c r="B74" s="22">
        <v>125.66</v>
      </c>
      <c r="C74" s="47">
        <v>2.4700223704985755E-3</v>
      </c>
      <c r="E74" s="23">
        <v>44664</v>
      </c>
      <c r="F74" s="22">
        <v>3.3840000000000002E-2</v>
      </c>
      <c r="G74" s="47">
        <v>0</v>
      </c>
      <c r="I74" s="22">
        <v>0.74480000000000002</v>
      </c>
      <c r="J74" s="47">
        <v>-1.4758169982602134E-3</v>
      </c>
      <c r="L74" s="47">
        <v>2.4700223704985755E-3</v>
      </c>
      <c r="M74" s="47">
        <v>0</v>
      </c>
      <c r="N74" s="47">
        <v>-1.4758169982602134E-3</v>
      </c>
    </row>
    <row r="75" spans="1:14">
      <c r="A75" s="23">
        <v>44665</v>
      </c>
      <c r="B75" s="22">
        <v>125.86</v>
      </c>
      <c r="C75" s="47">
        <v>1.590331123986638E-3</v>
      </c>
      <c r="E75" s="23">
        <v>44665</v>
      </c>
      <c r="F75" s="22">
        <v>3.3840000000000002E-2</v>
      </c>
      <c r="G75" s="47">
        <v>0</v>
      </c>
      <c r="I75" s="22">
        <v>0.74180000000000001</v>
      </c>
      <c r="J75" s="47">
        <v>-4.0360609073668754E-3</v>
      </c>
      <c r="L75" s="47">
        <v>1.590331123986638E-3</v>
      </c>
      <c r="M75" s="47">
        <v>0</v>
      </c>
      <c r="N75" s="47">
        <v>-4.0360609073668754E-3</v>
      </c>
    </row>
    <row r="76" spans="1:14">
      <c r="A76" s="23">
        <v>44666</v>
      </c>
      <c r="B76" s="22">
        <v>126.35</v>
      </c>
      <c r="C76" s="47">
        <v>3.8856557354157162E-3</v>
      </c>
      <c r="E76" s="23">
        <v>44666</v>
      </c>
      <c r="F76" s="22">
        <v>3.3840000000000002E-2</v>
      </c>
      <c r="G76" s="47">
        <v>0</v>
      </c>
      <c r="I76" s="22">
        <v>0.73970000000000002</v>
      </c>
      <c r="J76" s="47">
        <v>-2.8349664616683988E-3</v>
      </c>
      <c r="L76" s="47">
        <v>3.8856557354157162E-3</v>
      </c>
      <c r="M76" s="47">
        <v>0</v>
      </c>
      <c r="N76" s="47">
        <v>-2.8349664616683988E-3</v>
      </c>
    </row>
    <row r="77" spans="1:14">
      <c r="A77" s="23">
        <v>44669</v>
      </c>
      <c r="B77" s="22">
        <v>126.97</v>
      </c>
      <c r="C77" s="47">
        <v>4.8950042474968187E-3</v>
      </c>
      <c r="E77" s="23">
        <v>44669</v>
      </c>
      <c r="F77" s="22">
        <v>3.3840000000000002E-2</v>
      </c>
      <c r="G77" s="47">
        <v>0</v>
      </c>
      <c r="I77" s="22">
        <v>0.73460000000000003</v>
      </c>
      <c r="J77" s="47">
        <v>-6.9185652082550814E-3</v>
      </c>
      <c r="L77" s="47">
        <v>4.8950042474968187E-3</v>
      </c>
      <c r="M77" s="47">
        <v>0</v>
      </c>
      <c r="N77" s="47">
        <v>-6.9185652082550814E-3</v>
      </c>
    </row>
    <row r="78" spans="1:14">
      <c r="A78" s="23">
        <v>44670</v>
      </c>
      <c r="B78" s="22">
        <v>128.9</v>
      </c>
      <c r="C78" s="47">
        <v>1.508607186344166E-2</v>
      </c>
      <c r="E78" s="23">
        <v>44670</v>
      </c>
      <c r="F78" s="22">
        <v>3.3840000000000002E-2</v>
      </c>
      <c r="G78" s="47">
        <v>0</v>
      </c>
      <c r="I78" s="22">
        <v>0.73699999999999999</v>
      </c>
      <c r="J78" s="47">
        <v>3.261758803769662E-3</v>
      </c>
      <c r="L78" s="47">
        <v>1.508607186344166E-2</v>
      </c>
      <c r="M78" s="47">
        <v>0</v>
      </c>
      <c r="N78" s="47">
        <v>3.261758803769662E-3</v>
      </c>
    </row>
    <row r="79" spans="1:14">
      <c r="A79" s="23">
        <v>44671</v>
      </c>
      <c r="B79" s="22">
        <v>127.88</v>
      </c>
      <c r="C79" s="47">
        <v>-7.9445857535011006E-3</v>
      </c>
      <c r="E79" s="23">
        <v>44671</v>
      </c>
      <c r="F79" s="22">
        <v>3.3079999999999998E-2</v>
      </c>
      <c r="G79" s="47">
        <v>-2.2714664582532053E-2</v>
      </c>
      <c r="I79" s="22">
        <v>0.745</v>
      </c>
      <c r="J79" s="47">
        <v>1.0796326190222864E-2</v>
      </c>
      <c r="L79" s="47">
        <v>-7.9445857535011006E-3</v>
      </c>
      <c r="M79" s="47">
        <v>-2.2714664582532053E-2</v>
      </c>
      <c r="N79" s="47">
        <v>1.0796326190222864E-2</v>
      </c>
    </row>
    <row r="80" spans="1:14">
      <c r="A80" s="23">
        <v>44672</v>
      </c>
      <c r="B80" s="22">
        <v>128.38999999999999</v>
      </c>
      <c r="C80" s="47">
        <v>3.9801824113514586E-3</v>
      </c>
      <c r="E80" s="23">
        <v>44672</v>
      </c>
      <c r="F80" s="22">
        <v>3.3840000000000002E-2</v>
      </c>
      <c r="G80" s="47">
        <v>2.2714664582532101E-2</v>
      </c>
      <c r="I80" s="22">
        <v>0.73709999999999998</v>
      </c>
      <c r="J80" s="47">
        <v>-1.0660650184316469E-2</v>
      </c>
      <c r="L80" s="47">
        <v>3.9801824113514586E-3</v>
      </c>
      <c r="M80" s="47">
        <v>2.2714664582532101E-2</v>
      </c>
      <c r="N80" s="47">
        <v>-1.0660650184316469E-2</v>
      </c>
    </row>
    <row r="81" spans="1:14">
      <c r="A81" s="23">
        <v>44673</v>
      </c>
      <c r="B81" s="22">
        <v>128.56</v>
      </c>
      <c r="C81" s="47">
        <v>1.3232148262650209E-3</v>
      </c>
      <c r="E81" s="23">
        <v>44673</v>
      </c>
      <c r="F81" s="22">
        <v>3.3079999999999998E-2</v>
      </c>
      <c r="G81" s="47">
        <v>-2.2714664582532053E-2</v>
      </c>
      <c r="I81" s="22">
        <v>0.7238</v>
      </c>
      <c r="J81" s="47">
        <v>-1.8208457065601022E-2</v>
      </c>
      <c r="L81" s="47">
        <v>1.3232148262650209E-3</v>
      </c>
      <c r="M81" s="47">
        <v>-2.2714664582532053E-2</v>
      </c>
      <c r="N81" s="47">
        <v>-1.8208457065601022E-2</v>
      </c>
    </row>
    <row r="82" spans="1:14">
      <c r="A82" s="23">
        <v>44676</v>
      </c>
      <c r="B82" s="22">
        <v>128.12</v>
      </c>
      <c r="C82" s="47">
        <v>-3.4283966882997854E-3</v>
      </c>
      <c r="E82" s="23">
        <v>44676</v>
      </c>
      <c r="F82" s="22">
        <v>3.3079999999999998E-2</v>
      </c>
      <c r="G82" s="47">
        <v>0</v>
      </c>
      <c r="I82" s="22">
        <v>0.7177</v>
      </c>
      <c r="J82" s="47">
        <v>-8.463456693615843E-3</v>
      </c>
      <c r="L82" s="47">
        <v>-3.4283966882997854E-3</v>
      </c>
      <c r="M82" s="47">
        <v>0</v>
      </c>
      <c r="N82" s="47">
        <v>-8.463456693615843E-3</v>
      </c>
    </row>
    <row r="83" spans="1:14">
      <c r="A83" s="23">
        <v>44677</v>
      </c>
      <c r="B83" s="22">
        <v>127.22</v>
      </c>
      <c r="C83" s="47">
        <v>-7.0494534902992342E-3</v>
      </c>
      <c r="E83" s="23">
        <v>44677</v>
      </c>
      <c r="F83" s="22">
        <v>3.3079999999999998E-2</v>
      </c>
      <c r="G83" s="47">
        <v>0</v>
      </c>
      <c r="I83" s="22">
        <v>0.71209999999999996</v>
      </c>
      <c r="J83" s="47">
        <v>-7.8333034479472017E-3</v>
      </c>
      <c r="L83" s="47">
        <v>-7.0494534902992342E-3</v>
      </c>
      <c r="M83" s="47">
        <v>0</v>
      </c>
      <c r="N83" s="47">
        <v>-7.8333034479472017E-3</v>
      </c>
    </row>
    <row r="84" spans="1:14">
      <c r="A84" s="23">
        <v>44678</v>
      </c>
      <c r="B84" s="22">
        <v>128.41999999999999</v>
      </c>
      <c r="C84" s="47">
        <v>9.3882711152441373E-3</v>
      </c>
      <c r="E84" s="23">
        <v>44678</v>
      </c>
      <c r="F84" s="22">
        <v>3.3079999999999998E-2</v>
      </c>
      <c r="G84" s="47">
        <v>0</v>
      </c>
      <c r="I84" s="22">
        <v>0.71260000000000001</v>
      </c>
      <c r="J84" s="47">
        <v>7.0190218365677741E-4</v>
      </c>
      <c r="L84" s="47">
        <v>9.3882711152441373E-3</v>
      </c>
      <c r="M84" s="47">
        <v>0</v>
      </c>
      <c r="N84" s="47">
        <v>7.0190218365677741E-4</v>
      </c>
    </row>
    <row r="85" spans="1:14">
      <c r="A85" s="23">
        <v>44679</v>
      </c>
      <c r="B85" s="22">
        <v>130.85</v>
      </c>
      <c r="C85" s="47">
        <v>1.8745486610252712E-2</v>
      </c>
      <c r="E85" s="23">
        <v>44679</v>
      </c>
      <c r="F85" s="22">
        <v>3.3079999999999998E-2</v>
      </c>
      <c r="G85" s="47">
        <v>0</v>
      </c>
      <c r="I85" s="22">
        <v>0.70920000000000005</v>
      </c>
      <c r="J85" s="47">
        <v>-4.7826789716828222E-3</v>
      </c>
      <c r="L85" s="47">
        <v>1.8745486610252712E-2</v>
      </c>
      <c r="M85" s="47">
        <v>0</v>
      </c>
      <c r="N85" s="47">
        <v>-4.7826789716828222E-3</v>
      </c>
    </row>
    <row r="86" spans="1:14">
      <c r="A86" s="23">
        <v>44680</v>
      </c>
      <c r="B86" s="22">
        <v>129.83000000000001</v>
      </c>
      <c r="C86" s="47">
        <v>-7.8257266039926891E-3</v>
      </c>
      <c r="E86" s="23">
        <v>44680</v>
      </c>
      <c r="F86" s="22">
        <v>3.3079999999999998E-2</v>
      </c>
      <c r="G86" s="47">
        <v>0</v>
      </c>
      <c r="I86" s="22">
        <v>0.70630000000000004</v>
      </c>
      <c r="J86" s="47">
        <v>-4.097497785176262E-3</v>
      </c>
      <c r="L86" s="47">
        <v>-7.8257266039926891E-3</v>
      </c>
      <c r="M86" s="47">
        <v>0</v>
      </c>
      <c r="N86" s="47">
        <v>-4.097497785176262E-3</v>
      </c>
    </row>
    <row r="87" spans="1:14">
      <c r="A87" s="23">
        <v>44683</v>
      </c>
      <c r="B87" s="22">
        <v>130.13999999999999</v>
      </c>
      <c r="C87" s="47">
        <v>2.3848916946756903E-3</v>
      </c>
      <c r="E87" s="23">
        <v>44683</v>
      </c>
      <c r="F87" s="22">
        <v>3.3840000000000002E-2</v>
      </c>
      <c r="G87" s="47">
        <v>2.2714664582532101E-2</v>
      </c>
      <c r="I87" s="22">
        <v>0.7046</v>
      </c>
      <c r="J87" s="47">
        <v>-2.4098105077393983E-3</v>
      </c>
      <c r="L87" s="47">
        <v>2.3848916946756903E-3</v>
      </c>
      <c r="M87" s="47">
        <v>2.2714664582532101E-2</v>
      </c>
      <c r="N87" s="47">
        <v>-2.4098105077393983E-3</v>
      </c>
    </row>
    <row r="88" spans="1:14">
      <c r="A88" s="23">
        <v>44684</v>
      </c>
      <c r="B88" s="22">
        <v>130.1</v>
      </c>
      <c r="C88" s="47">
        <v>-3.0740854837834518E-4</v>
      </c>
      <c r="E88" s="23">
        <v>44684</v>
      </c>
      <c r="F88" s="22">
        <v>3.3840000000000002E-2</v>
      </c>
      <c r="G88" s="47">
        <v>0</v>
      </c>
      <c r="I88" s="22">
        <v>0.70940000000000003</v>
      </c>
      <c r="J88" s="47">
        <v>6.7892764323842052E-3</v>
      </c>
      <c r="L88" s="47">
        <v>-3.0740854837834518E-4</v>
      </c>
      <c r="M88" s="47">
        <v>0</v>
      </c>
      <c r="N88" s="47">
        <v>6.7892764323842052E-3</v>
      </c>
    </row>
    <row r="89" spans="1:14">
      <c r="A89" s="23">
        <v>44685</v>
      </c>
      <c r="B89" s="22">
        <v>129.07</v>
      </c>
      <c r="C89" s="47">
        <v>-7.948492671363265E-3</v>
      </c>
      <c r="E89" s="23">
        <v>44685</v>
      </c>
      <c r="F89" s="22">
        <v>3.3840000000000002E-2</v>
      </c>
      <c r="G89" s="47">
        <v>0</v>
      </c>
      <c r="I89" s="22">
        <v>0.72619999999999996</v>
      </c>
      <c r="J89" s="47">
        <v>2.3405916640713939E-2</v>
      </c>
      <c r="L89" s="47">
        <v>-7.948492671363265E-3</v>
      </c>
      <c r="M89" s="47">
        <v>0</v>
      </c>
      <c r="N89" s="47">
        <v>2.3405916640713939E-2</v>
      </c>
    </row>
    <row r="90" spans="1:14">
      <c r="A90" s="23">
        <v>44686</v>
      </c>
      <c r="B90" s="22">
        <v>130.13</v>
      </c>
      <c r="C90" s="47">
        <v>8.179057941569607E-3</v>
      </c>
      <c r="E90" s="23">
        <v>44686</v>
      </c>
      <c r="F90" s="22">
        <v>3.3079999999999998E-2</v>
      </c>
      <c r="G90" s="47">
        <v>-2.2714664582532053E-2</v>
      </c>
      <c r="I90" s="22">
        <v>0.71109999999999995</v>
      </c>
      <c r="J90" s="47">
        <v>-2.1012392090763121E-2</v>
      </c>
      <c r="L90" s="47">
        <v>8.179057941569607E-3</v>
      </c>
      <c r="M90" s="47">
        <v>-2.2714664582532053E-2</v>
      </c>
      <c r="N90" s="47">
        <v>-2.1012392090763121E-2</v>
      </c>
    </row>
    <row r="91" spans="1:14">
      <c r="A91" s="23">
        <v>44687</v>
      </c>
      <c r="B91" s="22">
        <v>130.56</v>
      </c>
      <c r="C91" s="47">
        <v>3.2989404271308908E-3</v>
      </c>
      <c r="E91" s="23">
        <v>44687</v>
      </c>
      <c r="F91" s="22">
        <v>3.3079999999999998E-2</v>
      </c>
      <c r="G91" s="47">
        <v>0</v>
      </c>
      <c r="I91" s="22">
        <v>0.7077</v>
      </c>
      <c r="J91" s="47">
        <v>-4.7927918077331306E-3</v>
      </c>
      <c r="L91" s="47">
        <v>3.2989404271308908E-3</v>
      </c>
      <c r="M91" s="47">
        <v>0</v>
      </c>
      <c r="N91" s="47">
        <v>-4.7927918077331306E-3</v>
      </c>
    </row>
    <row r="92" spans="1:14">
      <c r="A92" s="23">
        <v>44690</v>
      </c>
      <c r="B92" s="22">
        <v>130.25</v>
      </c>
      <c r="C92" s="47">
        <v>-2.3772105823206408E-3</v>
      </c>
      <c r="E92" s="23">
        <v>44690</v>
      </c>
      <c r="F92" s="22">
        <v>3.3079999999999998E-2</v>
      </c>
      <c r="G92" s="47">
        <v>0</v>
      </c>
      <c r="I92" s="22">
        <v>0.69550000000000001</v>
      </c>
      <c r="J92" s="47">
        <v>-1.7389263718241402E-2</v>
      </c>
      <c r="L92" s="47">
        <v>-2.3772105823206408E-3</v>
      </c>
      <c r="M92" s="47">
        <v>0</v>
      </c>
      <c r="N92" s="47">
        <v>-1.7389263718241402E-2</v>
      </c>
    </row>
    <row r="93" spans="1:14">
      <c r="A93" s="23">
        <v>44691</v>
      </c>
      <c r="B93" s="22">
        <v>130.43</v>
      </c>
      <c r="C93" s="47">
        <v>1.3810037487155323E-3</v>
      </c>
      <c r="E93" s="23">
        <v>44691</v>
      </c>
      <c r="F93" s="22">
        <v>3.3079999999999998E-2</v>
      </c>
      <c r="G93" s="47">
        <v>0</v>
      </c>
      <c r="I93" s="22">
        <v>0.69350000000000001</v>
      </c>
      <c r="J93" s="47">
        <v>-2.8797716086112778E-3</v>
      </c>
      <c r="L93" s="47">
        <v>1.3810037487155323E-3</v>
      </c>
      <c r="M93" s="47">
        <v>0</v>
      </c>
      <c r="N93" s="47">
        <v>-2.8797716086112778E-3</v>
      </c>
    </row>
    <row r="94" spans="1:14">
      <c r="A94" s="23">
        <v>44692</v>
      </c>
      <c r="B94" s="22">
        <v>129.96</v>
      </c>
      <c r="C94" s="47">
        <v>-3.6099735812922091E-3</v>
      </c>
      <c r="E94" s="23">
        <v>44692</v>
      </c>
      <c r="F94" s="22">
        <v>3.3079999999999998E-2</v>
      </c>
      <c r="G94" s="47">
        <v>0</v>
      </c>
      <c r="I94" s="22">
        <v>0.69369999999999998</v>
      </c>
      <c r="J94" s="47">
        <v>2.8835063636935341E-4</v>
      </c>
      <c r="L94" s="47">
        <v>-3.6099735812922091E-3</v>
      </c>
      <c r="M94" s="47">
        <v>0</v>
      </c>
      <c r="N94" s="47">
        <v>2.8835063636935341E-4</v>
      </c>
    </row>
    <row r="95" spans="1:14">
      <c r="A95" s="23">
        <v>44693</v>
      </c>
      <c r="B95" s="22">
        <v>128.32</v>
      </c>
      <c r="C95" s="47">
        <v>-1.2699566682695292E-2</v>
      </c>
      <c r="E95" s="23">
        <v>44693</v>
      </c>
      <c r="F95" s="22">
        <v>3.3840000000000002E-2</v>
      </c>
      <c r="G95" s="47">
        <v>2.2714664582532101E-2</v>
      </c>
      <c r="I95" s="22">
        <v>0.68540000000000001</v>
      </c>
      <c r="J95" s="47">
        <v>-1.2036980950747136E-2</v>
      </c>
      <c r="L95" s="47">
        <v>-1.2699566682695292E-2</v>
      </c>
      <c r="M95" s="47">
        <v>2.2714664582532101E-2</v>
      </c>
      <c r="N95" s="47">
        <v>-1.2036980950747136E-2</v>
      </c>
    </row>
    <row r="96" spans="1:14">
      <c r="A96" s="23">
        <v>44694</v>
      </c>
      <c r="B96" s="22">
        <v>129.19</v>
      </c>
      <c r="C96" s="47">
        <v>6.7570448540055063E-3</v>
      </c>
      <c r="E96" s="23">
        <v>44694</v>
      </c>
      <c r="F96" s="22">
        <v>3.3840000000000002E-2</v>
      </c>
      <c r="G96" s="47">
        <v>0</v>
      </c>
      <c r="I96" s="22">
        <v>0.69389999999999996</v>
      </c>
      <c r="J96" s="47">
        <v>1.2325248464994564E-2</v>
      </c>
      <c r="L96" s="47">
        <v>6.7570448540055063E-3</v>
      </c>
      <c r="M96" s="47">
        <v>0</v>
      </c>
      <c r="N96" s="47">
        <v>1.2325248464994564E-2</v>
      </c>
    </row>
    <row r="97" spans="1:14">
      <c r="A97" s="23">
        <v>44697</v>
      </c>
      <c r="B97" s="22">
        <v>129.16</v>
      </c>
      <c r="C97" s="47">
        <v>-2.3224308213546697E-4</v>
      </c>
      <c r="E97" s="23">
        <v>44697</v>
      </c>
      <c r="F97" s="22">
        <v>3.3840000000000002E-2</v>
      </c>
      <c r="G97" s="47">
        <v>0</v>
      </c>
      <c r="I97" s="22">
        <v>0.69699999999999995</v>
      </c>
      <c r="J97" s="47">
        <v>4.4575528550206064E-3</v>
      </c>
      <c r="L97" s="47">
        <v>-2.3224308213546697E-4</v>
      </c>
      <c r="M97" s="47">
        <v>0</v>
      </c>
      <c r="N97" s="47">
        <v>4.4575528550206064E-3</v>
      </c>
    </row>
    <row r="98" spans="1:14">
      <c r="A98" s="23">
        <v>44698</v>
      </c>
      <c r="B98" s="22">
        <v>129.38999999999999</v>
      </c>
      <c r="C98" s="47">
        <v>1.7791534377868323E-3</v>
      </c>
      <c r="E98" s="23">
        <v>44698</v>
      </c>
      <c r="F98" s="22">
        <v>3.3840000000000002E-2</v>
      </c>
      <c r="G98" s="47">
        <v>0</v>
      </c>
      <c r="I98" s="22">
        <v>0.70289999999999997</v>
      </c>
      <c r="J98" s="47">
        <v>8.4292234213358529E-3</v>
      </c>
      <c r="L98" s="47">
        <v>1.7791534377868323E-3</v>
      </c>
      <c r="M98" s="47">
        <v>0</v>
      </c>
      <c r="N98" s="47">
        <v>8.4292234213358529E-3</v>
      </c>
    </row>
    <row r="99" spans="1:14">
      <c r="A99" s="23">
        <v>44699</v>
      </c>
      <c r="B99" s="22">
        <v>128.22</v>
      </c>
      <c r="C99" s="47">
        <v>-9.0835607687500767E-3</v>
      </c>
      <c r="E99" s="23">
        <v>44699</v>
      </c>
      <c r="F99" s="22">
        <v>3.3840000000000002E-2</v>
      </c>
      <c r="G99" s="47">
        <v>0</v>
      </c>
      <c r="I99" s="22">
        <v>0.69530000000000003</v>
      </c>
      <c r="J99" s="47">
        <v>-1.0871227076887405E-2</v>
      </c>
      <c r="L99" s="47">
        <v>-9.0835607687500767E-3</v>
      </c>
      <c r="M99" s="47">
        <v>0</v>
      </c>
      <c r="N99" s="47">
        <v>-1.0871227076887405E-2</v>
      </c>
    </row>
    <row r="100" spans="1:14">
      <c r="A100" s="23">
        <v>44700</v>
      </c>
      <c r="B100" s="22">
        <v>127.8</v>
      </c>
      <c r="C100" s="47">
        <v>-3.280996615676878E-3</v>
      </c>
      <c r="E100" s="23">
        <v>44700</v>
      </c>
      <c r="F100" s="22">
        <v>3.3840000000000002E-2</v>
      </c>
      <c r="G100" s="47">
        <v>0</v>
      </c>
      <c r="I100" s="22">
        <v>0.70469999999999999</v>
      </c>
      <c r="J100" s="47">
        <v>1.3428773228004674E-2</v>
      </c>
      <c r="L100" s="47">
        <v>-3.280996615676878E-3</v>
      </c>
      <c r="M100" s="47">
        <v>0</v>
      </c>
      <c r="N100" s="47">
        <v>1.3428773228004674E-2</v>
      </c>
    </row>
    <row r="101" spans="1:14">
      <c r="A101" s="23">
        <v>44701</v>
      </c>
      <c r="B101" s="22">
        <v>127.85</v>
      </c>
      <c r="C101" s="47">
        <v>3.9115979376125754E-4</v>
      </c>
      <c r="E101" s="23">
        <v>44701</v>
      </c>
      <c r="F101" s="22">
        <v>3.3840000000000002E-2</v>
      </c>
      <c r="G101" s="47">
        <v>0</v>
      </c>
      <c r="I101" s="22">
        <v>0.70330000000000004</v>
      </c>
      <c r="J101" s="47">
        <v>-1.988637019004202E-3</v>
      </c>
      <c r="L101" s="47">
        <v>3.9115979376125754E-4</v>
      </c>
      <c r="M101" s="47">
        <v>0</v>
      </c>
      <c r="N101" s="47">
        <v>-1.988637019004202E-3</v>
      </c>
    </row>
    <row r="102" spans="1:14">
      <c r="A102" s="23">
        <v>44704</v>
      </c>
      <c r="B102" s="22">
        <v>127.87</v>
      </c>
      <c r="C102" s="47">
        <v>1.5642108588129184E-4</v>
      </c>
      <c r="E102" s="23">
        <v>44704</v>
      </c>
      <c r="F102" s="22">
        <v>3.3840000000000002E-2</v>
      </c>
      <c r="G102" s="47">
        <v>0</v>
      </c>
      <c r="I102" s="22">
        <v>0.71060000000000001</v>
      </c>
      <c r="J102" s="47">
        <v>1.0326140272954131E-2</v>
      </c>
      <c r="L102" s="47">
        <v>1.5642108588129184E-4</v>
      </c>
      <c r="M102" s="47">
        <v>0</v>
      </c>
      <c r="N102" s="47">
        <v>1.0326140272954131E-2</v>
      </c>
    </row>
    <row r="103" spans="1:14">
      <c r="A103" s="23">
        <v>44705</v>
      </c>
      <c r="B103" s="22">
        <v>126.8</v>
      </c>
      <c r="C103" s="47">
        <v>-8.4030808199514005E-3</v>
      </c>
      <c r="E103" s="23">
        <v>44705</v>
      </c>
      <c r="F103" s="22">
        <v>3.3840000000000002E-2</v>
      </c>
      <c r="G103" s="47">
        <v>0</v>
      </c>
      <c r="I103" s="22">
        <v>0.71030000000000004</v>
      </c>
      <c r="J103" s="47">
        <v>-4.2226758316234316E-4</v>
      </c>
      <c r="L103" s="47">
        <v>-8.4030808199514005E-3</v>
      </c>
      <c r="M103" s="47">
        <v>0</v>
      </c>
      <c r="N103" s="47">
        <v>-4.2226758316234316E-4</v>
      </c>
    </row>
    <row r="104" spans="1:14">
      <c r="A104" s="23">
        <v>44706</v>
      </c>
      <c r="B104" s="22">
        <v>127.31</v>
      </c>
      <c r="C104" s="47">
        <v>4.0140150704284132E-3</v>
      </c>
      <c r="E104" s="23">
        <v>44706</v>
      </c>
      <c r="F104" s="22">
        <v>3.3840000000000002E-2</v>
      </c>
      <c r="G104" s="47">
        <v>0</v>
      </c>
      <c r="I104" s="22">
        <v>0.70930000000000004</v>
      </c>
      <c r="J104" s="47">
        <v>-1.4088477957232414E-3</v>
      </c>
      <c r="L104" s="47">
        <v>4.0140150704284132E-3</v>
      </c>
      <c r="M104" s="47">
        <v>0</v>
      </c>
      <c r="N104" s="47">
        <v>-1.4088477957232414E-3</v>
      </c>
    </row>
    <row r="105" spans="1:14">
      <c r="A105" s="23">
        <v>44707</v>
      </c>
      <c r="B105" s="22">
        <v>127.14</v>
      </c>
      <c r="C105" s="47">
        <v>-1.3362155652913278E-3</v>
      </c>
      <c r="E105" s="23">
        <v>44707</v>
      </c>
      <c r="F105" s="22">
        <v>3.3840000000000002E-2</v>
      </c>
      <c r="G105" s="47">
        <v>0</v>
      </c>
      <c r="I105" s="22">
        <v>0.70979999999999999</v>
      </c>
      <c r="J105" s="47">
        <v>7.04672004354947E-4</v>
      </c>
      <c r="L105" s="47">
        <v>-1.3362155652913278E-3</v>
      </c>
      <c r="M105" s="47">
        <v>0</v>
      </c>
      <c r="N105" s="47">
        <v>7.04672004354947E-4</v>
      </c>
    </row>
    <row r="106" spans="1:14">
      <c r="A106" s="23">
        <v>44708</v>
      </c>
      <c r="B106" s="22">
        <v>127.11</v>
      </c>
      <c r="C106" s="47">
        <v>-2.3598820168521932E-4</v>
      </c>
      <c r="E106" s="23">
        <v>44708</v>
      </c>
      <c r="F106" s="22">
        <v>3.3840000000000002E-2</v>
      </c>
      <c r="G106" s="47">
        <v>0</v>
      </c>
      <c r="I106" s="22">
        <v>0.71599999999999997</v>
      </c>
      <c r="J106" s="47">
        <v>8.6969267482494388E-3</v>
      </c>
      <c r="L106" s="47">
        <v>-2.3598820168521932E-4</v>
      </c>
      <c r="M106" s="47">
        <v>0</v>
      </c>
      <c r="N106" s="47">
        <v>8.6969267482494388E-3</v>
      </c>
    </row>
    <row r="107" spans="1:14">
      <c r="A107" s="23">
        <v>44711</v>
      </c>
      <c r="B107" s="22">
        <v>127.55</v>
      </c>
      <c r="C107" s="47">
        <v>3.455591281242924E-3</v>
      </c>
      <c r="E107" s="23">
        <v>44711</v>
      </c>
      <c r="F107" s="22">
        <v>3.3840000000000002E-2</v>
      </c>
      <c r="G107" s="47">
        <v>0</v>
      </c>
      <c r="I107" s="22">
        <v>0.71960000000000002</v>
      </c>
      <c r="J107" s="47">
        <v>5.0153351157325565E-3</v>
      </c>
      <c r="L107" s="47">
        <v>3.455591281242924E-3</v>
      </c>
      <c r="M107" s="47">
        <v>0</v>
      </c>
      <c r="N107" s="47">
        <v>5.0153351157325565E-3</v>
      </c>
    </row>
    <row r="108" spans="1:14">
      <c r="A108" s="23">
        <v>44712</v>
      </c>
      <c r="B108" s="22">
        <v>128.68</v>
      </c>
      <c r="C108" s="47">
        <v>8.8202577830052489E-3</v>
      </c>
      <c r="E108" s="23">
        <v>44712</v>
      </c>
      <c r="F108" s="22">
        <v>3.3840000000000002E-2</v>
      </c>
      <c r="G108" s="47">
        <v>0</v>
      </c>
      <c r="I108" s="22">
        <v>0.71730000000000005</v>
      </c>
      <c r="J108" s="47">
        <v>-3.2013389439892888E-3</v>
      </c>
      <c r="L108" s="47">
        <v>8.8202577830052489E-3</v>
      </c>
      <c r="M108" s="47">
        <v>0</v>
      </c>
      <c r="N108" s="47">
        <v>-3.2013389439892888E-3</v>
      </c>
    </row>
    <row r="109" spans="1:14">
      <c r="A109" s="23">
        <v>44713</v>
      </c>
      <c r="B109" s="22">
        <v>130.11000000000001</v>
      </c>
      <c r="C109" s="47">
        <v>1.1051544144558939E-2</v>
      </c>
      <c r="E109" s="23">
        <v>44713</v>
      </c>
      <c r="F109" s="22">
        <v>3.3840000000000002E-2</v>
      </c>
      <c r="G109" s="47">
        <v>0</v>
      </c>
      <c r="I109" s="22">
        <v>0.71750000000000003</v>
      </c>
      <c r="J109" s="47">
        <v>2.7878450138749995E-4</v>
      </c>
      <c r="L109" s="47">
        <v>1.1051544144558939E-2</v>
      </c>
      <c r="M109" s="47">
        <v>0</v>
      </c>
      <c r="N109" s="47">
        <v>2.7878450138749995E-4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9"/>
  <sheetViews>
    <sheetView topLeftCell="C1" workbookViewId="0">
      <selection activeCell="G4" sqref="G4"/>
    </sheetView>
  </sheetViews>
  <sheetFormatPr defaultColWidth="8.88671875" defaultRowHeight="14.4"/>
  <cols>
    <col min="1" max="1" width="13.44140625" style="22" customWidth="1"/>
    <col min="2" max="2" width="16.88671875" style="47" customWidth="1"/>
    <col min="4" max="4" width="40.44140625" customWidth="1"/>
    <col min="5" max="5" width="20.88671875" bestFit="1" customWidth="1"/>
    <col min="6" max="6" width="7.109375" customWidth="1"/>
    <col min="7" max="7" width="60.33203125" customWidth="1"/>
    <col min="8" max="8" width="11.109375" customWidth="1"/>
    <col min="9" max="9" width="9.88671875" customWidth="1"/>
    <col min="10" max="10" width="10.109375" customWidth="1"/>
    <col min="11" max="11" width="12" customWidth="1"/>
    <col min="12" max="12" width="4.88671875" customWidth="1"/>
    <col min="14" max="14" width="46.109375" customWidth="1"/>
  </cols>
  <sheetData>
    <row r="1" spans="1:11">
      <c r="A1" s="44" t="s">
        <v>0</v>
      </c>
      <c r="B1" s="45" t="s">
        <v>38</v>
      </c>
      <c r="D1" s="15" t="s">
        <v>10</v>
      </c>
    </row>
    <row r="2" spans="1:11">
      <c r="A2" s="23">
        <v>44565</v>
      </c>
      <c r="B2" s="47">
        <v>-4.8641654009081835E-4</v>
      </c>
      <c r="G2" s="100" t="s">
        <v>81</v>
      </c>
    </row>
    <row r="3" spans="1:11">
      <c r="A3" s="23">
        <v>44566</v>
      </c>
      <c r="B3" s="47">
        <v>1.1734062919263393E-5</v>
      </c>
      <c r="D3" s="6" t="s">
        <v>11</v>
      </c>
      <c r="E3" s="20">
        <f>PERCENTILE(B2:B154,5%)</f>
        <v>-5.0989355072928099E-3</v>
      </c>
    </row>
    <row r="4" spans="1:11" ht="63" customHeight="1">
      <c r="A4" s="23">
        <v>44567</v>
      </c>
      <c r="B4" s="47">
        <v>-2.4739709089494711E-3</v>
      </c>
      <c r="D4" s="6" t="s">
        <v>12</v>
      </c>
      <c r="E4" s="20">
        <f>PERCENTILE(B3:B154,1%)</f>
        <v>-1.3044146601418909E-2</v>
      </c>
      <c r="G4" s="98" t="s">
        <v>135</v>
      </c>
    </row>
    <row r="5" spans="1:11">
      <c r="A5" s="23">
        <v>44568</v>
      </c>
      <c r="B5" s="47">
        <v>-2.6989084017915548E-4</v>
      </c>
      <c r="D5" s="6" t="s">
        <v>13</v>
      </c>
      <c r="E5" s="20">
        <f>PERCENTILE(B3:B154,0.01%)</f>
        <v>-1.494677529615281E-2</v>
      </c>
      <c r="G5" s="93"/>
      <c r="H5" s="93"/>
      <c r="I5" s="93"/>
      <c r="J5" s="93"/>
      <c r="K5" s="93"/>
    </row>
    <row r="6" spans="1:11">
      <c r="A6" s="23">
        <v>44571</v>
      </c>
      <c r="B6" s="47">
        <v>-2.5916639646990595E-3</v>
      </c>
      <c r="D6" s="6"/>
      <c r="E6" s="6"/>
      <c r="G6" s="93"/>
      <c r="H6" s="93"/>
      <c r="I6" s="93"/>
      <c r="J6" s="93"/>
      <c r="K6" s="93"/>
    </row>
    <row r="7" spans="1:11" ht="60.75" customHeight="1">
      <c r="A7" s="23">
        <v>44572</v>
      </c>
      <c r="B7" s="47">
        <v>-1.0851316946552392E-3</v>
      </c>
      <c r="D7" s="19" t="s">
        <v>15</v>
      </c>
      <c r="E7" s="49">
        <v>10132.4</v>
      </c>
      <c r="G7" s="126" t="s">
        <v>136</v>
      </c>
      <c r="H7" s="126"/>
      <c r="I7" s="126"/>
      <c r="J7" s="126"/>
      <c r="K7" s="126"/>
    </row>
    <row r="8" spans="1:11">
      <c r="A8" s="23">
        <v>44573</v>
      </c>
      <c r="B8" s="47">
        <v>-3.4452973022950592E-3</v>
      </c>
      <c r="D8" s="19" t="s">
        <v>61</v>
      </c>
      <c r="E8" s="96">
        <f>E7*E3</f>
        <v>-51.664454134093667</v>
      </c>
      <c r="G8" s="93"/>
      <c r="H8" s="93"/>
      <c r="I8" s="93"/>
      <c r="J8" s="93"/>
      <c r="K8" s="93"/>
    </row>
    <row r="9" spans="1:11">
      <c r="A9" s="23">
        <v>44574</v>
      </c>
      <c r="B9" s="47">
        <v>-3.9764160314957487E-3</v>
      </c>
      <c r="D9" s="19" t="s">
        <v>17</v>
      </c>
      <c r="E9" s="96">
        <f>E8*SQRT(10)</f>
        <v>-163.37734913303828</v>
      </c>
      <c r="G9" s="93"/>
      <c r="H9" s="93"/>
      <c r="I9" s="93"/>
      <c r="J9" s="93"/>
      <c r="K9" s="93"/>
    </row>
    <row r="10" spans="1:11">
      <c r="A10" s="23">
        <v>44575</v>
      </c>
      <c r="B10" s="47">
        <v>-3.2105409154945704E-3</v>
      </c>
      <c r="G10" s="93"/>
      <c r="H10" s="93"/>
      <c r="I10" s="93"/>
      <c r="J10" s="93"/>
      <c r="K10" s="93"/>
    </row>
    <row r="11" spans="1:11">
      <c r="A11" s="23">
        <v>44578</v>
      </c>
      <c r="B11" s="47">
        <v>-3.9041045855848144E-3</v>
      </c>
      <c r="D11" s="19" t="s">
        <v>16</v>
      </c>
      <c r="E11" s="6">
        <f>E7*E4</f>
        <v>-132.16851102421694</v>
      </c>
      <c r="G11" s="93"/>
      <c r="H11" s="93"/>
      <c r="I11" s="93"/>
      <c r="J11" s="93"/>
      <c r="K11" s="93"/>
    </row>
    <row r="12" spans="1:11">
      <c r="A12" s="23">
        <v>44579</v>
      </c>
      <c r="B12" s="47">
        <v>-3.5420305810922092E-4</v>
      </c>
      <c r="D12" s="19" t="s">
        <v>17</v>
      </c>
      <c r="E12" s="6">
        <f>E11*SQRT(10)</f>
        <v>-417.95352978959943</v>
      </c>
      <c r="G12" s="93"/>
      <c r="H12" s="93"/>
      <c r="I12" s="93"/>
      <c r="J12" s="93"/>
      <c r="K12" s="93"/>
    </row>
    <row r="13" spans="1:11">
      <c r="A13" s="23">
        <v>44580</v>
      </c>
      <c r="B13" s="47">
        <v>2.2555335604490794E-4</v>
      </c>
    </row>
    <row r="14" spans="1:11">
      <c r="A14" s="23">
        <v>44581</v>
      </c>
      <c r="B14" s="47">
        <v>-1.3058560514013935E-3</v>
      </c>
      <c r="D14" s="15" t="s">
        <v>18</v>
      </c>
      <c r="G14" s="93"/>
      <c r="H14" s="93"/>
      <c r="I14" s="93"/>
      <c r="J14" s="93"/>
      <c r="K14" s="93"/>
    </row>
    <row r="15" spans="1:11">
      <c r="A15" s="23">
        <v>44582</v>
      </c>
      <c r="B15" s="47">
        <v>-8.9055850293007688E-4</v>
      </c>
      <c r="D15" s="19" t="s">
        <v>19</v>
      </c>
      <c r="E15" s="17">
        <f>AVERAGE(B2:B154)</f>
        <v>5.3333689237171452E-5</v>
      </c>
      <c r="G15" s="93"/>
      <c r="H15" s="93"/>
      <c r="I15" s="93"/>
      <c r="J15" s="93"/>
      <c r="K15" s="93"/>
    </row>
    <row r="16" spans="1:11">
      <c r="A16" s="23">
        <v>44585</v>
      </c>
      <c r="B16" s="47">
        <v>-7.307925819955481E-3</v>
      </c>
      <c r="D16" s="19" t="s">
        <v>20</v>
      </c>
      <c r="E16" s="8">
        <f>_xlfn.STDEV.P(B2:B154)</f>
        <v>3.5674303772886152E-3</v>
      </c>
      <c r="G16" s="93"/>
      <c r="H16" s="93"/>
      <c r="I16" s="93"/>
      <c r="J16" s="93"/>
      <c r="K16" s="93"/>
    </row>
    <row r="17" spans="1:11">
      <c r="A17" s="23">
        <v>44586</v>
      </c>
      <c r="B17" s="47">
        <v>-8.1703528760951295E-4</v>
      </c>
      <c r="D17" s="19" t="s">
        <v>21</v>
      </c>
      <c r="E17" s="6">
        <f>NORMSINV(0.05)</f>
        <v>-1.6448536269514726</v>
      </c>
      <c r="G17" s="93"/>
      <c r="H17" s="93"/>
      <c r="I17" s="93"/>
      <c r="J17" s="93"/>
      <c r="K17" s="93"/>
    </row>
    <row r="18" spans="1:11">
      <c r="A18" s="23">
        <v>44587</v>
      </c>
      <c r="B18" s="47">
        <v>5.8103008598003165E-5</v>
      </c>
      <c r="D18" s="19" t="s">
        <v>22</v>
      </c>
      <c r="E18" s="20">
        <f>E15+E16*E17</f>
        <v>-5.8145671057428672E-3</v>
      </c>
      <c r="G18" s="93"/>
      <c r="H18" s="93"/>
      <c r="I18" s="93"/>
      <c r="J18" s="93"/>
      <c r="K18" s="93"/>
    </row>
    <row r="19" spans="1:11">
      <c r="A19" s="23">
        <v>44588</v>
      </c>
      <c r="B19" s="47">
        <v>8.6298401788932676E-4</v>
      </c>
      <c r="D19" s="6"/>
      <c r="E19" s="6"/>
      <c r="G19" s="93"/>
      <c r="H19" s="93"/>
      <c r="I19" s="93"/>
      <c r="J19" s="93"/>
      <c r="K19" s="93"/>
    </row>
    <row r="20" spans="1:11" ht="64.5" customHeight="1">
      <c r="A20" s="23">
        <v>44589</v>
      </c>
      <c r="B20" s="47">
        <v>1.7491226784721466E-3</v>
      </c>
      <c r="D20" s="19" t="s">
        <v>15</v>
      </c>
      <c r="E20" s="49">
        <v>10132.4</v>
      </c>
      <c r="G20" s="126" t="s">
        <v>137</v>
      </c>
      <c r="H20" s="126"/>
      <c r="I20" s="126"/>
      <c r="J20" s="126"/>
      <c r="K20" s="126"/>
    </row>
    <row r="21" spans="1:11">
      <c r="A21" s="23">
        <v>44592</v>
      </c>
      <c r="B21" s="47">
        <v>6.6241658978607332E-3</v>
      </c>
      <c r="D21" s="19" t="s">
        <v>23</v>
      </c>
      <c r="E21" s="96">
        <f>E20*E18</f>
        <v>-58.915519742229023</v>
      </c>
    </row>
    <row r="22" spans="1:11">
      <c r="A22" s="23">
        <v>44593</v>
      </c>
      <c r="B22" s="47">
        <v>-1.336541640809279E-3</v>
      </c>
      <c r="D22" s="19" t="s">
        <v>24</v>
      </c>
      <c r="E22" s="96">
        <f>E21*SQRT(10)</f>
        <v>-186.30723191805995</v>
      </c>
    </row>
    <row r="23" spans="1:11">
      <c r="A23" s="23">
        <v>44594</v>
      </c>
      <c r="B23" s="47">
        <v>1.1851280801520965E-3</v>
      </c>
      <c r="D23" s="6"/>
      <c r="E23" s="6"/>
    </row>
    <row r="24" spans="1:11">
      <c r="A24" s="23">
        <v>44595</v>
      </c>
      <c r="B24" s="47">
        <v>3.1081968405211918E-3</v>
      </c>
      <c r="D24" s="19" t="s">
        <v>25</v>
      </c>
      <c r="E24" s="6">
        <f>NORMSINV(0.01)</f>
        <v>-2.3263478740408408</v>
      </c>
    </row>
    <row r="25" spans="1:11">
      <c r="A25" s="23">
        <v>44596</v>
      </c>
      <c r="B25" s="47">
        <v>2.2246658130777369E-3</v>
      </c>
      <c r="D25" s="19" t="s">
        <v>26</v>
      </c>
      <c r="E25" s="35">
        <f>E15+E16*E24</f>
        <v>-8.2457503847569134E-3</v>
      </c>
    </row>
    <row r="26" spans="1:11">
      <c r="A26" s="23">
        <v>44599</v>
      </c>
      <c r="B26" s="47">
        <v>3.6375859848566919E-3</v>
      </c>
      <c r="D26" s="19" t="s">
        <v>27</v>
      </c>
      <c r="E26" s="6">
        <f>E20*E25</f>
        <v>-83.549241198510941</v>
      </c>
    </row>
    <row r="27" spans="1:11">
      <c r="A27" s="23">
        <v>44600</v>
      </c>
      <c r="B27" s="47">
        <v>8.9760380002979075E-4</v>
      </c>
      <c r="D27" s="19" t="s">
        <v>28</v>
      </c>
      <c r="E27" s="6">
        <f>E26*SQRT(10)</f>
        <v>-264.20589896607078</v>
      </c>
    </row>
    <row r="28" spans="1:11">
      <c r="A28" s="23">
        <v>44601</v>
      </c>
      <c r="B28" s="47">
        <v>1.4065420296978301E-3</v>
      </c>
    </row>
    <row r="29" spans="1:11">
      <c r="A29" s="23">
        <v>44602</v>
      </c>
      <c r="B29" s="47">
        <v>7.4229847591136605E-4</v>
      </c>
    </row>
    <row r="30" spans="1:11">
      <c r="A30" s="23">
        <v>44603</v>
      </c>
      <c r="B30" s="47">
        <v>-4.4222415613626113E-3</v>
      </c>
    </row>
    <row r="31" spans="1:11">
      <c r="A31" s="23">
        <v>44606</v>
      </c>
      <c r="B31" s="47">
        <v>-7.0838777373703173E-3</v>
      </c>
    </row>
    <row r="32" spans="1:11">
      <c r="A32" s="23">
        <v>44607</v>
      </c>
      <c r="B32" s="47">
        <v>5.2173492575582322E-3</v>
      </c>
    </row>
    <row r="33" spans="1:2">
      <c r="A33" s="23">
        <v>44608</v>
      </c>
      <c r="B33" s="47">
        <v>1.2877197436923225E-3</v>
      </c>
    </row>
    <row r="34" spans="1:2">
      <c r="A34" s="23">
        <v>44609</v>
      </c>
      <c r="B34" s="47">
        <v>-5.3592564952134342E-3</v>
      </c>
    </row>
    <row r="35" spans="1:2">
      <c r="A35" s="23">
        <v>44610</v>
      </c>
      <c r="B35" s="47">
        <v>-7.4779308108689627E-4</v>
      </c>
    </row>
    <row r="36" spans="1:2">
      <c r="A36" s="23">
        <v>44613</v>
      </c>
      <c r="B36" s="47">
        <v>-6.3862674085819054E-3</v>
      </c>
    </row>
    <row r="37" spans="1:2">
      <c r="A37" s="23">
        <v>44614</v>
      </c>
      <c r="B37" s="47">
        <v>-4.9253881820123949E-3</v>
      </c>
    </row>
    <row r="38" spans="1:2">
      <c r="A38" s="23">
        <v>44615</v>
      </c>
      <c r="B38" s="47">
        <v>-1.496963827104354E-2</v>
      </c>
    </row>
    <row r="39" spans="1:2">
      <c r="A39" s="23">
        <v>44616</v>
      </c>
      <c r="B39" s="47">
        <v>2.7194656497512822E-3</v>
      </c>
    </row>
    <row r="40" spans="1:2">
      <c r="A40" s="23">
        <v>44617</v>
      </c>
      <c r="B40" s="47">
        <v>-1.4364699778440211E-3</v>
      </c>
    </row>
    <row r="41" spans="1:2">
      <c r="A41" s="23">
        <v>44620</v>
      </c>
      <c r="B41" s="47">
        <v>-1.563918024757581E-3</v>
      </c>
    </row>
    <row r="42" spans="1:2">
      <c r="A42" s="23">
        <v>44621</v>
      </c>
      <c r="B42" s="47">
        <v>-5.4097810326654951E-4</v>
      </c>
    </row>
    <row r="43" spans="1:2">
      <c r="A43" s="23">
        <v>44622</v>
      </c>
      <c r="B43" s="47">
        <v>2.7782208417651087E-3</v>
      </c>
    </row>
    <row r="44" spans="1:2">
      <c r="A44" s="23">
        <v>44623</v>
      </c>
      <c r="B44" s="47">
        <v>3.1273068554395726E-4</v>
      </c>
    </row>
    <row r="45" spans="1:2">
      <c r="A45" s="23">
        <v>44624</v>
      </c>
      <c r="B45" s="47">
        <v>-1.8048962552751617E-3</v>
      </c>
    </row>
    <row r="46" spans="1:2">
      <c r="A46" s="23">
        <v>44627</v>
      </c>
      <c r="B46" s="47">
        <v>1.0379786585957194E-3</v>
      </c>
    </row>
    <row r="47" spans="1:2">
      <c r="A47" s="23">
        <v>44628</v>
      </c>
      <c r="B47" s="47">
        <v>5.958841211230572E-4</v>
      </c>
    </row>
    <row r="48" spans="1:2">
      <c r="A48" s="23">
        <v>44629</v>
      </c>
      <c r="B48" s="47">
        <v>1.3207217169320042E-3</v>
      </c>
    </row>
    <row r="49" spans="1:2">
      <c r="A49" s="23">
        <v>44630</v>
      </c>
      <c r="B49" s="47">
        <v>9.8895286017247567E-3</v>
      </c>
    </row>
    <row r="50" spans="1:2">
      <c r="A50" s="23">
        <v>44631</v>
      </c>
      <c r="B50" s="47">
        <v>5.5322565998546496E-3</v>
      </c>
    </row>
    <row r="51" spans="1:2">
      <c r="A51" s="23">
        <v>44634</v>
      </c>
      <c r="B51" s="47">
        <v>-8.7064378229199002E-4</v>
      </c>
    </row>
    <row r="52" spans="1:2">
      <c r="A52" s="23">
        <v>44635</v>
      </c>
      <c r="B52" s="47">
        <v>-1.6093773029560159E-3</v>
      </c>
    </row>
    <row r="53" spans="1:2">
      <c r="A53" s="23">
        <v>44636</v>
      </c>
      <c r="B53" s="47">
        <v>2.7693384050964266E-3</v>
      </c>
    </row>
    <row r="54" spans="1:2">
      <c r="A54" s="23">
        <v>44637</v>
      </c>
      <c r="B54" s="47">
        <v>7.2114836424109477E-4</v>
      </c>
    </row>
    <row r="55" spans="1:2">
      <c r="A55" s="23">
        <v>44638</v>
      </c>
      <c r="B55" s="47">
        <v>4.5788679180519673E-3</v>
      </c>
    </row>
    <row r="56" spans="1:2">
      <c r="A56" s="23">
        <v>44641</v>
      </c>
      <c r="B56" s="47">
        <v>8.0320195258990639E-4</v>
      </c>
    </row>
    <row r="57" spans="1:2">
      <c r="A57" s="23">
        <v>44642</v>
      </c>
      <c r="B57" s="47">
        <v>5.329727852976896E-3</v>
      </c>
    </row>
    <row r="58" spans="1:2">
      <c r="A58" s="23">
        <v>44643</v>
      </c>
      <c r="B58" s="47">
        <v>1.5582275514641557E-3</v>
      </c>
    </row>
    <row r="59" spans="1:2">
      <c r="A59" s="23">
        <v>44644</v>
      </c>
      <c r="B59" s="47">
        <v>4.0770256570197578E-3</v>
      </c>
    </row>
    <row r="60" spans="1:2">
      <c r="A60" s="23">
        <v>44645</v>
      </c>
      <c r="B60" s="47">
        <v>-8.8383357699041518E-4</v>
      </c>
    </row>
    <row r="61" spans="1:2">
      <c r="A61" s="23">
        <v>44648</v>
      </c>
      <c r="B61" s="47">
        <v>5.683751539079655E-3</v>
      </c>
    </row>
    <row r="62" spans="1:2">
      <c r="A62" s="23">
        <v>44649</v>
      </c>
      <c r="B62" s="47">
        <v>-3.2156682758838605E-3</v>
      </c>
    </row>
    <row r="63" spans="1:2">
      <c r="A63" s="23">
        <v>44650</v>
      </c>
      <c r="B63" s="47">
        <v>-4.2482877574225352E-3</v>
      </c>
    </row>
    <row r="64" spans="1:2">
      <c r="A64" s="23">
        <v>44651</v>
      </c>
      <c r="B64" s="47">
        <v>4.0326212753319878E-5</v>
      </c>
    </row>
    <row r="65" spans="1:2">
      <c r="A65" s="23">
        <v>44652</v>
      </c>
      <c r="B65" s="47">
        <v>2.9733386761005114E-3</v>
      </c>
    </row>
    <row r="66" spans="1:2">
      <c r="A66" s="23">
        <v>44655</v>
      </c>
      <c r="B66" s="47">
        <v>1.5176688515938269E-3</v>
      </c>
    </row>
    <row r="67" spans="1:2">
      <c r="A67" s="23">
        <v>44656</v>
      </c>
      <c r="B67" s="47">
        <v>3.1519502090687464E-3</v>
      </c>
    </row>
    <row r="68" spans="1:2">
      <c r="A68" s="23">
        <v>44657</v>
      </c>
      <c r="B68" s="47">
        <v>-2.6022653623540928E-4</v>
      </c>
    </row>
    <row r="69" spans="1:2">
      <c r="A69" s="23">
        <v>44658</v>
      </c>
      <c r="B69" s="47">
        <v>-3.373019179162966E-5</v>
      </c>
    </row>
    <row r="70" spans="1:2">
      <c r="A70" s="23">
        <v>44659</v>
      </c>
      <c r="B70" s="47">
        <v>9.6766170500673374E-4</v>
      </c>
    </row>
    <row r="71" spans="1:2">
      <c r="A71" s="23">
        <v>44662</v>
      </c>
      <c r="B71" s="47">
        <v>2.8163080930547471E-3</v>
      </c>
    </row>
    <row r="72" spans="1:2">
      <c r="A72" s="23">
        <v>44663</v>
      </c>
      <c r="B72" s="47">
        <v>5.3770797656374329E-4</v>
      </c>
    </row>
    <row r="73" spans="1:2">
      <c r="A73" s="23">
        <v>44664</v>
      </c>
      <c r="B73" s="47">
        <v>8.404272483734089E-4</v>
      </c>
    </row>
    <row r="74" spans="1:2">
      <c r="A74" s="23">
        <v>44665</v>
      </c>
      <c r="B74" s="47">
        <v>2.3252635885796764E-4</v>
      </c>
    </row>
    <row r="75" spans="1:2">
      <c r="A75" s="23">
        <v>44666</v>
      </c>
      <c r="B75" s="47">
        <v>1.2707656479994467E-3</v>
      </c>
    </row>
    <row r="76" spans="1:2">
      <c r="A76" s="23">
        <v>44669</v>
      </c>
      <c r="B76" s="47">
        <v>1.2661451781732192E-3</v>
      </c>
    </row>
    <row r="77" spans="1:2">
      <c r="A77" s="23">
        <v>44670</v>
      </c>
      <c r="B77" s="47">
        <v>6.3606046257536309E-3</v>
      </c>
    </row>
    <row r="78" spans="1:2">
      <c r="A78" s="23">
        <v>44671</v>
      </c>
      <c r="B78" s="47">
        <v>-1.345553397364418E-2</v>
      </c>
    </row>
    <row r="79" spans="1:2">
      <c r="A79" s="23">
        <v>44672</v>
      </c>
      <c r="B79" s="47">
        <v>1.1883340237374987E-2</v>
      </c>
    </row>
    <row r="80" spans="1:2">
      <c r="A80" s="23">
        <v>44673</v>
      </c>
      <c r="B80" s="47">
        <v>-1.264889206732012E-2</v>
      </c>
    </row>
    <row r="81" spans="1:2">
      <c r="A81" s="23">
        <v>44676</v>
      </c>
      <c r="B81" s="47">
        <v>-2.2177043446814987E-3</v>
      </c>
    </row>
    <row r="82" spans="1:2">
      <c r="A82" s="23">
        <v>44677</v>
      </c>
      <c r="B82" s="47">
        <v>-3.603111740914414E-3</v>
      </c>
    </row>
    <row r="83" spans="1:2">
      <c r="A83" s="23">
        <v>44678</v>
      </c>
      <c r="B83" s="47">
        <v>3.825498664463333E-3</v>
      </c>
    </row>
    <row r="84" spans="1:2">
      <c r="A84" s="23">
        <v>44679</v>
      </c>
      <c r="B84" s="47">
        <v>7.0199267469328022E-3</v>
      </c>
    </row>
    <row r="85" spans="1:2">
      <c r="A85" s="23">
        <v>44680</v>
      </c>
      <c r="B85" s="47">
        <v>-3.5400404201147021E-3</v>
      </c>
    </row>
    <row r="86" spans="1:2">
      <c r="A86" s="23">
        <v>44683</v>
      </c>
      <c r="B86" s="47">
        <v>1.2070307918362387E-2</v>
      </c>
    </row>
    <row r="87" spans="1:2">
      <c r="A87" s="23">
        <v>44684</v>
      </c>
      <c r="B87" s="47">
        <v>5.5596422388708253E-4</v>
      </c>
    </row>
    <row r="88" spans="1:2">
      <c r="A88" s="23">
        <v>44685</v>
      </c>
      <c r="B88" s="47">
        <v>-8.3880540447391202E-4</v>
      </c>
    </row>
    <row r="89" spans="1:2">
      <c r="A89" s="23">
        <v>44686</v>
      </c>
      <c r="B89" s="47">
        <v>-1.0186948323714497E-2</v>
      </c>
    </row>
    <row r="90" spans="1:2">
      <c r="A90" s="23">
        <v>44687</v>
      </c>
      <c r="B90" s="47">
        <v>8.4029699007904331E-4</v>
      </c>
    </row>
    <row r="91" spans="1:2">
      <c r="A91" s="23">
        <v>44690</v>
      </c>
      <c r="B91" s="47">
        <v>-2.6898106047523965E-3</v>
      </c>
    </row>
    <row r="92" spans="1:2">
      <c r="A92" s="23">
        <v>44691</v>
      </c>
      <c r="B92" s="47">
        <v>2.6442433862508514E-4</v>
      </c>
    </row>
    <row r="93" spans="1:2">
      <c r="A93" s="23">
        <v>44692</v>
      </c>
      <c r="B93" s="47">
        <v>-1.4151543688799484E-3</v>
      </c>
    </row>
    <row r="94" spans="1:2">
      <c r="A94" s="23">
        <v>44693</v>
      </c>
      <c r="B94" s="47">
        <v>5.0738075231132208E-3</v>
      </c>
    </row>
    <row r="95" spans="1:2">
      <c r="A95" s="23">
        <v>44694</v>
      </c>
      <c r="B95" s="47">
        <v>3.9353427881016591E-3</v>
      </c>
    </row>
    <row r="96" spans="1:2">
      <c r="A96" s="23">
        <v>44697</v>
      </c>
      <c r="B96" s="47">
        <v>3.5285805264787386E-4</v>
      </c>
    </row>
    <row r="97" spans="1:2">
      <c r="A97" s="23">
        <v>44698</v>
      </c>
      <c r="B97" s="47">
        <v>1.5545837172483183E-3</v>
      </c>
    </row>
    <row r="98" spans="1:2">
      <c r="A98" s="23">
        <v>44699</v>
      </c>
      <c r="B98" s="47">
        <v>-4.7205470151887715E-3</v>
      </c>
    </row>
    <row r="99" spans="1:2">
      <c r="A99" s="23">
        <v>44700</v>
      </c>
      <c r="B99" s="47">
        <v>3.0478676529716161E-5</v>
      </c>
    </row>
    <row r="100" spans="1:2">
      <c r="A100" s="23">
        <v>44701</v>
      </c>
      <c r="B100" s="47">
        <v>-4.2399784395917182E-5</v>
      </c>
    </row>
    <row r="101" spans="1:2">
      <c r="A101" s="23">
        <v>44704</v>
      </c>
      <c r="B101" s="47">
        <v>1.0951824616479298E-3</v>
      </c>
    </row>
    <row r="102" spans="1:2">
      <c r="A102" s="23">
        <v>44705</v>
      </c>
      <c r="B102" s="47">
        <v>-3.4034590862967945E-3</v>
      </c>
    </row>
    <row r="103" spans="1:2">
      <c r="A103" s="23">
        <v>44706</v>
      </c>
      <c r="B103" s="47">
        <v>1.4647212485990411E-3</v>
      </c>
    </row>
    <row r="104" spans="1:2">
      <c r="A104" s="23">
        <v>44707</v>
      </c>
      <c r="B104" s="47">
        <v>-4.6401902568103643E-4</v>
      </c>
    </row>
    <row r="105" spans="1:2">
      <c r="A105" s="23">
        <v>44708</v>
      </c>
      <c r="B105" s="47">
        <v>7.7529739415085615E-4</v>
      </c>
    </row>
    <row r="106" spans="1:2">
      <c r="A106" s="23">
        <v>44711</v>
      </c>
      <c r="B106" s="47">
        <v>1.8837700240704252E-3</v>
      </c>
    </row>
    <row r="107" spans="1:2">
      <c r="A107" s="23">
        <v>44712</v>
      </c>
      <c r="B107" s="47">
        <v>3.2079692188031711E-3</v>
      </c>
    </row>
    <row r="108" spans="1:2">
      <c r="A108" s="23">
        <v>44713</v>
      </c>
      <c r="B108" s="47">
        <v>4.4484961079623263E-3</v>
      </c>
    </row>
    <row r="109" spans="1:2">
      <c r="A109" s="23">
        <v>44498</v>
      </c>
      <c r="B109" s="47">
        <v>0</v>
      </c>
    </row>
    <row r="110" spans="1:2">
      <c r="A110" s="23">
        <v>44501</v>
      </c>
      <c r="B110" s="47">
        <v>0</v>
      </c>
    </row>
    <row r="111" spans="1:2">
      <c r="A111" s="23">
        <v>44502</v>
      </c>
      <c r="B111" s="47">
        <v>0</v>
      </c>
    </row>
    <row r="112" spans="1:2">
      <c r="A112" s="23">
        <v>44503</v>
      </c>
      <c r="B112" s="47">
        <v>0</v>
      </c>
    </row>
    <row r="113" spans="1:2">
      <c r="A113" s="23">
        <v>44504</v>
      </c>
      <c r="B113" s="47">
        <v>0</v>
      </c>
    </row>
    <row r="114" spans="1:2">
      <c r="A114" s="23">
        <v>44505</v>
      </c>
      <c r="B114" s="47">
        <v>0</v>
      </c>
    </row>
    <row r="115" spans="1:2">
      <c r="A115" s="23">
        <v>44508</v>
      </c>
      <c r="B115" s="47">
        <v>0</v>
      </c>
    </row>
    <row r="116" spans="1:2">
      <c r="A116" s="23">
        <v>44509</v>
      </c>
      <c r="B116" s="47">
        <v>0</v>
      </c>
    </row>
    <row r="117" spans="1:2">
      <c r="A117" s="23">
        <v>44510</v>
      </c>
      <c r="B117" s="47">
        <v>0</v>
      </c>
    </row>
    <row r="118" spans="1:2">
      <c r="A118" s="23">
        <v>44511</v>
      </c>
      <c r="B118" s="47">
        <v>0</v>
      </c>
    </row>
    <row r="119" spans="1:2">
      <c r="A119" s="23">
        <v>44512</v>
      </c>
      <c r="B119" s="47">
        <v>0</v>
      </c>
    </row>
    <row r="120" spans="1:2">
      <c r="A120" s="23">
        <v>44515</v>
      </c>
      <c r="B120" s="47">
        <v>0</v>
      </c>
    </row>
    <row r="121" spans="1:2">
      <c r="A121" s="23">
        <v>44516</v>
      </c>
      <c r="B121" s="47">
        <v>0</v>
      </c>
    </row>
    <row r="122" spans="1:2">
      <c r="A122" s="23">
        <v>44517</v>
      </c>
      <c r="B122" s="47">
        <v>0</v>
      </c>
    </row>
    <row r="123" spans="1:2">
      <c r="A123" s="23">
        <v>44518</v>
      </c>
      <c r="B123" s="47">
        <v>0</v>
      </c>
    </row>
    <row r="124" spans="1:2">
      <c r="A124" s="23">
        <v>44519</v>
      </c>
      <c r="B124" s="47">
        <v>0</v>
      </c>
    </row>
    <row r="125" spans="1:2">
      <c r="A125" s="23">
        <v>44522</v>
      </c>
      <c r="B125" s="47">
        <v>0</v>
      </c>
    </row>
    <row r="126" spans="1:2">
      <c r="A126" s="23">
        <v>44523</v>
      </c>
      <c r="B126" s="47">
        <v>0</v>
      </c>
    </row>
    <row r="127" spans="1:2">
      <c r="A127" s="23">
        <v>44524</v>
      </c>
      <c r="B127" s="47">
        <v>0</v>
      </c>
    </row>
    <row r="128" spans="1:2">
      <c r="A128" s="23">
        <v>44525</v>
      </c>
      <c r="B128" s="47">
        <v>0</v>
      </c>
    </row>
    <row r="129" spans="1:2">
      <c r="A129" s="23">
        <v>44526</v>
      </c>
      <c r="B129" s="47">
        <v>0</v>
      </c>
    </row>
    <row r="130" spans="1:2">
      <c r="A130" s="23">
        <v>44529</v>
      </c>
      <c r="B130" s="47">
        <v>0</v>
      </c>
    </row>
    <row r="131" spans="1:2">
      <c r="A131" s="23">
        <v>44530</v>
      </c>
      <c r="B131" s="47">
        <v>0</v>
      </c>
    </row>
    <row r="132" spans="1:2">
      <c r="A132" s="23">
        <v>44531</v>
      </c>
      <c r="B132" s="47">
        <v>0</v>
      </c>
    </row>
    <row r="133" spans="1:2">
      <c r="A133" s="23">
        <v>44532</v>
      </c>
      <c r="B133" s="47">
        <v>0</v>
      </c>
    </row>
    <row r="134" spans="1:2">
      <c r="A134" s="23">
        <v>44533</v>
      </c>
      <c r="B134" s="47">
        <v>0</v>
      </c>
    </row>
    <row r="135" spans="1:2">
      <c r="A135" s="23">
        <v>44536</v>
      </c>
      <c r="B135" s="47">
        <v>0</v>
      </c>
    </row>
    <row r="136" spans="1:2">
      <c r="A136" s="23">
        <v>44537</v>
      </c>
      <c r="B136" s="47">
        <v>0</v>
      </c>
    </row>
    <row r="137" spans="1:2">
      <c r="A137" s="23">
        <v>44538</v>
      </c>
      <c r="B137" s="47">
        <v>0</v>
      </c>
    </row>
    <row r="138" spans="1:2">
      <c r="A138" s="23">
        <v>44539</v>
      </c>
      <c r="B138" s="47">
        <v>0</v>
      </c>
    </row>
    <row r="139" spans="1:2">
      <c r="A139" s="23">
        <v>44540</v>
      </c>
      <c r="B139" s="47">
        <v>0</v>
      </c>
    </row>
    <row r="140" spans="1:2">
      <c r="A140" s="23">
        <v>44543</v>
      </c>
      <c r="B140" s="47">
        <v>0</v>
      </c>
    </row>
    <row r="141" spans="1:2">
      <c r="A141" s="23">
        <v>44544</v>
      </c>
      <c r="B141" s="47">
        <v>0</v>
      </c>
    </row>
    <row r="142" spans="1:2">
      <c r="A142" s="23">
        <v>44545</v>
      </c>
      <c r="B142" s="47">
        <v>0</v>
      </c>
    </row>
    <row r="143" spans="1:2">
      <c r="A143" s="23">
        <v>44546</v>
      </c>
      <c r="B143" s="47">
        <v>0</v>
      </c>
    </row>
    <row r="144" spans="1:2">
      <c r="A144" s="23">
        <v>44547</v>
      </c>
      <c r="B144" s="47">
        <v>0</v>
      </c>
    </row>
    <row r="145" spans="1:2">
      <c r="A145" s="23">
        <v>44550</v>
      </c>
      <c r="B145" s="47">
        <v>0</v>
      </c>
    </row>
    <row r="146" spans="1:2">
      <c r="A146" s="23">
        <v>44551</v>
      </c>
      <c r="B146" s="47">
        <v>0</v>
      </c>
    </row>
    <row r="147" spans="1:2">
      <c r="A147" s="23">
        <v>44552</v>
      </c>
      <c r="B147" s="47">
        <v>0</v>
      </c>
    </row>
    <row r="148" spans="1:2">
      <c r="A148" s="23">
        <v>44553</v>
      </c>
      <c r="B148" s="47">
        <v>0</v>
      </c>
    </row>
    <row r="149" spans="1:2">
      <c r="A149" s="23">
        <v>44554</v>
      </c>
      <c r="B149" s="47">
        <v>0</v>
      </c>
    </row>
    <row r="150" spans="1:2">
      <c r="A150" s="23">
        <v>44557</v>
      </c>
      <c r="B150" s="47">
        <v>0</v>
      </c>
    </row>
    <row r="151" spans="1:2">
      <c r="A151" s="23">
        <v>44558</v>
      </c>
      <c r="B151" s="47">
        <v>0</v>
      </c>
    </row>
    <row r="152" spans="1:2">
      <c r="A152" s="23">
        <v>44559</v>
      </c>
      <c r="B152" s="47">
        <v>0</v>
      </c>
    </row>
    <row r="153" spans="1:2">
      <c r="A153" s="23">
        <v>44560</v>
      </c>
      <c r="B153" s="47">
        <v>0</v>
      </c>
    </row>
    <row r="154" spans="1:2">
      <c r="A154" s="23">
        <v>44561</v>
      </c>
      <c r="B154" s="47">
        <v>0</v>
      </c>
    </row>
    <row r="155" spans="1:2">
      <c r="A155" s="23"/>
      <c r="B155" s="48"/>
    </row>
    <row r="156" spans="1:2">
      <c r="A156" s="23"/>
      <c r="B156" s="48"/>
    </row>
    <row r="157" spans="1:2">
      <c r="A157" s="23"/>
      <c r="B157" s="48"/>
    </row>
    <row r="158" spans="1:2">
      <c r="A158" s="23"/>
      <c r="B158" s="48"/>
    </row>
    <row r="159" spans="1:2">
      <c r="A159" s="23"/>
      <c r="B159" s="48"/>
    </row>
    <row r="160" spans="1:2">
      <c r="A160" s="23"/>
      <c r="B160" s="48"/>
    </row>
    <row r="161" spans="1:2">
      <c r="A161" s="23"/>
      <c r="B161" s="48"/>
    </row>
    <row r="162" spans="1:2">
      <c r="A162" s="23"/>
      <c r="B162" s="48"/>
    </row>
    <row r="163" spans="1:2">
      <c r="A163" s="23"/>
      <c r="B163" s="48"/>
    </row>
    <row r="164" spans="1:2">
      <c r="A164" s="23"/>
      <c r="B164" s="48"/>
    </row>
    <row r="165" spans="1:2">
      <c r="A165" s="23"/>
      <c r="B165" s="48"/>
    </row>
    <row r="166" spans="1:2">
      <c r="A166" s="23"/>
      <c r="B166" s="48"/>
    </row>
    <row r="167" spans="1:2">
      <c r="A167" s="23"/>
      <c r="B167" s="48"/>
    </row>
    <row r="168" spans="1:2">
      <c r="A168" s="23"/>
      <c r="B168" s="48"/>
    </row>
    <row r="169" spans="1:2">
      <c r="A169" s="23"/>
      <c r="B169" s="48"/>
    </row>
    <row r="170" spans="1:2">
      <c r="A170" s="23"/>
      <c r="B170" s="48"/>
    </row>
    <row r="171" spans="1:2">
      <c r="A171" s="23"/>
      <c r="B171" s="48"/>
    </row>
    <row r="172" spans="1:2">
      <c r="A172" s="23"/>
      <c r="B172" s="48"/>
    </row>
    <row r="173" spans="1:2">
      <c r="A173" s="23"/>
      <c r="B173" s="48"/>
    </row>
    <row r="174" spans="1:2">
      <c r="A174" s="23"/>
      <c r="B174" s="48"/>
    </row>
    <row r="175" spans="1:2">
      <c r="A175" s="23"/>
      <c r="B175" s="48"/>
    </row>
    <row r="176" spans="1:2">
      <c r="A176" s="23"/>
      <c r="B176" s="48"/>
    </row>
    <row r="177" spans="1:2">
      <c r="A177" s="23"/>
      <c r="B177" s="48"/>
    </row>
    <row r="178" spans="1:2">
      <c r="A178" s="23"/>
      <c r="B178" s="48"/>
    </row>
    <row r="179" spans="1:2">
      <c r="A179" s="23"/>
      <c r="B179" s="48"/>
    </row>
    <row r="180" spans="1:2">
      <c r="A180" s="23"/>
      <c r="B180" s="48"/>
    </row>
    <row r="181" spans="1:2">
      <c r="A181" s="23"/>
      <c r="B181" s="48"/>
    </row>
    <row r="182" spans="1:2">
      <c r="A182" s="23"/>
      <c r="B182" s="48"/>
    </row>
    <row r="183" spans="1:2">
      <c r="A183" s="23"/>
      <c r="B183" s="48"/>
    </row>
    <row r="184" spans="1:2">
      <c r="A184" s="23"/>
      <c r="B184" s="48"/>
    </row>
    <row r="185" spans="1:2">
      <c r="A185" s="23"/>
      <c r="B185" s="48"/>
    </row>
    <row r="186" spans="1:2">
      <c r="A186" s="23"/>
      <c r="B186" s="48"/>
    </row>
    <row r="187" spans="1:2">
      <c r="A187" s="23"/>
      <c r="B187" s="48"/>
    </row>
    <row r="188" spans="1:2">
      <c r="A188" s="23"/>
      <c r="B188" s="48"/>
    </row>
    <row r="189" spans="1:2">
      <c r="A189" s="23"/>
      <c r="B189" s="48"/>
    </row>
    <row r="190" spans="1:2">
      <c r="A190" s="23"/>
      <c r="B190" s="48"/>
    </row>
    <row r="191" spans="1:2">
      <c r="A191" s="23"/>
      <c r="B191" s="48"/>
    </row>
    <row r="192" spans="1:2">
      <c r="A192" s="23"/>
      <c r="B192" s="48"/>
    </row>
    <row r="193" spans="1:2">
      <c r="A193" s="23"/>
      <c r="B193" s="48"/>
    </row>
    <row r="194" spans="1:2">
      <c r="A194" s="23"/>
      <c r="B194" s="48"/>
    </row>
    <row r="195" spans="1:2">
      <c r="A195" s="23"/>
      <c r="B195" s="48"/>
    </row>
    <row r="196" spans="1:2">
      <c r="A196" s="23"/>
      <c r="B196" s="48"/>
    </row>
    <row r="197" spans="1:2">
      <c r="A197" s="23"/>
      <c r="B197" s="48"/>
    </row>
    <row r="198" spans="1:2">
      <c r="A198" s="23"/>
      <c r="B198" s="48"/>
    </row>
    <row r="199" spans="1:2">
      <c r="A199" s="23"/>
      <c r="B199" s="48"/>
    </row>
    <row r="200" spans="1:2">
      <c r="A200" s="23"/>
      <c r="B200" s="48"/>
    </row>
    <row r="201" spans="1:2">
      <c r="A201" s="23"/>
      <c r="B201" s="48"/>
    </row>
    <row r="202" spans="1:2">
      <c r="A202" s="23"/>
      <c r="B202" s="48"/>
    </row>
    <row r="203" spans="1:2">
      <c r="A203" s="23"/>
      <c r="B203" s="48"/>
    </row>
    <row r="204" spans="1:2">
      <c r="A204" s="23"/>
      <c r="B204" s="48"/>
    </row>
    <row r="205" spans="1:2">
      <c r="A205" s="23"/>
      <c r="B205" s="48"/>
    </row>
    <row r="206" spans="1:2">
      <c r="A206" s="23"/>
      <c r="B206" s="48"/>
    </row>
    <row r="207" spans="1:2">
      <c r="A207" s="23"/>
      <c r="B207" s="48"/>
    </row>
    <row r="208" spans="1:2">
      <c r="A208" s="23"/>
      <c r="B208" s="48"/>
    </row>
    <row r="209" spans="1:2">
      <c r="A209" s="23"/>
      <c r="B209" s="48"/>
    </row>
    <row r="210" spans="1:2">
      <c r="A210" s="23"/>
      <c r="B210" s="48"/>
    </row>
    <row r="211" spans="1:2">
      <c r="A211" s="23"/>
      <c r="B211" s="48"/>
    </row>
    <row r="212" spans="1:2">
      <c r="A212" s="23"/>
      <c r="B212" s="48"/>
    </row>
    <row r="213" spans="1:2">
      <c r="A213" s="23"/>
      <c r="B213" s="48"/>
    </row>
    <row r="214" spans="1:2">
      <c r="A214" s="23"/>
      <c r="B214" s="48"/>
    </row>
    <row r="215" spans="1:2">
      <c r="A215" s="23"/>
      <c r="B215" s="48"/>
    </row>
    <row r="216" spans="1:2">
      <c r="A216" s="23"/>
      <c r="B216" s="48"/>
    </row>
    <row r="217" spans="1:2">
      <c r="A217" s="23"/>
      <c r="B217" s="48"/>
    </row>
    <row r="218" spans="1:2">
      <c r="A218" s="23"/>
      <c r="B218" s="48"/>
    </row>
    <row r="219" spans="1:2">
      <c r="A219" s="23"/>
      <c r="B219" s="48"/>
    </row>
    <row r="220" spans="1:2">
      <c r="A220" s="23"/>
      <c r="B220" s="48"/>
    </row>
    <row r="221" spans="1:2">
      <c r="A221" s="23"/>
      <c r="B221" s="48"/>
    </row>
    <row r="222" spans="1:2">
      <c r="A222" s="23"/>
      <c r="B222" s="48"/>
    </row>
    <row r="223" spans="1:2">
      <c r="A223" s="23"/>
      <c r="B223" s="48"/>
    </row>
    <row r="224" spans="1:2">
      <c r="A224" s="23"/>
      <c r="B224" s="48"/>
    </row>
    <row r="225" spans="1:2">
      <c r="A225" s="23"/>
      <c r="B225" s="48"/>
    </row>
    <row r="226" spans="1:2">
      <c r="A226" s="23"/>
      <c r="B226" s="48"/>
    </row>
    <row r="227" spans="1:2">
      <c r="A227" s="23"/>
      <c r="B227" s="48"/>
    </row>
    <row r="228" spans="1:2">
      <c r="A228" s="23"/>
      <c r="B228" s="48"/>
    </row>
    <row r="229" spans="1:2">
      <c r="A229" s="23"/>
      <c r="B229" s="48"/>
    </row>
    <row r="230" spans="1:2">
      <c r="A230" s="23"/>
      <c r="B230" s="48"/>
    </row>
    <row r="231" spans="1:2">
      <c r="A231" s="23"/>
      <c r="B231" s="48"/>
    </row>
    <row r="232" spans="1:2">
      <c r="A232" s="23"/>
      <c r="B232" s="48"/>
    </row>
    <row r="233" spans="1:2">
      <c r="A233" s="23"/>
      <c r="B233" s="48"/>
    </row>
    <row r="234" spans="1:2">
      <c r="A234" s="23"/>
      <c r="B234" s="48"/>
    </row>
    <row r="235" spans="1:2">
      <c r="A235" s="23"/>
      <c r="B235" s="48"/>
    </row>
    <row r="236" spans="1:2">
      <c r="A236" s="23"/>
      <c r="B236" s="48"/>
    </row>
    <row r="237" spans="1:2">
      <c r="A237" s="23"/>
      <c r="B237" s="48"/>
    </row>
    <row r="238" spans="1:2">
      <c r="A238" s="23"/>
      <c r="B238" s="48"/>
    </row>
    <row r="239" spans="1:2">
      <c r="A239" s="23"/>
      <c r="B239" s="48"/>
    </row>
    <row r="240" spans="1:2">
      <c r="A240" s="23"/>
      <c r="B240" s="48"/>
    </row>
    <row r="241" spans="1:2">
      <c r="A241" s="23"/>
      <c r="B241" s="48"/>
    </row>
    <row r="242" spans="1:2">
      <c r="A242" s="23"/>
      <c r="B242" s="48"/>
    </row>
    <row r="243" spans="1:2">
      <c r="A243" s="23"/>
      <c r="B243" s="48"/>
    </row>
    <row r="244" spans="1:2">
      <c r="A244" s="23"/>
      <c r="B244" s="48"/>
    </row>
    <row r="245" spans="1:2">
      <c r="A245" s="23"/>
      <c r="B245" s="48"/>
    </row>
    <row r="246" spans="1:2">
      <c r="A246" s="23"/>
      <c r="B246" s="48"/>
    </row>
    <row r="247" spans="1:2">
      <c r="A247" s="23"/>
      <c r="B247" s="48"/>
    </row>
    <row r="248" spans="1:2">
      <c r="A248" s="23"/>
      <c r="B248" s="48"/>
    </row>
    <row r="249" spans="1:2">
      <c r="A249" s="23"/>
      <c r="B249" s="48"/>
    </row>
    <row r="250" spans="1:2">
      <c r="A250" s="23"/>
      <c r="B250" s="48"/>
    </row>
    <row r="251" spans="1:2">
      <c r="A251" s="23"/>
      <c r="B251" s="48"/>
    </row>
    <row r="252" spans="1:2">
      <c r="A252" s="23"/>
      <c r="B252" s="48"/>
    </row>
    <row r="253" spans="1:2">
      <c r="A253" s="23"/>
      <c r="B253" s="48"/>
    </row>
    <row r="254" spans="1:2">
      <c r="A254" s="23"/>
      <c r="B254" s="48"/>
    </row>
    <row r="255" spans="1:2">
      <c r="A255" s="23"/>
      <c r="B255" s="48"/>
    </row>
    <row r="256" spans="1:2">
      <c r="A256" s="23"/>
      <c r="B256" s="48"/>
    </row>
    <row r="257" spans="1:2">
      <c r="A257" s="23"/>
      <c r="B257" s="48"/>
    </row>
    <row r="258" spans="1:2">
      <c r="A258" s="23"/>
      <c r="B258" s="48"/>
    </row>
    <row r="259" spans="1:2">
      <c r="A259" s="23"/>
      <c r="B259" s="48"/>
    </row>
    <row r="260" spans="1:2">
      <c r="A260" s="23"/>
      <c r="B260" s="48"/>
    </row>
    <row r="261" spans="1:2">
      <c r="A261" s="23"/>
      <c r="B261" s="48"/>
    </row>
    <row r="262" spans="1:2">
      <c r="A262" s="23"/>
      <c r="B262" s="48"/>
    </row>
    <row r="263" spans="1:2">
      <c r="A263" s="23"/>
      <c r="B263" s="48"/>
    </row>
    <row r="264" spans="1:2">
      <c r="A264" s="23"/>
      <c r="B264" s="48"/>
    </row>
    <row r="265" spans="1:2">
      <c r="A265" s="23"/>
      <c r="B265" s="48"/>
    </row>
    <row r="266" spans="1:2">
      <c r="A266" s="23"/>
      <c r="B266" s="48"/>
    </row>
    <row r="267" spans="1:2">
      <c r="A267" s="23"/>
      <c r="B267" s="48"/>
    </row>
    <row r="268" spans="1:2">
      <c r="A268" s="23"/>
      <c r="B268" s="48"/>
    </row>
    <row r="269" spans="1:2">
      <c r="A269" s="23"/>
      <c r="B269" s="48"/>
    </row>
    <row r="270" spans="1:2">
      <c r="A270" s="23"/>
      <c r="B270" s="48"/>
    </row>
    <row r="271" spans="1:2">
      <c r="A271" s="23"/>
      <c r="B271" s="48"/>
    </row>
    <row r="272" spans="1:2">
      <c r="A272" s="23"/>
      <c r="B272" s="48"/>
    </row>
    <row r="273" spans="1:2">
      <c r="A273" s="23"/>
      <c r="B273" s="48"/>
    </row>
    <row r="274" spans="1:2">
      <c r="A274" s="23"/>
      <c r="B274" s="48"/>
    </row>
    <row r="275" spans="1:2">
      <c r="A275" s="23"/>
      <c r="B275" s="48"/>
    </row>
    <row r="276" spans="1:2">
      <c r="A276" s="23"/>
      <c r="B276" s="48"/>
    </row>
    <row r="277" spans="1:2">
      <c r="A277" s="23"/>
      <c r="B277" s="48"/>
    </row>
    <row r="278" spans="1:2">
      <c r="A278" s="23"/>
      <c r="B278" s="48"/>
    </row>
    <row r="279" spans="1:2">
      <c r="A279" s="23"/>
      <c r="B279" s="48"/>
    </row>
    <row r="280" spans="1:2">
      <c r="A280" s="23"/>
      <c r="B280" s="48"/>
    </row>
    <row r="281" spans="1:2">
      <c r="A281" s="23"/>
      <c r="B281" s="48"/>
    </row>
    <row r="282" spans="1:2">
      <c r="A282" s="23"/>
      <c r="B282" s="48"/>
    </row>
    <row r="283" spans="1:2">
      <c r="A283" s="23"/>
      <c r="B283" s="48"/>
    </row>
    <row r="284" spans="1:2">
      <c r="A284" s="23"/>
      <c r="B284" s="48"/>
    </row>
    <row r="285" spans="1:2">
      <c r="A285" s="23"/>
      <c r="B285" s="48"/>
    </row>
    <row r="286" spans="1:2">
      <c r="A286" s="23"/>
      <c r="B286" s="48"/>
    </row>
    <row r="287" spans="1:2">
      <c r="A287" s="23"/>
      <c r="B287" s="48"/>
    </row>
    <row r="288" spans="1:2">
      <c r="A288" s="23"/>
      <c r="B288" s="48"/>
    </row>
    <row r="289" spans="1:2">
      <c r="A289" s="23"/>
      <c r="B289" s="48"/>
    </row>
    <row r="290" spans="1:2">
      <c r="A290" s="23"/>
      <c r="B290" s="48"/>
    </row>
    <row r="291" spans="1:2">
      <c r="A291" s="23"/>
      <c r="B291" s="48"/>
    </row>
    <row r="292" spans="1:2">
      <c r="A292" s="23"/>
      <c r="B292" s="48"/>
    </row>
    <row r="293" spans="1:2">
      <c r="A293" s="23"/>
      <c r="B293" s="48"/>
    </row>
    <row r="294" spans="1:2">
      <c r="A294" s="23"/>
      <c r="B294" s="48"/>
    </row>
    <row r="295" spans="1:2">
      <c r="A295" s="23"/>
      <c r="B295" s="48"/>
    </row>
    <row r="296" spans="1:2">
      <c r="A296" s="23"/>
      <c r="B296" s="48"/>
    </row>
    <row r="297" spans="1:2">
      <c r="A297" s="23"/>
      <c r="B297" s="48"/>
    </row>
    <row r="298" spans="1:2">
      <c r="A298" s="23"/>
      <c r="B298" s="48"/>
    </row>
    <row r="299" spans="1:2">
      <c r="A299" s="23"/>
      <c r="B299" s="48"/>
    </row>
    <row r="300" spans="1:2">
      <c r="A300" s="23"/>
      <c r="B300" s="48"/>
    </row>
    <row r="301" spans="1:2">
      <c r="A301" s="23"/>
      <c r="B301" s="48"/>
    </row>
    <row r="302" spans="1:2">
      <c r="A302" s="23"/>
      <c r="B302" s="48"/>
    </row>
    <row r="303" spans="1:2">
      <c r="A303" s="23"/>
      <c r="B303" s="48"/>
    </row>
    <row r="304" spans="1:2">
      <c r="A304" s="23"/>
      <c r="B304" s="48"/>
    </row>
    <row r="305" spans="1:2">
      <c r="A305" s="23"/>
      <c r="B305" s="48"/>
    </row>
    <row r="306" spans="1:2">
      <c r="A306" s="23"/>
      <c r="B306" s="48"/>
    </row>
    <row r="307" spans="1:2">
      <c r="A307" s="23"/>
      <c r="B307" s="48"/>
    </row>
    <row r="308" spans="1:2">
      <c r="A308" s="23"/>
      <c r="B308" s="48"/>
    </row>
    <row r="309" spans="1:2">
      <c r="A309" s="23"/>
      <c r="B309" s="48"/>
    </row>
    <row r="310" spans="1:2">
      <c r="A310" s="23"/>
      <c r="B310" s="48"/>
    </row>
    <row r="311" spans="1:2">
      <c r="A311" s="23"/>
      <c r="B311" s="48"/>
    </row>
    <row r="312" spans="1:2">
      <c r="A312" s="23"/>
      <c r="B312" s="48"/>
    </row>
    <row r="313" spans="1:2">
      <c r="A313" s="23"/>
      <c r="B313" s="48"/>
    </row>
    <row r="314" spans="1:2">
      <c r="A314" s="23"/>
      <c r="B314" s="48"/>
    </row>
    <row r="315" spans="1:2">
      <c r="A315" s="23"/>
      <c r="B315" s="48"/>
    </row>
    <row r="316" spans="1:2">
      <c r="A316" s="23"/>
      <c r="B316" s="48"/>
    </row>
    <row r="317" spans="1:2">
      <c r="A317" s="23"/>
      <c r="B317" s="48"/>
    </row>
    <row r="318" spans="1:2">
      <c r="A318" s="23"/>
      <c r="B318" s="48"/>
    </row>
    <row r="319" spans="1:2">
      <c r="A319" s="23"/>
      <c r="B319" s="48"/>
    </row>
    <row r="320" spans="1:2">
      <c r="A320" s="23"/>
      <c r="B320" s="48"/>
    </row>
    <row r="321" spans="1:2">
      <c r="A321" s="23"/>
      <c r="B321" s="48"/>
    </row>
    <row r="322" spans="1:2">
      <c r="A322" s="23"/>
      <c r="B322" s="48"/>
    </row>
    <row r="323" spans="1:2">
      <c r="A323" s="23"/>
      <c r="B323" s="48"/>
    </row>
    <row r="324" spans="1:2">
      <c r="A324" s="23"/>
      <c r="B324" s="48"/>
    </row>
    <row r="325" spans="1:2">
      <c r="A325" s="23"/>
      <c r="B325" s="48"/>
    </row>
    <row r="326" spans="1:2">
      <c r="A326" s="23"/>
      <c r="B326" s="48"/>
    </row>
    <row r="327" spans="1:2">
      <c r="A327" s="23"/>
      <c r="B327" s="48"/>
    </row>
    <row r="328" spans="1:2">
      <c r="A328" s="23"/>
      <c r="B328" s="48"/>
    </row>
    <row r="329" spans="1:2">
      <c r="A329" s="23"/>
      <c r="B329" s="48"/>
    </row>
    <row r="330" spans="1:2">
      <c r="A330" s="23"/>
      <c r="B330" s="48"/>
    </row>
    <row r="331" spans="1:2">
      <c r="A331" s="23"/>
      <c r="B331" s="48"/>
    </row>
    <row r="332" spans="1:2">
      <c r="A332" s="23"/>
      <c r="B332" s="48"/>
    </row>
    <row r="333" spans="1:2">
      <c r="A333" s="23"/>
      <c r="B333" s="48"/>
    </row>
    <row r="334" spans="1:2">
      <c r="A334" s="23"/>
      <c r="B334" s="48"/>
    </row>
    <row r="335" spans="1:2">
      <c r="A335" s="23"/>
      <c r="B335" s="48"/>
    </row>
    <row r="336" spans="1:2">
      <c r="A336" s="23"/>
      <c r="B336" s="48"/>
    </row>
    <row r="337" spans="1:2">
      <c r="A337" s="23"/>
      <c r="B337" s="48"/>
    </row>
    <row r="338" spans="1:2">
      <c r="A338" s="23"/>
      <c r="B338" s="48"/>
    </row>
    <row r="339" spans="1:2">
      <c r="A339" s="23"/>
      <c r="B339" s="48"/>
    </row>
    <row r="340" spans="1:2">
      <c r="A340" s="23"/>
      <c r="B340" s="48"/>
    </row>
    <row r="341" spans="1:2">
      <c r="A341" s="23"/>
      <c r="B341" s="48"/>
    </row>
    <row r="342" spans="1:2">
      <c r="A342" s="23"/>
      <c r="B342" s="48"/>
    </row>
    <row r="343" spans="1:2">
      <c r="A343" s="23"/>
      <c r="B343" s="48"/>
    </row>
    <row r="344" spans="1:2">
      <c r="A344" s="23"/>
      <c r="B344" s="48"/>
    </row>
    <row r="345" spans="1:2">
      <c r="A345" s="23"/>
      <c r="B345" s="48"/>
    </row>
    <row r="346" spans="1:2">
      <c r="A346" s="23"/>
      <c r="B346" s="48"/>
    </row>
    <row r="347" spans="1:2">
      <c r="A347" s="23"/>
      <c r="B347" s="48"/>
    </row>
    <row r="348" spans="1:2">
      <c r="A348" s="23"/>
      <c r="B348" s="48"/>
    </row>
    <row r="349" spans="1:2">
      <c r="A349" s="23"/>
      <c r="B349" s="48"/>
    </row>
    <row r="350" spans="1:2">
      <c r="A350" s="23"/>
      <c r="B350" s="48"/>
    </row>
    <row r="351" spans="1:2">
      <c r="A351" s="23"/>
      <c r="B351" s="48"/>
    </row>
    <row r="352" spans="1:2">
      <c r="A352" s="23"/>
      <c r="B352" s="48"/>
    </row>
    <row r="353" spans="1:2">
      <c r="A353" s="23"/>
      <c r="B353" s="48"/>
    </row>
    <row r="354" spans="1:2">
      <c r="A354" s="23"/>
      <c r="B354" s="48"/>
    </row>
    <row r="355" spans="1:2">
      <c r="A355" s="23"/>
      <c r="B355" s="48"/>
    </row>
    <row r="356" spans="1:2">
      <c r="A356" s="23"/>
      <c r="B356" s="48"/>
    </row>
    <row r="357" spans="1:2">
      <c r="A357" s="23"/>
      <c r="B357" s="48"/>
    </row>
    <row r="358" spans="1:2">
      <c r="A358" s="23"/>
      <c r="B358" s="48"/>
    </row>
    <row r="359" spans="1:2">
      <c r="A359" s="23"/>
      <c r="B359" s="48"/>
    </row>
    <row r="360" spans="1:2">
      <c r="A360" s="23"/>
      <c r="B360" s="48"/>
    </row>
    <row r="361" spans="1:2">
      <c r="A361" s="23"/>
      <c r="B361" s="48"/>
    </row>
    <row r="362" spans="1:2">
      <c r="A362" s="23"/>
      <c r="B362" s="48"/>
    </row>
    <row r="363" spans="1:2">
      <c r="A363" s="23"/>
      <c r="B363" s="48"/>
    </row>
    <row r="364" spans="1:2">
      <c r="A364" s="23"/>
      <c r="B364" s="48"/>
    </row>
    <row r="365" spans="1:2">
      <c r="A365" s="23"/>
      <c r="B365" s="48"/>
    </row>
    <row r="366" spans="1:2">
      <c r="A366" s="23"/>
      <c r="B366" s="48"/>
    </row>
    <row r="367" spans="1:2">
      <c r="A367" s="23"/>
      <c r="B367" s="48"/>
    </row>
    <row r="368" spans="1:2">
      <c r="A368" s="23"/>
      <c r="B368" s="48"/>
    </row>
    <row r="369" spans="1:2">
      <c r="A369" s="23"/>
      <c r="B369" s="48"/>
    </row>
    <row r="370" spans="1:2">
      <c r="A370" s="23"/>
      <c r="B370" s="48"/>
    </row>
    <row r="371" spans="1:2">
      <c r="A371" s="23"/>
      <c r="B371" s="48"/>
    </row>
    <row r="372" spans="1:2">
      <c r="A372" s="23"/>
      <c r="B372" s="48"/>
    </row>
    <row r="373" spans="1:2">
      <c r="A373" s="23"/>
      <c r="B373" s="48"/>
    </row>
    <row r="374" spans="1:2">
      <c r="A374" s="23"/>
      <c r="B374" s="48"/>
    </row>
    <row r="375" spans="1:2">
      <c r="A375" s="23"/>
      <c r="B375" s="48"/>
    </row>
    <row r="376" spans="1:2">
      <c r="A376" s="23"/>
      <c r="B376" s="48"/>
    </row>
    <row r="377" spans="1:2">
      <c r="A377" s="23"/>
      <c r="B377" s="48"/>
    </row>
    <row r="378" spans="1:2">
      <c r="A378" s="23"/>
      <c r="B378" s="48"/>
    </row>
    <row r="379" spans="1:2">
      <c r="A379" s="23"/>
      <c r="B379" s="48"/>
    </row>
    <row r="380" spans="1:2">
      <c r="A380" s="23"/>
      <c r="B380" s="48"/>
    </row>
    <row r="381" spans="1:2">
      <c r="A381" s="23"/>
      <c r="B381" s="48"/>
    </row>
    <row r="382" spans="1:2">
      <c r="A382" s="23"/>
      <c r="B382" s="48"/>
    </row>
    <row r="383" spans="1:2">
      <c r="A383" s="23"/>
      <c r="B383" s="48"/>
    </row>
    <row r="384" spans="1:2">
      <c r="A384" s="23"/>
      <c r="B384" s="48"/>
    </row>
    <row r="385" spans="1:2">
      <c r="A385" s="23"/>
      <c r="B385" s="48"/>
    </row>
    <row r="386" spans="1:2">
      <c r="A386" s="23"/>
      <c r="B386" s="48"/>
    </row>
    <row r="387" spans="1:2">
      <c r="A387" s="23"/>
      <c r="B387" s="48"/>
    </row>
    <row r="388" spans="1:2">
      <c r="A388" s="23"/>
      <c r="B388" s="48"/>
    </row>
    <row r="389" spans="1:2">
      <c r="A389" s="23"/>
      <c r="B389" s="48"/>
    </row>
    <row r="390" spans="1:2">
      <c r="A390" s="23"/>
      <c r="B390" s="48"/>
    </row>
    <row r="391" spans="1:2">
      <c r="A391" s="23"/>
      <c r="B391" s="48"/>
    </row>
    <row r="392" spans="1:2">
      <c r="A392" s="23"/>
      <c r="B392" s="48"/>
    </row>
    <row r="393" spans="1:2">
      <c r="A393" s="23"/>
      <c r="B393" s="48"/>
    </row>
    <row r="394" spans="1:2">
      <c r="A394" s="23"/>
      <c r="B394" s="48"/>
    </row>
    <row r="395" spans="1:2">
      <c r="A395" s="23"/>
      <c r="B395" s="48"/>
    </row>
    <row r="396" spans="1:2">
      <c r="A396" s="23"/>
      <c r="B396" s="48"/>
    </row>
    <row r="397" spans="1:2">
      <c r="A397" s="23"/>
      <c r="B397" s="48"/>
    </row>
    <row r="398" spans="1:2">
      <c r="A398" s="23"/>
      <c r="B398" s="48"/>
    </row>
    <row r="399" spans="1:2">
      <c r="A399" s="23"/>
      <c r="B399" s="48"/>
    </row>
    <row r="400" spans="1:2">
      <c r="A400" s="23"/>
      <c r="B400" s="48"/>
    </row>
    <row r="401" spans="1:2">
      <c r="A401" s="23"/>
      <c r="B401" s="48"/>
    </row>
    <row r="402" spans="1:2">
      <c r="A402" s="23"/>
      <c r="B402" s="48"/>
    </row>
    <row r="403" spans="1:2">
      <c r="A403" s="23"/>
      <c r="B403" s="48"/>
    </row>
    <row r="404" spans="1:2">
      <c r="A404" s="23"/>
      <c r="B404" s="48"/>
    </row>
    <row r="405" spans="1:2">
      <c r="A405" s="23"/>
      <c r="B405" s="48"/>
    </row>
    <row r="406" spans="1:2">
      <c r="A406" s="23"/>
      <c r="B406" s="48"/>
    </row>
    <row r="407" spans="1:2">
      <c r="A407" s="23"/>
      <c r="B407" s="48"/>
    </row>
    <row r="408" spans="1:2">
      <c r="A408" s="23"/>
      <c r="B408" s="48"/>
    </row>
    <row r="409" spans="1:2">
      <c r="A409" s="23"/>
      <c r="B409" s="48"/>
    </row>
    <row r="410" spans="1:2">
      <c r="A410" s="23"/>
      <c r="B410" s="48"/>
    </row>
    <row r="411" spans="1:2">
      <c r="A411" s="23"/>
      <c r="B411" s="48"/>
    </row>
    <row r="412" spans="1:2">
      <c r="A412" s="23"/>
      <c r="B412" s="48"/>
    </row>
    <row r="413" spans="1:2">
      <c r="A413" s="23"/>
      <c r="B413" s="48"/>
    </row>
    <row r="414" spans="1:2">
      <c r="A414" s="23"/>
      <c r="B414" s="48"/>
    </row>
    <row r="415" spans="1:2">
      <c r="A415" s="23"/>
      <c r="B415" s="48"/>
    </row>
    <row r="416" spans="1:2">
      <c r="A416" s="23"/>
      <c r="B416" s="48"/>
    </row>
    <row r="417" spans="1:2">
      <c r="A417" s="23"/>
      <c r="B417" s="48"/>
    </row>
    <row r="418" spans="1:2">
      <c r="A418" s="23"/>
      <c r="B418" s="48"/>
    </row>
    <row r="419" spans="1:2">
      <c r="A419" s="23"/>
      <c r="B419" s="48"/>
    </row>
    <row r="420" spans="1:2">
      <c r="A420" s="23"/>
      <c r="B420" s="48"/>
    </row>
    <row r="421" spans="1:2">
      <c r="A421" s="23"/>
      <c r="B421" s="48"/>
    </row>
    <row r="422" spans="1:2">
      <c r="A422" s="23"/>
      <c r="B422" s="48"/>
    </row>
    <row r="423" spans="1:2">
      <c r="A423" s="23"/>
      <c r="B423" s="48"/>
    </row>
    <row r="424" spans="1:2">
      <c r="A424" s="23"/>
      <c r="B424" s="48"/>
    </row>
    <row r="425" spans="1:2">
      <c r="A425" s="23"/>
      <c r="B425" s="48"/>
    </row>
    <row r="426" spans="1:2">
      <c r="A426" s="23"/>
      <c r="B426" s="48"/>
    </row>
    <row r="427" spans="1:2">
      <c r="A427" s="23"/>
      <c r="B427" s="48"/>
    </row>
    <row r="428" spans="1:2">
      <c r="A428" s="23"/>
      <c r="B428" s="48"/>
    </row>
    <row r="429" spans="1:2">
      <c r="A429" s="23"/>
      <c r="B429" s="48"/>
    </row>
    <row r="430" spans="1:2">
      <c r="A430" s="23"/>
      <c r="B430" s="48"/>
    </row>
    <row r="431" spans="1:2">
      <c r="A431" s="23"/>
      <c r="B431" s="48"/>
    </row>
    <row r="432" spans="1:2">
      <c r="A432" s="23"/>
      <c r="B432" s="48"/>
    </row>
    <row r="433" spans="1:2">
      <c r="A433" s="23"/>
      <c r="B433" s="48"/>
    </row>
    <row r="434" spans="1:2">
      <c r="A434" s="23"/>
      <c r="B434" s="48"/>
    </row>
    <row r="435" spans="1:2">
      <c r="A435" s="23"/>
      <c r="B435" s="48"/>
    </row>
    <row r="436" spans="1:2">
      <c r="A436" s="23"/>
      <c r="B436" s="48"/>
    </row>
    <row r="437" spans="1:2">
      <c r="A437" s="23"/>
      <c r="B437" s="48"/>
    </row>
    <row r="438" spans="1:2">
      <c r="A438" s="23"/>
      <c r="B438" s="48"/>
    </row>
    <row r="439" spans="1:2">
      <c r="A439" s="23"/>
      <c r="B439" s="48"/>
    </row>
    <row r="440" spans="1:2">
      <c r="A440" s="23"/>
      <c r="B440" s="48"/>
    </row>
    <row r="441" spans="1:2">
      <c r="A441" s="23"/>
      <c r="B441" s="48"/>
    </row>
    <row r="442" spans="1:2">
      <c r="A442" s="23"/>
      <c r="B442" s="48"/>
    </row>
    <row r="443" spans="1:2">
      <c r="A443" s="23"/>
      <c r="B443" s="48"/>
    </row>
    <row r="444" spans="1:2">
      <c r="A444" s="23"/>
      <c r="B444" s="48"/>
    </row>
    <row r="445" spans="1:2">
      <c r="A445" s="23"/>
      <c r="B445" s="48"/>
    </row>
    <row r="446" spans="1:2">
      <c r="A446" s="23"/>
      <c r="B446" s="48"/>
    </row>
    <row r="447" spans="1:2">
      <c r="A447" s="23"/>
      <c r="B447" s="48"/>
    </row>
    <row r="448" spans="1:2">
      <c r="A448" s="23"/>
      <c r="B448" s="48"/>
    </row>
    <row r="449" spans="1:2">
      <c r="A449" s="23"/>
      <c r="B449" s="48"/>
    </row>
    <row r="450" spans="1:2">
      <c r="A450" s="23"/>
      <c r="B450" s="48"/>
    </row>
    <row r="451" spans="1:2">
      <c r="A451" s="23"/>
      <c r="B451" s="48"/>
    </row>
    <row r="452" spans="1:2">
      <c r="A452" s="23"/>
      <c r="B452" s="48"/>
    </row>
    <row r="453" spans="1:2">
      <c r="A453" s="23"/>
      <c r="B453" s="48"/>
    </row>
    <row r="454" spans="1:2">
      <c r="A454" s="23"/>
      <c r="B454" s="48"/>
    </row>
    <row r="455" spans="1:2">
      <c r="A455" s="23"/>
      <c r="B455" s="48"/>
    </row>
    <row r="456" spans="1:2">
      <c r="A456" s="23"/>
      <c r="B456" s="48"/>
    </row>
    <row r="457" spans="1:2">
      <c r="A457" s="23"/>
      <c r="B457" s="48"/>
    </row>
    <row r="458" spans="1:2">
      <c r="A458" s="23"/>
      <c r="B458" s="48"/>
    </row>
    <row r="459" spans="1:2">
      <c r="A459" s="23"/>
      <c r="B459" s="48"/>
    </row>
    <row r="460" spans="1:2">
      <c r="A460" s="23"/>
      <c r="B460" s="48"/>
    </row>
    <row r="461" spans="1:2">
      <c r="A461" s="23"/>
      <c r="B461" s="48"/>
    </row>
    <row r="462" spans="1:2">
      <c r="A462" s="23"/>
      <c r="B462" s="48"/>
    </row>
    <row r="463" spans="1:2">
      <c r="A463" s="23"/>
      <c r="B463" s="48"/>
    </row>
    <row r="464" spans="1:2">
      <c r="A464" s="23"/>
      <c r="B464" s="48"/>
    </row>
    <row r="465" spans="1:2">
      <c r="A465" s="23"/>
      <c r="B465" s="48"/>
    </row>
    <row r="466" spans="1:2">
      <c r="A466" s="23"/>
      <c r="B466" s="48"/>
    </row>
    <row r="467" spans="1:2">
      <c r="A467" s="23"/>
      <c r="B467" s="48"/>
    </row>
    <row r="468" spans="1:2">
      <c r="A468" s="23"/>
      <c r="B468" s="48"/>
    </row>
    <row r="469" spans="1:2">
      <c r="A469" s="23"/>
      <c r="B469" s="48"/>
    </row>
    <row r="470" spans="1:2">
      <c r="A470" s="23"/>
      <c r="B470" s="48"/>
    </row>
    <row r="471" spans="1:2">
      <c r="A471" s="23"/>
      <c r="B471" s="48"/>
    </row>
    <row r="472" spans="1:2">
      <c r="A472" s="23"/>
      <c r="B472" s="48"/>
    </row>
    <row r="473" spans="1:2">
      <c r="A473" s="23"/>
      <c r="B473" s="48"/>
    </row>
    <row r="474" spans="1:2">
      <c r="A474" s="23"/>
      <c r="B474" s="48"/>
    </row>
    <row r="475" spans="1:2">
      <c r="A475" s="23"/>
      <c r="B475" s="48"/>
    </row>
    <row r="476" spans="1:2">
      <c r="A476" s="23"/>
      <c r="B476" s="48"/>
    </row>
    <row r="477" spans="1:2">
      <c r="A477" s="23"/>
      <c r="B477" s="48"/>
    </row>
    <row r="478" spans="1:2">
      <c r="A478" s="23"/>
      <c r="B478" s="48"/>
    </row>
    <row r="479" spans="1:2">
      <c r="B479" s="48"/>
    </row>
  </sheetData>
  <mergeCells count="2">
    <mergeCell ref="G7:K7"/>
    <mergeCell ref="G20:K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workbookViewId="0">
      <selection activeCell="N11" sqref="N11"/>
    </sheetView>
  </sheetViews>
  <sheetFormatPr defaultColWidth="8.88671875" defaultRowHeight="14.4"/>
  <cols>
    <col min="1" max="1" width="10.5546875" bestFit="1" customWidth="1"/>
    <col min="5" max="5" width="10.5546875" customWidth="1"/>
    <col min="9" max="9" width="11.5546875" customWidth="1"/>
  </cols>
  <sheetData>
    <row r="1" spans="1:11">
      <c r="A1" s="127" t="s">
        <v>37</v>
      </c>
      <c r="B1" s="127"/>
      <c r="C1" s="127"/>
      <c r="E1" s="127" t="s">
        <v>35</v>
      </c>
      <c r="F1" s="127"/>
      <c r="G1" s="127"/>
      <c r="I1" s="127" t="s">
        <v>36</v>
      </c>
      <c r="J1" s="127"/>
      <c r="K1" s="127"/>
    </row>
    <row r="2" spans="1:11">
      <c r="A2" s="29" t="s">
        <v>0</v>
      </c>
      <c r="B2" s="29" t="s">
        <v>39</v>
      </c>
      <c r="C2" s="10" t="s">
        <v>5</v>
      </c>
      <c r="E2" s="29" t="s">
        <v>0</v>
      </c>
      <c r="F2" s="29" t="s">
        <v>39</v>
      </c>
      <c r="G2" s="6" t="s">
        <v>40</v>
      </c>
      <c r="I2" s="29" t="s">
        <v>0</v>
      </c>
      <c r="J2" s="29" t="s">
        <v>39</v>
      </c>
      <c r="K2" s="6" t="s">
        <v>40</v>
      </c>
    </row>
    <row r="3" spans="1:11">
      <c r="A3" s="36">
        <v>44564</v>
      </c>
      <c r="B3" s="29">
        <v>115.32</v>
      </c>
      <c r="C3" s="6"/>
      <c r="E3" s="36">
        <v>44564</v>
      </c>
      <c r="F3" s="29">
        <v>3.6650000000000002E-2</v>
      </c>
      <c r="G3" s="6"/>
      <c r="I3" s="36">
        <v>44564</v>
      </c>
      <c r="J3" s="29">
        <v>0.71909999999999996</v>
      </c>
      <c r="K3" s="6"/>
    </row>
    <row r="4" spans="1:11">
      <c r="A4" s="36">
        <v>44565</v>
      </c>
      <c r="B4" s="29">
        <v>116.14</v>
      </c>
      <c r="C4" s="18">
        <f>LN(B4/B3)</f>
        <v>7.0854871737024852E-3</v>
      </c>
      <c r="E4" s="36">
        <v>44565</v>
      </c>
      <c r="F4" s="29">
        <v>3.6360000000000003E-2</v>
      </c>
      <c r="G4" s="6">
        <v>-7.9441590233823595E-3</v>
      </c>
      <c r="I4" s="36">
        <v>44565</v>
      </c>
      <c r="J4" s="29">
        <v>0.7238</v>
      </c>
      <c r="K4" s="6">
        <v>6.5146810211936723E-3</v>
      </c>
    </row>
    <row r="5" spans="1:11">
      <c r="A5" s="36">
        <v>44566</v>
      </c>
      <c r="B5" s="29">
        <v>116.1</v>
      </c>
      <c r="C5" s="18">
        <f t="shared" ref="C5:C68" si="0">LN(B5/B4)</f>
        <v>-3.4447124005803639E-4</v>
      </c>
      <c r="E5" s="36">
        <v>44566</v>
      </c>
      <c r="F5" s="29">
        <v>3.6389999999999999E-2</v>
      </c>
      <c r="G5" s="6">
        <v>8.2474231479029642E-4</v>
      </c>
      <c r="I5" s="36">
        <v>44566</v>
      </c>
      <c r="J5" s="29">
        <v>0.72189999999999999</v>
      </c>
      <c r="K5" s="6">
        <v>-2.6284859845267026E-3</v>
      </c>
    </row>
    <row r="6" spans="1:11">
      <c r="A6" s="36">
        <v>44567</v>
      </c>
      <c r="B6" s="29">
        <v>115.82</v>
      </c>
      <c r="C6" s="18">
        <f t="shared" si="0"/>
        <v>-2.4146269062020943E-3</v>
      </c>
      <c r="E6" s="36">
        <v>44567</v>
      </c>
      <c r="F6" s="29">
        <v>3.6339999999999997E-2</v>
      </c>
      <c r="G6" s="6">
        <v>-1.374948656043314E-3</v>
      </c>
      <c r="I6" s="36">
        <v>44567</v>
      </c>
      <c r="J6" s="29">
        <v>0.71599999999999997</v>
      </c>
      <c r="K6" s="6">
        <v>-8.2064581844697639E-3</v>
      </c>
    </row>
    <row r="7" spans="1:11">
      <c r="A7" s="36">
        <v>44568</v>
      </c>
      <c r="B7" s="29">
        <v>115.55</v>
      </c>
      <c r="C7" s="18">
        <f t="shared" si="0"/>
        <v>-2.3339250772539538E-3</v>
      </c>
      <c r="E7" s="36">
        <v>44568</v>
      </c>
      <c r="F7" s="29">
        <v>3.637E-2</v>
      </c>
      <c r="G7" s="6">
        <v>8.2519603087258329E-4</v>
      </c>
      <c r="I7" s="36">
        <v>44568</v>
      </c>
      <c r="J7" s="29">
        <v>0.71779999999999999</v>
      </c>
      <c r="K7" s="6">
        <v>2.5108117528613435E-3</v>
      </c>
    </row>
    <row r="8" spans="1:11">
      <c r="A8" s="36">
        <v>44571</v>
      </c>
      <c r="B8" s="29">
        <v>115.2</v>
      </c>
      <c r="C8" s="18">
        <f t="shared" si="0"/>
        <v>-3.0335884585988215E-3</v>
      </c>
      <c r="E8" s="36">
        <v>44571</v>
      </c>
      <c r="F8" s="29">
        <v>3.628E-2</v>
      </c>
      <c r="G8" s="6">
        <v>-2.47763375196183E-3</v>
      </c>
      <c r="I8" s="36">
        <v>44571</v>
      </c>
      <c r="J8" s="29">
        <v>0.71679999999999999</v>
      </c>
      <c r="K8" s="6">
        <v>-1.3941170527861566E-3</v>
      </c>
    </row>
    <row r="9" spans="1:11">
      <c r="A9" s="36">
        <v>44572</v>
      </c>
      <c r="B9" s="29">
        <v>115.28</v>
      </c>
      <c r="C9" s="18">
        <f t="shared" si="0"/>
        <v>6.9420342947567031E-4</v>
      </c>
      <c r="E9" s="36">
        <v>44572</v>
      </c>
      <c r="F9" s="29">
        <v>3.6139999999999999E-2</v>
      </c>
      <c r="G9" s="6">
        <v>-3.8663400828534617E-3</v>
      </c>
      <c r="I9" s="36">
        <v>44572</v>
      </c>
      <c r="J9" s="29">
        <v>0.72089999999999999</v>
      </c>
      <c r="K9" s="6">
        <v>5.7035697498122361E-3</v>
      </c>
    </row>
    <row r="10" spans="1:11">
      <c r="A10" s="36">
        <v>44573</v>
      </c>
      <c r="B10" s="29">
        <v>114.63</v>
      </c>
      <c r="C10" s="18">
        <f t="shared" si="0"/>
        <v>-5.6544015643484385E-3</v>
      </c>
      <c r="E10" s="36">
        <v>44573</v>
      </c>
      <c r="F10" s="29">
        <v>3.5979999999999998E-2</v>
      </c>
      <c r="G10" s="6">
        <v>-4.4370566416953965E-3</v>
      </c>
      <c r="I10" s="36">
        <v>44573</v>
      </c>
      <c r="J10" s="29">
        <v>0.72840000000000005</v>
      </c>
      <c r="K10" s="6">
        <v>1.034991644292014E-2</v>
      </c>
    </row>
    <row r="11" spans="1:11">
      <c r="A11" s="36">
        <v>44574</v>
      </c>
      <c r="B11" s="29">
        <v>114.17</v>
      </c>
      <c r="C11" s="18">
        <f t="shared" si="0"/>
        <v>-4.0209844386823925E-3</v>
      </c>
      <c r="E11" s="36">
        <v>44574</v>
      </c>
      <c r="F11" s="29">
        <v>3.5810000000000002E-2</v>
      </c>
      <c r="G11" s="6">
        <v>-4.736044512045583E-3</v>
      </c>
      <c r="I11" s="36">
        <v>44574</v>
      </c>
      <c r="J11" s="29">
        <v>0.72840000000000005</v>
      </c>
      <c r="K11" s="6">
        <v>0</v>
      </c>
    </row>
    <row r="12" spans="1:11">
      <c r="A12" s="36">
        <v>44575</v>
      </c>
      <c r="B12" s="29">
        <v>114.2</v>
      </c>
      <c r="C12" s="18">
        <f t="shared" si="0"/>
        <v>2.6273153367402635E-4</v>
      </c>
      <c r="E12" s="36">
        <v>44575</v>
      </c>
      <c r="F12" s="29">
        <v>3.5650000000000001E-2</v>
      </c>
      <c r="G12" s="6">
        <v>-4.4780371500363469E-3</v>
      </c>
      <c r="I12" s="36">
        <v>44575</v>
      </c>
      <c r="J12" s="29">
        <v>0.72060000000000002</v>
      </c>
      <c r="K12" s="6">
        <v>-1.076614953946007E-2</v>
      </c>
    </row>
    <row r="13" spans="1:11">
      <c r="A13" s="36">
        <v>44578</v>
      </c>
      <c r="B13" s="29">
        <v>114.6</v>
      </c>
      <c r="C13" s="18">
        <f t="shared" si="0"/>
        <v>3.496507058729306E-3</v>
      </c>
      <c r="E13" s="36">
        <v>44578</v>
      </c>
      <c r="F13" s="29">
        <v>3.5270000000000003E-2</v>
      </c>
      <c r="G13" s="6">
        <v>-1.0716402612344305E-2</v>
      </c>
      <c r="I13" s="36">
        <v>44578</v>
      </c>
      <c r="J13" s="29">
        <v>0.72099999999999997</v>
      </c>
      <c r="K13" s="6">
        <v>5.5493897095615862E-4</v>
      </c>
    </row>
    <row r="14" spans="1:11">
      <c r="A14" s="36">
        <v>44579</v>
      </c>
      <c r="B14" s="29">
        <v>114.61</v>
      </c>
      <c r="C14" s="18">
        <f t="shared" si="0"/>
        <v>8.7256227968616904E-5</v>
      </c>
      <c r="E14" s="36">
        <v>44579</v>
      </c>
      <c r="F14" s="29">
        <v>3.5270000000000003E-2</v>
      </c>
      <c r="G14" s="6">
        <v>0</v>
      </c>
      <c r="I14" s="36">
        <v>44579</v>
      </c>
      <c r="J14" s="29">
        <v>0.71819999999999995</v>
      </c>
      <c r="K14" s="6">
        <v>-3.8910554929666762E-3</v>
      </c>
    </row>
    <row r="15" spans="1:11">
      <c r="A15" s="36">
        <v>44580</v>
      </c>
      <c r="B15" s="29">
        <v>114.32</v>
      </c>
      <c r="C15" s="18">
        <f t="shared" si="0"/>
        <v>-2.5335268869959536E-3</v>
      </c>
      <c r="E15" s="36">
        <v>44580</v>
      </c>
      <c r="F15" s="29">
        <v>3.533E-2</v>
      </c>
      <c r="G15" s="6">
        <v>1.6997171230932345E-3</v>
      </c>
      <c r="I15" s="36">
        <v>44580</v>
      </c>
      <c r="J15" s="29">
        <v>0.72099999999999997</v>
      </c>
      <c r="K15" s="6">
        <v>3.8910554929667217E-3</v>
      </c>
    </row>
    <row r="16" spans="1:11">
      <c r="A16" s="36">
        <v>44581</v>
      </c>
      <c r="B16" s="29">
        <v>114.09</v>
      </c>
      <c r="C16" s="18">
        <f t="shared" si="0"/>
        <v>-2.0139230133338882E-3</v>
      </c>
      <c r="E16" s="36">
        <v>44581</v>
      </c>
      <c r="F16" s="29">
        <v>3.5279999999999999E-2</v>
      </c>
      <c r="G16" s="6">
        <v>-1.4162302324633065E-3</v>
      </c>
      <c r="I16" s="36">
        <v>44581</v>
      </c>
      <c r="J16" s="29">
        <v>0.72250000000000003</v>
      </c>
      <c r="K16" s="6">
        <v>2.0782827016381489E-3</v>
      </c>
    </row>
    <row r="17" spans="1:11">
      <c r="A17" s="36">
        <v>44582</v>
      </c>
      <c r="B17" s="29">
        <v>113.68</v>
      </c>
      <c r="C17" s="18">
        <f t="shared" si="0"/>
        <v>-3.6001268194327143E-3</v>
      </c>
      <c r="E17" s="36">
        <v>44582</v>
      </c>
      <c r="F17" s="29">
        <v>3.5360000000000003E-2</v>
      </c>
      <c r="G17" s="6">
        <v>2.2650066308522831E-3</v>
      </c>
      <c r="I17" s="36">
        <v>44582</v>
      </c>
      <c r="J17" s="29">
        <v>0.71830000000000005</v>
      </c>
      <c r="K17" s="6">
        <v>-5.8301109058313269E-3</v>
      </c>
    </row>
    <row r="18" spans="1:11">
      <c r="A18" s="36">
        <v>44585</v>
      </c>
      <c r="B18" s="29">
        <v>113.92</v>
      </c>
      <c r="C18" s="18">
        <f t="shared" si="0"/>
        <v>2.1089638748203569E-3</v>
      </c>
      <c r="E18" s="36">
        <v>44585</v>
      </c>
      <c r="F18" s="29">
        <v>3.483E-2</v>
      </c>
      <c r="G18" s="6">
        <v>-1.5102153391532924E-2</v>
      </c>
      <c r="I18" s="36">
        <v>44585</v>
      </c>
      <c r="J18" s="29">
        <v>0.71399999999999997</v>
      </c>
      <c r="K18" s="6">
        <v>-6.0043467411716161E-3</v>
      </c>
    </row>
    <row r="19" spans="1:11">
      <c r="A19" s="36">
        <v>44586</v>
      </c>
      <c r="B19" s="29">
        <v>113.86</v>
      </c>
      <c r="C19" s="18">
        <f t="shared" si="0"/>
        <v>-5.2682414072978271E-4</v>
      </c>
      <c r="E19" s="36">
        <v>44586</v>
      </c>
      <c r="F19" s="29">
        <v>3.4779999999999998E-2</v>
      </c>
      <c r="G19" s="6">
        <v>-1.4365754517729169E-3</v>
      </c>
      <c r="I19" s="36">
        <v>44586</v>
      </c>
      <c r="J19" s="29">
        <v>0.71479999999999999</v>
      </c>
      <c r="K19" s="6">
        <v>1.1198209456885855E-3</v>
      </c>
    </row>
    <row r="20" spans="1:11">
      <c r="A20" s="36">
        <v>44587</v>
      </c>
      <c r="B20" s="29">
        <v>114.63</v>
      </c>
      <c r="C20" s="18">
        <f t="shared" si="0"/>
        <v>6.7399266039823809E-3</v>
      </c>
      <c r="E20" s="36">
        <v>44587</v>
      </c>
      <c r="F20" s="29">
        <v>3.4630000000000001E-2</v>
      </c>
      <c r="G20" s="6">
        <v>-4.3221505118062869E-3</v>
      </c>
      <c r="I20" s="36">
        <v>44587</v>
      </c>
      <c r="J20" s="29">
        <v>0.71140000000000003</v>
      </c>
      <c r="K20" s="6">
        <v>-4.7679237709180597E-3</v>
      </c>
    </row>
    <row r="21" spans="1:11">
      <c r="A21" s="36">
        <v>44588</v>
      </c>
      <c r="B21" s="29">
        <v>115.34</v>
      </c>
      <c r="C21" s="18">
        <f t="shared" si="0"/>
        <v>6.1747380603483061E-3</v>
      </c>
      <c r="E21" s="36">
        <v>44588</v>
      </c>
      <c r="F21" s="29">
        <v>3.4599999999999999E-2</v>
      </c>
      <c r="G21" s="6">
        <v>-8.6667635065212597E-4</v>
      </c>
      <c r="I21" s="36">
        <v>44588</v>
      </c>
      <c r="J21" s="29">
        <v>0.70309999999999995</v>
      </c>
      <c r="K21" s="6">
        <v>-1.173573030923933E-2</v>
      </c>
    </row>
    <row r="22" spans="1:11">
      <c r="A22" s="36">
        <v>44589</v>
      </c>
      <c r="B22" s="29">
        <v>115.24</v>
      </c>
      <c r="C22" s="18">
        <f t="shared" si="0"/>
        <v>-8.6737797093893127E-4</v>
      </c>
      <c r="E22" s="36">
        <v>44589</v>
      </c>
      <c r="F22" s="29">
        <v>3.4790000000000001E-2</v>
      </c>
      <c r="G22" s="6">
        <v>5.47630710017224E-3</v>
      </c>
      <c r="I22" s="36">
        <v>44589</v>
      </c>
      <c r="J22" s="29">
        <v>0.6986</v>
      </c>
      <c r="K22" s="6">
        <v>-6.4207968323840101E-3</v>
      </c>
    </row>
    <row r="23" spans="1:11">
      <c r="A23" s="36">
        <v>44592</v>
      </c>
      <c r="B23" s="29">
        <v>115.1</v>
      </c>
      <c r="C23" s="18">
        <f t="shared" si="0"/>
        <v>-1.2155944884907413E-3</v>
      </c>
      <c r="E23" s="36">
        <v>44592</v>
      </c>
      <c r="F23" s="29">
        <v>3.5209999999999998E-2</v>
      </c>
      <c r="G23" s="6">
        <v>1.2000144003110339E-2</v>
      </c>
      <c r="I23" s="36">
        <v>44592</v>
      </c>
      <c r="J23" s="29">
        <v>0.70640000000000003</v>
      </c>
      <c r="K23" s="6">
        <v>1.1103316917018595E-2</v>
      </c>
    </row>
    <row r="24" spans="1:11">
      <c r="A24" s="36">
        <v>44593</v>
      </c>
      <c r="B24" s="29">
        <v>114.71</v>
      </c>
      <c r="C24" s="18">
        <f t="shared" si="0"/>
        <v>-3.3941114346606265E-3</v>
      </c>
      <c r="E24" s="36">
        <v>44593</v>
      </c>
      <c r="F24" s="29">
        <v>3.5150000000000001E-2</v>
      </c>
      <c r="G24" s="6">
        <v>-1.7055149102871432E-3</v>
      </c>
      <c r="I24" s="36">
        <v>44593</v>
      </c>
      <c r="J24" s="29">
        <v>0.71260000000000001</v>
      </c>
      <c r="K24" s="6">
        <v>8.7386038819854336E-3</v>
      </c>
    </row>
    <row r="25" spans="1:11">
      <c r="A25" s="36">
        <v>44594</v>
      </c>
      <c r="B25" s="29">
        <v>114.44</v>
      </c>
      <c r="C25" s="18">
        <f t="shared" si="0"/>
        <v>-2.3565361112667517E-3</v>
      </c>
      <c r="E25" s="36">
        <v>44594</v>
      </c>
      <c r="F25" s="29">
        <v>3.5290000000000002E-2</v>
      </c>
      <c r="G25" s="6">
        <v>3.9750194305047826E-3</v>
      </c>
      <c r="I25" s="36">
        <v>44594</v>
      </c>
      <c r="J25" s="29">
        <v>0.71360000000000001</v>
      </c>
      <c r="K25" s="6">
        <v>1.402328094064058E-3</v>
      </c>
    </row>
    <row r="26" spans="1:11">
      <c r="A26" s="36">
        <v>44595</v>
      </c>
      <c r="B26" s="29">
        <v>114.95</v>
      </c>
      <c r="C26" s="18">
        <f t="shared" si="0"/>
        <v>4.446583027281046E-3</v>
      </c>
      <c r="E26" s="36">
        <v>44595</v>
      </c>
      <c r="F26" s="29">
        <v>3.5380000000000002E-2</v>
      </c>
      <c r="G26" s="6">
        <v>2.5470510444606104E-3</v>
      </c>
      <c r="I26" s="36">
        <v>44595</v>
      </c>
      <c r="J26" s="29">
        <v>0.71399999999999997</v>
      </c>
      <c r="K26" s="6">
        <v>5.6038107378468289E-4</v>
      </c>
    </row>
    <row r="27" spans="1:11">
      <c r="A27" s="36">
        <v>44596</v>
      </c>
      <c r="B27" s="29">
        <v>115.2</v>
      </c>
      <c r="C27" s="18">
        <f t="shared" si="0"/>
        <v>2.1724970526002911E-3</v>
      </c>
      <c r="E27" s="36">
        <v>44596</v>
      </c>
      <c r="F27" s="29">
        <v>3.5540000000000002E-2</v>
      </c>
      <c r="G27" s="6">
        <v>4.5121339948660695E-3</v>
      </c>
      <c r="I27" s="36">
        <v>44596</v>
      </c>
      <c r="J27" s="29">
        <v>0.70760000000000001</v>
      </c>
      <c r="K27" s="6">
        <v>-9.0040000539541431E-3</v>
      </c>
    </row>
    <row r="28" spans="1:11">
      <c r="A28" s="36">
        <v>44599</v>
      </c>
      <c r="B28" s="29">
        <v>115.12</v>
      </c>
      <c r="C28" s="18">
        <f t="shared" si="0"/>
        <v>-6.9468568267848504E-4</v>
      </c>
      <c r="E28" s="36">
        <v>44599</v>
      </c>
      <c r="F28" s="29">
        <v>3.5770000000000003E-2</v>
      </c>
      <c r="G28" s="6">
        <v>6.4507305444211098E-3</v>
      </c>
      <c r="I28" s="36">
        <v>44599</v>
      </c>
      <c r="J28" s="29">
        <v>0.71250000000000002</v>
      </c>
      <c r="K28" s="6">
        <v>6.9009498571753099E-3</v>
      </c>
    </row>
    <row r="29" spans="1:11">
      <c r="A29" s="36">
        <v>44600</v>
      </c>
      <c r="B29" s="29">
        <v>115.54</v>
      </c>
      <c r="C29" s="18">
        <f t="shared" si="0"/>
        <v>3.6417277740071539E-3</v>
      </c>
      <c r="E29" s="36">
        <v>44600</v>
      </c>
      <c r="F29" s="29">
        <v>3.5709999999999999E-2</v>
      </c>
      <c r="G29" s="6">
        <v>-1.6787916645694537E-3</v>
      </c>
      <c r="I29" s="36">
        <v>44600</v>
      </c>
      <c r="J29" s="29">
        <v>0.71450000000000002</v>
      </c>
      <c r="K29" s="6">
        <v>2.8030852271165589E-3</v>
      </c>
    </row>
    <row r="30" spans="1:11">
      <c r="A30" s="36">
        <v>44601</v>
      </c>
      <c r="B30" s="29">
        <v>115.49</v>
      </c>
      <c r="C30" s="18">
        <f t="shared" si="0"/>
        <v>-4.3284422612350473E-4</v>
      </c>
      <c r="E30" s="36">
        <v>44601</v>
      </c>
      <c r="F30" s="29">
        <v>3.5790000000000002E-2</v>
      </c>
      <c r="G30" s="6">
        <v>2.2377631715775172E-3</v>
      </c>
      <c r="I30" s="36">
        <v>44601</v>
      </c>
      <c r="J30" s="29">
        <v>0.71779999999999999</v>
      </c>
      <c r="K30" s="6">
        <v>4.607981343584735E-3</v>
      </c>
    </row>
    <row r="31" spans="1:11">
      <c r="A31" s="36">
        <v>44602</v>
      </c>
      <c r="B31" s="29">
        <v>116</v>
      </c>
      <c r="C31" s="18">
        <f t="shared" si="0"/>
        <v>4.4062449793685907E-3</v>
      </c>
      <c r="E31" s="36">
        <v>44602</v>
      </c>
      <c r="F31" s="29">
        <v>3.5729999999999998E-2</v>
      </c>
      <c r="G31" s="6">
        <v>-1.6778527426160868E-3</v>
      </c>
      <c r="I31" s="36">
        <v>44602</v>
      </c>
      <c r="J31" s="29">
        <v>0.71650000000000003</v>
      </c>
      <c r="K31" s="6">
        <v>-1.8127314452802696E-3</v>
      </c>
    </row>
    <row r="32" spans="1:11">
      <c r="A32" s="36">
        <v>44603</v>
      </c>
      <c r="B32" s="29">
        <v>115.41</v>
      </c>
      <c r="C32" s="18">
        <f t="shared" si="0"/>
        <v>-5.0991856740511795E-3</v>
      </c>
      <c r="E32" s="36">
        <v>44603</v>
      </c>
      <c r="F32" s="29">
        <v>3.5589999999999997E-2</v>
      </c>
      <c r="G32" s="6">
        <v>-3.9259725132171942E-3</v>
      </c>
      <c r="I32" s="36">
        <v>44603</v>
      </c>
      <c r="J32" s="29">
        <v>0.71350000000000002</v>
      </c>
      <c r="K32" s="6">
        <v>-4.1958103513354246E-3</v>
      </c>
    </row>
    <row r="33" spans="1:11">
      <c r="A33" s="36">
        <v>44606</v>
      </c>
      <c r="B33" s="29">
        <v>115.53</v>
      </c>
      <c r="C33" s="18">
        <f t="shared" si="0"/>
        <v>1.0392310626137899E-3</v>
      </c>
      <c r="E33" s="36">
        <v>44606</v>
      </c>
      <c r="F33" s="29">
        <v>3.5069999999999997E-2</v>
      </c>
      <c r="G33" s="6">
        <v>-1.4718635370014556E-2</v>
      </c>
      <c r="I33" s="36">
        <v>44606</v>
      </c>
      <c r="J33" s="29">
        <v>0.71250000000000002</v>
      </c>
      <c r="K33" s="6">
        <v>-1.4025247740855468E-3</v>
      </c>
    </row>
    <row r="34" spans="1:11">
      <c r="A34" s="36">
        <v>44607</v>
      </c>
      <c r="B34" s="29">
        <v>115.62</v>
      </c>
      <c r="C34" s="18">
        <f t="shared" si="0"/>
        <v>7.7871515940289087E-4</v>
      </c>
      <c r="E34" s="36">
        <v>44607</v>
      </c>
      <c r="F34" s="29">
        <v>3.5389999999999998E-2</v>
      </c>
      <c r="G34" s="6">
        <v>9.0832302052852327E-3</v>
      </c>
      <c r="I34" s="36">
        <v>44607</v>
      </c>
      <c r="J34" s="29">
        <v>0.71509999999999996</v>
      </c>
      <c r="K34" s="6">
        <v>3.642480911544589E-3</v>
      </c>
    </row>
    <row r="35" spans="1:11">
      <c r="A35" s="36">
        <v>44608</v>
      </c>
      <c r="B35" s="29">
        <v>115.46</v>
      </c>
      <c r="C35" s="18">
        <f t="shared" si="0"/>
        <v>-1.3848020215425504E-3</v>
      </c>
      <c r="E35" s="36">
        <v>44608</v>
      </c>
      <c r="F35" s="29">
        <v>3.5479999999999998E-2</v>
      </c>
      <c r="G35" s="6">
        <v>2.5398630840066288E-3</v>
      </c>
      <c r="I35" s="36">
        <v>44608</v>
      </c>
      <c r="J35" s="29">
        <v>0.71919999999999995</v>
      </c>
      <c r="K35" s="6">
        <v>5.7170901030602827E-3</v>
      </c>
    </row>
    <row r="36" spans="1:11">
      <c r="A36" s="36">
        <v>44609</v>
      </c>
      <c r="B36" s="29">
        <v>114.93</v>
      </c>
      <c r="C36" s="18">
        <f t="shared" si="0"/>
        <v>-4.600902252120136E-3</v>
      </c>
      <c r="E36" s="36">
        <v>44609</v>
      </c>
      <c r="F36" s="29">
        <v>3.524E-2</v>
      </c>
      <c r="G36" s="6">
        <v>-6.7873563733998766E-3</v>
      </c>
      <c r="I36" s="36">
        <v>44609</v>
      </c>
      <c r="J36" s="29">
        <v>0.71830000000000005</v>
      </c>
      <c r="K36" s="6">
        <v>-1.2521740766544146E-3</v>
      </c>
    </row>
    <row r="37" spans="1:11">
      <c r="A37" s="36">
        <v>44610</v>
      </c>
      <c r="B37" s="29">
        <v>115</v>
      </c>
      <c r="C37" s="18">
        <f t="shared" si="0"/>
        <v>6.0888098258276516E-4</v>
      </c>
      <c r="E37" s="36">
        <v>44610</v>
      </c>
      <c r="F37" s="29">
        <v>3.5180000000000003E-2</v>
      </c>
      <c r="G37" s="6">
        <v>-1.7040617585665787E-3</v>
      </c>
      <c r="I37" s="36">
        <v>44610</v>
      </c>
      <c r="J37" s="29">
        <v>0.71730000000000005</v>
      </c>
      <c r="K37" s="6">
        <v>-1.3931459483671298E-3</v>
      </c>
    </row>
    <row r="38" spans="1:11">
      <c r="A38" s="36">
        <v>44613</v>
      </c>
      <c r="B38" s="29">
        <v>114.74</v>
      </c>
      <c r="C38" s="18">
        <f t="shared" si="0"/>
        <v>-2.2634291895250983E-3</v>
      </c>
      <c r="E38" s="36">
        <v>44613</v>
      </c>
      <c r="F38" s="29">
        <v>3.4779999999999998E-2</v>
      </c>
      <c r="G38" s="6">
        <v>-1.1435230383275321E-2</v>
      </c>
      <c r="I38" s="36">
        <v>44613</v>
      </c>
      <c r="J38" s="29">
        <v>0.71899999999999997</v>
      </c>
      <c r="K38" s="6">
        <v>2.3671945886579388E-3</v>
      </c>
    </row>
    <row r="39" spans="1:11">
      <c r="A39" s="36">
        <v>44614</v>
      </c>
      <c r="B39" s="29">
        <v>115.08</v>
      </c>
      <c r="C39" s="18">
        <f t="shared" si="0"/>
        <v>2.9588395096221327E-3</v>
      </c>
      <c r="E39" s="36">
        <v>44614</v>
      </c>
      <c r="F39" s="29">
        <v>3.4329999999999999E-2</v>
      </c>
      <c r="G39" s="6">
        <v>-1.3022901456536232E-2</v>
      </c>
      <c r="I39" s="36">
        <v>44614</v>
      </c>
      <c r="J39" s="29">
        <v>0.72189999999999999</v>
      </c>
      <c r="K39" s="6">
        <v>4.025267424068682E-3</v>
      </c>
    </row>
    <row r="40" spans="1:11">
      <c r="A40" s="36">
        <v>44615</v>
      </c>
      <c r="B40" s="29">
        <v>114.97</v>
      </c>
      <c r="C40" s="18">
        <f t="shared" si="0"/>
        <v>-9.5631391769834763E-4</v>
      </c>
      <c r="E40" s="36">
        <v>44615</v>
      </c>
      <c r="F40" s="29">
        <v>3.3329999999999999E-2</v>
      </c>
      <c r="G40" s="6">
        <v>-2.9561715149952369E-2</v>
      </c>
      <c r="I40" s="36">
        <v>44615</v>
      </c>
      <c r="J40" s="29">
        <v>0.72330000000000005</v>
      </c>
      <c r="K40" s="6">
        <v>1.9374487101198211E-3</v>
      </c>
    </row>
    <row r="41" spans="1:11">
      <c r="A41" s="36">
        <v>44616</v>
      </c>
      <c r="B41" s="29">
        <v>115.52</v>
      </c>
      <c r="C41" s="18">
        <f t="shared" si="0"/>
        <v>4.7724503788673369E-3</v>
      </c>
      <c r="E41" s="36">
        <v>44616</v>
      </c>
      <c r="F41" s="29">
        <v>3.3450000000000001E-2</v>
      </c>
      <c r="G41" s="6">
        <v>3.5938942545892623E-3</v>
      </c>
      <c r="I41" s="36">
        <v>44616</v>
      </c>
      <c r="J41" s="29">
        <v>0.71619999999999995</v>
      </c>
      <c r="K41" s="6">
        <v>-9.8646162909028362E-3</v>
      </c>
    </row>
    <row r="42" spans="1:11">
      <c r="A42" s="36">
        <v>44617</v>
      </c>
      <c r="B42" s="29">
        <v>115.56</v>
      </c>
      <c r="C42" s="18">
        <f t="shared" si="0"/>
        <v>3.4620045351847913E-4</v>
      </c>
      <c r="E42" s="36">
        <v>44617</v>
      </c>
      <c r="F42" s="29">
        <v>3.3279999999999997E-2</v>
      </c>
      <c r="G42" s="6">
        <v>-5.0951706212297243E-3</v>
      </c>
      <c r="I42" s="36">
        <v>44617</v>
      </c>
      <c r="J42" s="29">
        <v>0.72319999999999995</v>
      </c>
      <c r="K42" s="6">
        <v>9.7263515136344937E-3</v>
      </c>
    </row>
    <row r="43" spans="1:11">
      <c r="A43" s="36">
        <v>44620</v>
      </c>
      <c r="B43" s="29">
        <v>114.99</v>
      </c>
      <c r="C43" s="18">
        <f t="shared" si="0"/>
        <v>-4.9447075374611333E-3</v>
      </c>
      <c r="E43" s="36">
        <v>44620</v>
      </c>
      <c r="F43" s="29">
        <v>3.3279999999999997E-2</v>
      </c>
      <c r="G43" s="6">
        <v>0</v>
      </c>
      <c r="I43" s="36">
        <v>44620</v>
      </c>
      <c r="J43" s="29">
        <v>0.72619999999999996</v>
      </c>
      <c r="K43" s="6">
        <v>4.1396499022687246E-3</v>
      </c>
    </row>
    <row r="44" spans="1:11">
      <c r="A44" s="36">
        <v>44621</v>
      </c>
      <c r="B44" s="29">
        <v>114.89</v>
      </c>
      <c r="C44" s="18">
        <f t="shared" si="0"/>
        <v>-8.7001919529993983E-4</v>
      </c>
      <c r="E44" s="36">
        <v>44621</v>
      </c>
      <c r="F44" s="29">
        <v>3.3279999999999997E-2</v>
      </c>
      <c r="G44" s="6">
        <v>0</v>
      </c>
      <c r="I44" s="36">
        <v>44621</v>
      </c>
      <c r="J44" s="29">
        <v>0.7248</v>
      </c>
      <c r="K44" s="6">
        <v>-1.9297042514657356E-3</v>
      </c>
    </row>
    <row r="45" spans="1:11">
      <c r="A45" s="36">
        <v>44622</v>
      </c>
      <c r="B45" s="29">
        <v>115.5</v>
      </c>
      <c r="C45" s="18">
        <f t="shared" si="0"/>
        <v>5.2953810965747474E-3</v>
      </c>
      <c r="E45" s="36">
        <v>44622</v>
      </c>
      <c r="F45" s="29">
        <v>3.3279999999999997E-2</v>
      </c>
      <c r="G45" s="6">
        <v>0</v>
      </c>
      <c r="I45" s="36">
        <v>44622</v>
      </c>
      <c r="J45" s="29">
        <v>0.72960000000000003</v>
      </c>
      <c r="K45" s="6">
        <v>6.6006840313520927E-3</v>
      </c>
    </row>
    <row r="46" spans="1:11">
      <c r="A46" s="36">
        <v>44623</v>
      </c>
      <c r="B46" s="29">
        <v>115.46</v>
      </c>
      <c r="C46" s="18">
        <f t="shared" si="0"/>
        <v>-3.4638032906079432E-4</v>
      </c>
      <c r="E46" s="36">
        <v>44623</v>
      </c>
      <c r="F46" s="29">
        <v>3.3279999999999997E-2</v>
      </c>
      <c r="G46" s="6">
        <v>0</v>
      </c>
      <c r="I46" s="36">
        <v>44623</v>
      </c>
      <c r="J46" s="29">
        <v>0.7329</v>
      </c>
      <c r="K46" s="6">
        <v>4.5128281716827496E-3</v>
      </c>
    </row>
    <row r="47" spans="1:11">
      <c r="A47" s="36">
        <v>44624</v>
      </c>
      <c r="B47" s="29">
        <v>114.78</v>
      </c>
      <c r="C47" s="18">
        <f t="shared" si="0"/>
        <v>-5.9068969525709518E-3</v>
      </c>
      <c r="E47" s="36">
        <v>44624</v>
      </c>
      <c r="F47" s="29">
        <v>3.3279999999999997E-2</v>
      </c>
      <c r="G47" s="6">
        <v>0</v>
      </c>
      <c r="I47" s="36">
        <v>44624</v>
      </c>
      <c r="J47" s="29">
        <v>0.73699999999999999</v>
      </c>
      <c r="K47" s="6">
        <v>5.5786252575321903E-3</v>
      </c>
    </row>
    <row r="48" spans="1:11">
      <c r="A48" s="36">
        <v>44627</v>
      </c>
      <c r="B48" s="29">
        <v>115.29</v>
      </c>
      <c r="C48" s="18">
        <f t="shared" si="0"/>
        <v>4.4334405646457775E-3</v>
      </c>
      <c r="E48" s="36">
        <v>44627</v>
      </c>
      <c r="F48" s="29">
        <v>3.3279999999999997E-2</v>
      </c>
      <c r="G48" s="6">
        <v>0</v>
      </c>
      <c r="I48" s="36">
        <v>44627</v>
      </c>
      <c r="J48" s="29">
        <v>0.73160000000000003</v>
      </c>
      <c r="K48" s="6">
        <v>-7.3539756726259163E-3</v>
      </c>
    </row>
    <row r="49" spans="1:11">
      <c r="A49" s="36">
        <v>44628</v>
      </c>
      <c r="B49" s="29">
        <v>115.66</v>
      </c>
      <c r="C49" s="18">
        <f t="shared" si="0"/>
        <v>3.2041594852099181E-3</v>
      </c>
      <c r="E49" s="36">
        <v>44628</v>
      </c>
      <c r="F49" s="29">
        <v>3.3279999999999997E-2</v>
      </c>
      <c r="G49" s="6">
        <v>0</v>
      </c>
      <c r="I49" s="36">
        <v>44628</v>
      </c>
      <c r="J49" s="29">
        <v>0.72660000000000002</v>
      </c>
      <c r="K49" s="6">
        <v>-6.8577967296091016E-3</v>
      </c>
    </row>
    <row r="50" spans="1:11">
      <c r="A50" s="36">
        <v>44629</v>
      </c>
      <c r="B50" s="29">
        <v>115.82</v>
      </c>
      <c r="C50" s="18">
        <f t="shared" si="0"/>
        <v>1.3824090675714823E-3</v>
      </c>
      <c r="E50" s="36">
        <v>44629</v>
      </c>
      <c r="F50" s="29">
        <v>3.3279999999999997E-2</v>
      </c>
      <c r="G50" s="6">
        <v>0</v>
      </c>
      <c r="I50" s="36">
        <v>44629</v>
      </c>
      <c r="J50" s="29">
        <v>0.73219999999999996</v>
      </c>
      <c r="K50" s="6">
        <v>7.6775808990341117E-3</v>
      </c>
    </row>
    <row r="51" spans="1:11">
      <c r="A51" s="36">
        <v>44630</v>
      </c>
      <c r="B51" s="29">
        <v>116.13</v>
      </c>
      <c r="C51" s="18">
        <f t="shared" si="0"/>
        <v>2.6729914600226953E-3</v>
      </c>
      <c r="E51" s="36">
        <v>44630</v>
      </c>
      <c r="F51" s="29">
        <v>3.3840000000000002E-2</v>
      </c>
      <c r="G51" s="6">
        <v>1.6686918785014736E-2</v>
      </c>
      <c r="I51" s="36">
        <v>44630</v>
      </c>
      <c r="J51" s="29">
        <v>0.73570000000000002</v>
      </c>
      <c r="K51" s="6">
        <v>4.768726252083094E-3</v>
      </c>
    </row>
    <row r="52" spans="1:11">
      <c r="A52" s="36">
        <v>44631</v>
      </c>
      <c r="B52" s="29">
        <v>117.28</v>
      </c>
      <c r="C52" s="18">
        <f t="shared" si="0"/>
        <v>9.8539848806750117E-3</v>
      </c>
      <c r="E52" s="36">
        <v>44631</v>
      </c>
      <c r="F52" s="29">
        <v>3.4009999999999999E-2</v>
      </c>
      <c r="G52" s="6">
        <v>5.0110642810814133E-3</v>
      </c>
      <c r="I52" s="36">
        <v>44631</v>
      </c>
      <c r="J52" s="29">
        <v>0.72899999999999998</v>
      </c>
      <c r="K52" s="6">
        <v>-9.1486949295606149E-3</v>
      </c>
    </row>
    <row r="53" spans="1:11">
      <c r="A53" s="36">
        <v>44634</v>
      </c>
      <c r="B53" s="29">
        <v>118.18</v>
      </c>
      <c r="C53" s="18">
        <f t="shared" si="0"/>
        <v>7.6446477791871307E-3</v>
      </c>
      <c r="E53" s="36">
        <v>44634</v>
      </c>
      <c r="F53" s="29">
        <v>3.3840000000000002E-2</v>
      </c>
      <c r="G53" s="6">
        <v>-5.0110642810814558E-3</v>
      </c>
      <c r="I53" s="36">
        <v>44634</v>
      </c>
      <c r="J53" s="29">
        <v>0.71870000000000001</v>
      </c>
      <c r="K53" s="6">
        <v>-1.4229707534261145E-2</v>
      </c>
    </row>
    <row r="54" spans="1:11">
      <c r="A54" s="36">
        <v>44635</v>
      </c>
      <c r="B54" s="29">
        <v>118.28</v>
      </c>
      <c r="C54" s="18">
        <f t="shared" si="0"/>
        <v>8.4580906674787751E-4</v>
      </c>
      <c r="E54" s="36">
        <v>44635</v>
      </c>
      <c r="F54" s="29">
        <v>3.3700000000000001E-2</v>
      </c>
      <c r="G54" s="6">
        <v>-4.1456973797065789E-3</v>
      </c>
      <c r="I54" s="36">
        <v>44635</v>
      </c>
      <c r="J54" s="29">
        <v>0.71960000000000002</v>
      </c>
      <c r="K54" s="6">
        <v>1.2514776019812244E-3</v>
      </c>
    </row>
    <row r="55" spans="1:11">
      <c r="A55" s="36">
        <v>44636</v>
      </c>
      <c r="B55" s="29">
        <v>118.72</v>
      </c>
      <c r="C55" s="18">
        <f t="shared" si="0"/>
        <v>3.7130844347937697E-3</v>
      </c>
      <c r="E55" s="36">
        <v>44636</v>
      </c>
      <c r="F55" s="29">
        <v>3.3700000000000001E-2</v>
      </c>
      <c r="G55" s="6">
        <v>0</v>
      </c>
      <c r="I55" s="36">
        <v>44636</v>
      </c>
      <c r="J55" s="29">
        <v>0.72889999999999999</v>
      </c>
      <c r="K55" s="6">
        <v>1.2841046311789183E-2</v>
      </c>
    </row>
    <row r="56" spans="1:11">
      <c r="A56" s="36">
        <v>44637</v>
      </c>
      <c r="B56" s="29">
        <v>118.59</v>
      </c>
      <c r="C56" s="18">
        <f t="shared" si="0"/>
        <v>-1.0956134423664933E-3</v>
      </c>
      <c r="E56" s="36">
        <v>44637</v>
      </c>
      <c r="F56" s="29">
        <v>3.3700000000000001E-2</v>
      </c>
      <c r="G56" s="6">
        <v>0</v>
      </c>
      <c r="I56" s="36">
        <v>44637</v>
      </c>
      <c r="J56" s="29">
        <v>0.73740000000000006</v>
      </c>
      <c r="K56" s="6">
        <v>1.159393741187692E-2</v>
      </c>
    </row>
    <row r="57" spans="1:11">
      <c r="A57" s="36">
        <v>44638</v>
      </c>
      <c r="B57" s="29">
        <v>119.17</v>
      </c>
      <c r="C57" s="18">
        <f t="shared" si="0"/>
        <v>4.8788791260110332E-3</v>
      </c>
      <c r="E57" s="36">
        <v>44638</v>
      </c>
      <c r="F57" s="29">
        <v>3.3840000000000002E-2</v>
      </c>
      <c r="G57" s="6">
        <v>4.1456973797065659E-3</v>
      </c>
      <c r="I57" s="36">
        <v>44638</v>
      </c>
      <c r="J57" s="29">
        <v>0.74150000000000005</v>
      </c>
      <c r="K57" s="6">
        <v>5.5446757779427118E-3</v>
      </c>
    </row>
    <row r="58" spans="1:11">
      <c r="A58" s="36">
        <v>44641</v>
      </c>
      <c r="B58" s="29">
        <v>119.47</v>
      </c>
      <c r="C58" s="18">
        <f t="shared" si="0"/>
        <v>2.5142487264176133E-3</v>
      </c>
      <c r="E58" s="36">
        <v>44641</v>
      </c>
      <c r="F58" s="29">
        <v>3.3840000000000002E-2</v>
      </c>
      <c r="G58" s="6">
        <v>0</v>
      </c>
      <c r="I58" s="36">
        <v>44641</v>
      </c>
      <c r="J58" s="29">
        <v>0.74</v>
      </c>
      <c r="K58" s="6">
        <v>-2.0249753797713902E-3</v>
      </c>
    </row>
    <row r="59" spans="1:11">
      <c r="A59" s="36">
        <v>44642</v>
      </c>
      <c r="B59" s="29">
        <v>120.8</v>
      </c>
      <c r="C59" s="18">
        <f t="shared" si="0"/>
        <v>1.1070991671582105E-2</v>
      </c>
      <c r="E59" s="36">
        <v>44642</v>
      </c>
      <c r="F59" s="29">
        <v>3.3840000000000002E-2</v>
      </c>
      <c r="G59" s="6">
        <v>0</v>
      </c>
      <c r="I59" s="36">
        <v>44642</v>
      </c>
      <c r="J59" s="29">
        <v>0.74670000000000003</v>
      </c>
      <c r="K59" s="6">
        <v>9.0133118434405374E-3</v>
      </c>
    </row>
    <row r="60" spans="1:11">
      <c r="A60" s="36">
        <v>44643</v>
      </c>
      <c r="B60" s="29">
        <v>121.15</v>
      </c>
      <c r="C60" s="18">
        <f t="shared" si="0"/>
        <v>2.8931617618203048E-3</v>
      </c>
      <c r="E60" s="36">
        <v>44643</v>
      </c>
      <c r="F60" s="29">
        <v>3.3840000000000002E-2</v>
      </c>
      <c r="G60" s="6">
        <v>0</v>
      </c>
      <c r="I60" s="36">
        <v>44643</v>
      </c>
      <c r="J60" s="29">
        <v>0.74970000000000003</v>
      </c>
      <c r="K60" s="6">
        <v>4.0096284673603374E-3</v>
      </c>
    </row>
    <row r="61" spans="1:11">
      <c r="A61" s="36">
        <v>44644</v>
      </c>
      <c r="B61" s="29">
        <v>122.33</v>
      </c>
      <c r="C61" s="18">
        <f t="shared" si="0"/>
        <v>9.6928637962902294E-3</v>
      </c>
      <c r="E61" s="36">
        <v>44644</v>
      </c>
      <c r="F61" s="29">
        <v>3.3840000000000002E-2</v>
      </c>
      <c r="G61" s="6">
        <v>0</v>
      </c>
      <c r="I61" s="36">
        <v>44644</v>
      </c>
      <c r="J61" s="29">
        <v>0.75119999999999998</v>
      </c>
      <c r="K61" s="6">
        <v>1.9988013850366611E-3</v>
      </c>
    </row>
    <row r="62" spans="1:11">
      <c r="A62" s="36">
        <v>44645</v>
      </c>
      <c r="B62" s="29">
        <v>122.06</v>
      </c>
      <c r="C62" s="18">
        <f t="shared" si="0"/>
        <v>-2.209583942476038E-3</v>
      </c>
      <c r="E62" s="36">
        <v>44645</v>
      </c>
      <c r="F62" s="29">
        <v>3.3840000000000002E-2</v>
      </c>
      <c r="G62" s="6">
        <v>0</v>
      </c>
      <c r="I62" s="36">
        <v>44645</v>
      </c>
      <c r="J62" s="29">
        <v>0.75119999999999998</v>
      </c>
      <c r="K62" s="6">
        <v>0</v>
      </c>
    </row>
    <row r="63" spans="1:11">
      <c r="A63" s="36">
        <v>44648</v>
      </c>
      <c r="B63" s="29">
        <v>123.91</v>
      </c>
      <c r="C63" s="18">
        <f t="shared" si="0"/>
        <v>1.504276851205252E-2</v>
      </c>
      <c r="E63" s="36">
        <v>44648</v>
      </c>
      <c r="F63" s="29">
        <v>3.3840000000000002E-2</v>
      </c>
      <c r="G63" s="6">
        <v>0</v>
      </c>
      <c r="I63" s="36">
        <v>44648</v>
      </c>
      <c r="J63" s="29">
        <v>0.74870000000000003</v>
      </c>
      <c r="K63" s="6">
        <v>-3.333558657413532E-3</v>
      </c>
    </row>
    <row r="64" spans="1:11">
      <c r="A64" s="36">
        <v>44649</v>
      </c>
      <c r="B64" s="29">
        <v>122.84</v>
      </c>
      <c r="C64" s="18">
        <f t="shared" si="0"/>
        <v>-8.6728000557798925E-3</v>
      </c>
      <c r="E64" s="36">
        <v>44649</v>
      </c>
      <c r="F64" s="29">
        <v>3.3840000000000002E-2</v>
      </c>
      <c r="G64" s="6">
        <v>0</v>
      </c>
      <c r="I64" s="36">
        <v>44649</v>
      </c>
      <c r="J64" s="29">
        <v>0.75060000000000004</v>
      </c>
      <c r="K64" s="6">
        <v>2.5345174642809631E-3</v>
      </c>
    </row>
    <row r="65" spans="1:11">
      <c r="A65" s="36">
        <v>44650</v>
      </c>
      <c r="B65" s="29">
        <v>121.8</v>
      </c>
      <c r="C65" s="18">
        <f t="shared" si="0"/>
        <v>-8.5023402968250096E-3</v>
      </c>
      <c r="E65" s="36">
        <v>44650</v>
      </c>
      <c r="F65" s="29">
        <v>3.3779999999999998E-2</v>
      </c>
      <c r="G65" s="6">
        <v>-1.774623358368601E-3</v>
      </c>
      <c r="I65" s="36">
        <v>44650</v>
      </c>
      <c r="J65" s="29">
        <v>0.75090000000000001</v>
      </c>
      <c r="K65" s="6">
        <v>3.9960040491768853E-4</v>
      </c>
    </row>
    <row r="66" spans="1:11">
      <c r="A66" s="36">
        <v>44651</v>
      </c>
      <c r="B66" s="29">
        <v>121.66</v>
      </c>
      <c r="C66" s="18">
        <f t="shared" si="0"/>
        <v>-1.1500863832373297E-3</v>
      </c>
      <c r="E66" s="36">
        <v>44651</v>
      </c>
      <c r="F66" s="29">
        <v>3.3840000000000002E-2</v>
      </c>
      <c r="G66" s="6">
        <v>1.7746233583687012E-3</v>
      </c>
      <c r="I66" s="36">
        <v>44651</v>
      </c>
      <c r="J66" s="29">
        <v>0.748</v>
      </c>
      <c r="K66" s="6">
        <v>-3.8695091313609878E-3</v>
      </c>
    </row>
    <row r="67" spans="1:11">
      <c r="A67" s="36">
        <v>44652</v>
      </c>
      <c r="B67" s="29">
        <v>122.49</v>
      </c>
      <c r="C67" s="18">
        <f t="shared" si="0"/>
        <v>6.7991251070346863E-3</v>
      </c>
      <c r="E67" s="36">
        <v>44652</v>
      </c>
      <c r="F67" s="29">
        <v>3.3840000000000002E-2</v>
      </c>
      <c r="G67" s="6">
        <v>0</v>
      </c>
      <c r="I67" s="36">
        <v>44652</v>
      </c>
      <c r="J67" s="29">
        <v>0.74990000000000001</v>
      </c>
      <c r="K67" s="6">
        <v>2.5368863328663672E-3</v>
      </c>
    </row>
    <row r="68" spans="1:11">
      <c r="A68" s="36">
        <v>44655</v>
      </c>
      <c r="B68" s="29">
        <v>122.78</v>
      </c>
      <c r="C68" s="18">
        <f t="shared" si="0"/>
        <v>2.3647419997562943E-3</v>
      </c>
      <c r="E68" s="36">
        <v>44655</v>
      </c>
      <c r="F68" s="29">
        <v>3.3840000000000002E-2</v>
      </c>
      <c r="G68" s="6">
        <v>0</v>
      </c>
      <c r="I68" s="36">
        <v>44655</v>
      </c>
      <c r="J68" s="29">
        <v>0.75419999999999998</v>
      </c>
      <c r="K68" s="6">
        <v>5.7177205169130912E-3</v>
      </c>
    </row>
    <row r="69" spans="1:11">
      <c r="A69" s="36">
        <v>44656</v>
      </c>
      <c r="B69" s="29">
        <v>123.6</v>
      </c>
      <c r="C69" s="18">
        <f t="shared" ref="C69:C110" si="1">LN(B69/B68)</f>
        <v>6.6564090242401631E-3</v>
      </c>
      <c r="E69" s="36">
        <v>44656</v>
      </c>
      <c r="F69" s="29">
        <v>3.3840000000000002E-2</v>
      </c>
      <c r="G69" s="6">
        <v>0</v>
      </c>
      <c r="I69" s="36">
        <v>44656</v>
      </c>
      <c r="J69" s="29">
        <v>0.75790000000000002</v>
      </c>
      <c r="K69" s="6">
        <v>4.8938659937268108E-3</v>
      </c>
    </row>
    <row r="70" spans="1:11">
      <c r="A70" s="36">
        <v>44657</v>
      </c>
      <c r="B70" s="29">
        <v>123.79</v>
      </c>
      <c r="C70" s="18">
        <f t="shared" si="1"/>
        <v>1.5360365201286072E-3</v>
      </c>
      <c r="E70" s="36">
        <v>44657</v>
      </c>
      <c r="F70" s="29">
        <v>3.3840000000000002E-2</v>
      </c>
      <c r="G70" s="6">
        <v>0</v>
      </c>
      <c r="I70" s="36">
        <v>44657</v>
      </c>
      <c r="J70" s="29">
        <v>0.75129999999999997</v>
      </c>
      <c r="K70" s="6">
        <v>-8.7464114428685222E-3</v>
      </c>
    </row>
    <row r="71" spans="1:11">
      <c r="A71" s="36">
        <v>44658</v>
      </c>
      <c r="B71" s="29">
        <v>123.92</v>
      </c>
      <c r="C71" s="18">
        <f t="shared" si="1"/>
        <v>1.0496145648941702E-3</v>
      </c>
      <c r="E71" s="36">
        <v>44658</v>
      </c>
      <c r="F71" s="29">
        <v>3.3840000000000002E-2</v>
      </c>
      <c r="G71" s="6">
        <v>0</v>
      </c>
      <c r="I71" s="36">
        <v>44658</v>
      </c>
      <c r="J71" s="29">
        <v>0.74790000000000001</v>
      </c>
      <c r="K71" s="6">
        <v>-4.5357601774929776E-3</v>
      </c>
    </row>
    <row r="72" spans="1:11">
      <c r="A72" s="36">
        <v>44659</v>
      </c>
      <c r="B72" s="29">
        <v>124.32</v>
      </c>
      <c r="C72" s="18">
        <f t="shared" si="1"/>
        <v>3.2226905107240163E-3</v>
      </c>
      <c r="E72" s="36">
        <v>44659</v>
      </c>
      <c r="F72" s="29">
        <v>3.3840000000000002E-2</v>
      </c>
      <c r="G72" s="6">
        <v>0</v>
      </c>
      <c r="I72" s="36">
        <v>44659</v>
      </c>
      <c r="J72" s="29">
        <v>0.74550000000000005</v>
      </c>
      <c r="K72" s="6">
        <v>-3.2141449928287285E-3</v>
      </c>
    </row>
    <row r="73" spans="1:11">
      <c r="A73" s="36">
        <v>44662</v>
      </c>
      <c r="B73" s="29">
        <v>125.35</v>
      </c>
      <c r="C73" s="18">
        <f t="shared" si="1"/>
        <v>8.2509379849650937E-3</v>
      </c>
      <c r="E73" s="36">
        <v>44662</v>
      </c>
      <c r="F73" s="29">
        <v>3.3840000000000002E-2</v>
      </c>
      <c r="G73" s="6">
        <v>0</v>
      </c>
      <c r="I73" s="36">
        <v>44662</v>
      </c>
      <c r="J73" s="29">
        <v>0.7419</v>
      </c>
      <c r="K73" s="6">
        <v>-4.8406710093129059E-3</v>
      </c>
    </row>
    <row r="74" spans="1:11">
      <c r="A74" s="36">
        <v>44663</v>
      </c>
      <c r="B74" s="29">
        <v>125.35</v>
      </c>
      <c r="C74" s="18">
        <f t="shared" si="1"/>
        <v>0</v>
      </c>
      <c r="E74" s="36">
        <v>44663</v>
      </c>
      <c r="F74" s="29">
        <v>3.3840000000000002E-2</v>
      </c>
      <c r="G74" s="6">
        <v>0</v>
      </c>
      <c r="I74" s="36">
        <v>44663</v>
      </c>
      <c r="J74" s="29">
        <v>0.74590000000000001</v>
      </c>
      <c r="K74" s="6">
        <v>5.3770797656374327E-3</v>
      </c>
    </row>
    <row r="75" spans="1:11">
      <c r="A75" s="36">
        <v>44664</v>
      </c>
      <c r="B75" s="29">
        <v>125.66</v>
      </c>
      <c r="C75" s="18">
        <f t="shared" si="1"/>
        <v>2.4700223704985755E-3</v>
      </c>
      <c r="E75" s="36">
        <v>44664</v>
      </c>
      <c r="F75" s="29">
        <v>3.3840000000000002E-2</v>
      </c>
      <c r="G75" s="6">
        <v>0</v>
      </c>
      <c r="I75" s="36">
        <v>44664</v>
      </c>
      <c r="J75" s="29">
        <v>0.74480000000000002</v>
      </c>
      <c r="K75" s="6">
        <v>-1.4758169982602134E-3</v>
      </c>
    </row>
    <row r="76" spans="1:11">
      <c r="A76" s="36">
        <v>44665</v>
      </c>
      <c r="B76" s="29">
        <v>125.86</v>
      </c>
      <c r="C76" s="18">
        <f t="shared" si="1"/>
        <v>1.590331123986638E-3</v>
      </c>
      <c r="E76" s="36">
        <v>44665</v>
      </c>
      <c r="F76" s="29">
        <v>3.3840000000000002E-2</v>
      </c>
      <c r="G76" s="6">
        <v>0</v>
      </c>
      <c r="I76" s="36">
        <v>44665</v>
      </c>
      <c r="J76" s="29">
        <v>0.74180000000000001</v>
      </c>
      <c r="K76" s="6">
        <v>-4.0360609073668754E-3</v>
      </c>
    </row>
    <row r="77" spans="1:11">
      <c r="A77" s="36">
        <v>44666</v>
      </c>
      <c r="B77" s="29">
        <v>126.35</v>
      </c>
      <c r="C77" s="18">
        <f t="shared" si="1"/>
        <v>3.8856557354157162E-3</v>
      </c>
      <c r="E77" s="36">
        <v>44666</v>
      </c>
      <c r="F77" s="29">
        <v>3.3840000000000002E-2</v>
      </c>
      <c r="G77" s="6">
        <v>0</v>
      </c>
      <c r="I77" s="36">
        <v>44666</v>
      </c>
      <c r="J77" s="29">
        <v>0.73970000000000002</v>
      </c>
      <c r="K77" s="6">
        <v>-2.8349664616683988E-3</v>
      </c>
    </row>
    <row r="78" spans="1:11">
      <c r="A78" s="36">
        <v>44669</v>
      </c>
      <c r="B78" s="29">
        <v>126.97</v>
      </c>
      <c r="C78" s="18">
        <f t="shared" si="1"/>
        <v>4.8950042474968187E-3</v>
      </c>
      <c r="E78" s="36">
        <v>44669</v>
      </c>
      <c r="F78" s="29">
        <v>3.3840000000000002E-2</v>
      </c>
      <c r="G78" s="6">
        <v>0</v>
      </c>
      <c r="I78" s="36">
        <v>44669</v>
      </c>
      <c r="J78" s="29">
        <v>0.73460000000000003</v>
      </c>
      <c r="K78" s="6">
        <v>-6.9185652082550814E-3</v>
      </c>
    </row>
    <row r="79" spans="1:11">
      <c r="A79" s="36">
        <v>44670</v>
      </c>
      <c r="B79" s="29">
        <v>128.9</v>
      </c>
      <c r="C79" s="18">
        <f t="shared" si="1"/>
        <v>1.508607186344166E-2</v>
      </c>
      <c r="E79" s="36">
        <v>44670</v>
      </c>
      <c r="F79" s="29">
        <v>3.3840000000000002E-2</v>
      </c>
      <c r="G79" s="6">
        <v>0</v>
      </c>
      <c r="I79" s="36">
        <v>44670</v>
      </c>
      <c r="J79" s="29">
        <v>0.73699999999999999</v>
      </c>
      <c r="K79" s="6">
        <v>3.261758803769662E-3</v>
      </c>
    </row>
    <row r="80" spans="1:11">
      <c r="A80" s="36">
        <v>44671</v>
      </c>
      <c r="B80" s="29">
        <v>127.88</v>
      </c>
      <c r="C80" s="18">
        <f t="shared" si="1"/>
        <v>-7.9445857535011006E-3</v>
      </c>
      <c r="E80" s="36">
        <v>44671</v>
      </c>
      <c r="F80" s="29">
        <v>3.3079999999999998E-2</v>
      </c>
      <c r="G80" s="6">
        <v>-2.2714664582532053E-2</v>
      </c>
      <c r="I80" s="36">
        <v>44671</v>
      </c>
      <c r="J80" s="29">
        <v>0.745</v>
      </c>
      <c r="K80" s="6">
        <v>1.0796326190222864E-2</v>
      </c>
    </row>
    <row r="81" spans="1:11">
      <c r="A81" s="36">
        <v>44672</v>
      </c>
      <c r="B81" s="29">
        <v>128.38999999999999</v>
      </c>
      <c r="C81" s="18">
        <f t="shared" si="1"/>
        <v>3.9801824113514586E-3</v>
      </c>
      <c r="E81" s="36">
        <v>44672</v>
      </c>
      <c r="F81" s="29">
        <v>3.3840000000000002E-2</v>
      </c>
      <c r="G81" s="6">
        <v>2.2714664582532101E-2</v>
      </c>
      <c r="I81" s="36">
        <v>44672</v>
      </c>
      <c r="J81" s="29">
        <v>0.73709999999999998</v>
      </c>
      <c r="K81" s="6">
        <v>-1.0660650184316469E-2</v>
      </c>
    </row>
    <row r="82" spans="1:11">
      <c r="A82" s="36">
        <v>44673</v>
      </c>
      <c r="B82" s="29">
        <v>128.56</v>
      </c>
      <c r="C82" s="18">
        <f t="shared" si="1"/>
        <v>1.3232148262650209E-3</v>
      </c>
      <c r="E82" s="36">
        <v>44673</v>
      </c>
      <c r="F82" s="29">
        <v>3.3079999999999998E-2</v>
      </c>
      <c r="G82" s="6">
        <v>-2.2714664582532053E-2</v>
      </c>
      <c r="I82" s="36">
        <v>44673</v>
      </c>
      <c r="J82" s="29">
        <v>0.7238</v>
      </c>
      <c r="K82" s="6">
        <v>-1.8208457065601022E-2</v>
      </c>
    </row>
    <row r="83" spans="1:11">
      <c r="A83" s="36">
        <v>44676</v>
      </c>
      <c r="B83" s="29">
        <v>128.12</v>
      </c>
      <c r="C83" s="18">
        <f t="shared" si="1"/>
        <v>-3.4283966882997854E-3</v>
      </c>
      <c r="E83" s="36">
        <v>44676</v>
      </c>
      <c r="F83" s="29">
        <v>3.3079999999999998E-2</v>
      </c>
      <c r="G83" s="6">
        <v>0</v>
      </c>
      <c r="I83" s="36">
        <v>44676</v>
      </c>
      <c r="J83" s="29">
        <v>0.7177</v>
      </c>
      <c r="K83" s="6">
        <v>-8.463456693615843E-3</v>
      </c>
    </row>
    <row r="84" spans="1:11">
      <c r="A84" s="36">
        <v>44677</v>
      </c>
      <c r="B84" s="29">
        <v>127.22</v>
      </c>
      <c r="C84" s="18">
        <f t="shared" si="1"/>
        <v>-7.0494534902992342E-3</v>
      </c>
      <c r="E84" s="36">
        <v>44677</v>
      </c>
      <c r="F84" s="29">
        <v>3.3079999999999998E-2</v>
      </c>
      <c r="G84" s="6">
        <v>0</v>
      </c>
      <c r="I84" s="36">
        <v>44677</v>
      </c>
      <c r="J84" s="29">
        <v>0.71209999999999996</v>
      </c>
      <c r="K84" s="6">
        <v>-7.8333034479472017E-3</v>
      </c>
    </row>
    <row r="85" spans="1:11">
      <c r="A85" s="36">
        <v>44678</v>
      </c>
      <c r="B85" s="29">
        <v>128.41999999999999</v>
      </c>
      <c r="C85" s="18">
        <f t="shared" si="1"/>
        <v>9.3882711152441373E-3</v>
      </c>
      <c r="E85" s="36">
        <v>44678</v>
      </c>
      <c r="F85" s="29">
        <v>3.3079999999999998E-2</v>
      </c>
      <c r="G85" s="6">
        <v>0</v>
      </c>
      <c r="I85" s="36">
        <v>44678</v>
      </c>
      <c r="J85" s="29">
        <v>0.71260000000000001</v>
      </c>
      <c r="K85" s="6">
        <v>7.0190218365677741E-4</v>
      </c>
    </row>
    <row r="86" spans="1:11">
      <c r="A86" s="36">
        <v>44679</v>
      </c>
      <c r="B86" s="29">
        <v>130.85</v>
      </c>
      <c r="C86" s="18">
        <f t="shared" si="1"/>
        <v>1.8745486610252712E-2</v>
      </c>
      <c r="E86" s="36">
        <v>44679</v>
      </c>
      <c r="F86" s="29">
        <v>3.3079999999999998E-2</v>
      </c>
      <c r="G86" s="6">
        <v>0</v>
      </c>
      <c r="I86" s="36">
        <v>44679</v>
      </c>
      <c r="J86" s="29">
        <v>0.70920000000000005</v>
      </c>
      <c r="K86" s="6">
        <v>-4.7826789716828222E-3</v>
      </c>
    </row>
    <row r="87" spans="1:11">
      <c r="A87" s="36">
        <v>44680</v>
      </c>
      <c r="B87" s="29">
        <v>129.83000000000001</v>
      </c>
      <c r="C87" s="18">
        <f t="shared" si="1"/>
        <v>-7.8257266039926891E-3</v>
      </c>
      <c r="E87" s="36">
        <v>44680</v>
      </c>
      <c r="F87" s="29">
        <v>3.3079999999999998E-2</v>
      </c>
      <c r="G87" s="6">
        <v>0</v>
      </c>
      <c r="I87" s="36">
        <v>44680</v>
      </c>
      <c r="J87" s="29">
        <v>0.70630000000000004</v>
      </c>
      <c r="K87" s="6">
        <v>-4.097497785176262E-3</v>
      </c>
    </row>
    <row r="88" spans="1:11">
      <c r="A88" s="36">
        <v>44683</v>
      </c>
      <c r="B88" s="29">
        <v>130.13999999999999</v>
      </c>
      <c r="C88" s="18">
        <f t="shared" si="1"/>
        <v>2.3848916946756903E-3</v>
      </c>
      <c r="E88" s="36">
        <v>44683</v>
      </c>
      <c r="F88" s="29">
        <v>3.3840000000000002E-2</v>
      </c>
      <c r="G88" s="6">
        <v>2.2714664582532101E-2</v>
      </c>
      <c r="I88" s="36">
        <v>44683</v>
      </c>
      <c r="J88" s="29">
        <v>0.7046</v>
      </c>
      <c r="K88" s="6">
        <v>-2.4098105077393983E-3</v>
      </c>
    </row>
    <row r="89" spans="1:11">
      <c r="A89" s="36">
        <v>44684</v>
      </c>
      <c r="B89" s="29">
        <v>130.1</v>
      </c>
      <c r="C89" s="18">
        <f t="shared" si="1"/>
        <v>-3.0740854837834518E-4</v>
      </c>
      <c r="E89" s="36">
        <v>44684</v>
      </c>
      <c r="F89" s="29">
        <v>3.3840000000000002E-2</v>
      </c>
      <c r="G89" s="6">
        <v>0</v>
      </c>
      <c r="I89" s="36">
        <v>44684</v>
      </c>
      <c r="J89" s="29">
        <v>0.70940000000000003</v>
      </c>
      <c r="K89" s="6">
        <v>6.7892764323842052E-3</v>
      </c>
    </row>
    <row r="90" spans="1:11">
      <c r="A90" s="36">
        <v>44685</v>
      </c>
      <c r="B90" s="29">
        <v>129.07</v>
      </c>
      <c r="C90" s="18">
        <f t="shared" si="1"/>
        <v>-7.948492671363265E-3</v>
      </c>
      <c r="E90" s="36">
        <v>44685</v>
      </c>
      <c r="F90" s="29">
        <v>3.3840000000000002E-2</v>
      </c>
      <c r="G90" s="6">
        <v>0</v>
      </c>
      <c r="I90" s="36">
        <v>44685</v>
      </c>
      <c r="J90" s="29">
        <v>0.72619999999999996</v>
      </c>
      <c r="K90" s="6">
        <v>2.3405916640713939E-2</v>
      </c>
    </row>
    <row r="91" spans="1:11">
      <c r="A91" s="36">
        <v>44686</v>
      </c>
      <c r="B91" s="29">
        <v>130.13</v>
      </c>
      <c r="C91" s="18">
        <f t="shared" si="1"/>
        <v>8.179057941569607E-3</v>
      </c>
      <c r="E91" s="36">
        <v>44686</v>
      </c>
      <c r="F91" s="29">
        <v>3.3079999999999998E-2</v>
      </c>
      <c r="G91" s="6">
        <v>-2.2714664582532053E-2</v>
      </c>
      <c r="I91" s="36">
        <v>44686</v>
      </c>
      <c r="J91" s="29">
        <v>0.71109999999999995</v>
      </c>
      <c r="K91" s="6">
        <v>-2.1012392090763121E-2</v>
      </c>
    </row>
    <row r="92" spans="1:11">
      <c r="A92" s="36">
        <v>44687</v>
      </c>
      <c r="B92" s="29">
        <v>130.56</v>
      </c>
      <c r="C92" s="18">
        <f t="shared" si="1"/>
        <v>3.2989404271308908E-3</v>
      </c>
      <c r="E92" s="36">
        <v>44687</v>
      </c>
      <c r="F92" s="29">
        <v>3.3079999999999998E-2</v>
      </c>
      <c r="G92" s="6">
        <v>0</v>
      </c>
      <c r="I92" s="36">
        <v>44687</v>
      </c>
      <c r="J92" s="29">
        <v>0.7077</v>
      </c>
      <c r="K92" s="6">
        <v>-4.7927918077331306E-3</v>
      </c>
    </row>
    <row r="93" spans="1:11">
      <c r="A93" s="36">
        <v>44690</v>
      </c>
      <c r="B93" s="29">
        <v>130.25</v>
      </c>
      <c r="C93" s="18">
        <f t="shared" si="1"/>
        <v>-2.3772105823206408E-3</v>
      </c>
      <c r="E93" s="36">
        <v>44690</v>
      </c>
      <c r="F93" s="29">
        <v>3.3079999999999998E-2</v>
      </c>
      <c r="G93" s="6">
        <v>0</v>
      </c>
      <c r="I93" s="36">
        <v>44690</v>
      </c>
      <c r="J93" s="29">
        <v>0.69550000000000001</v>
      </c>
      <c r="K93" s="6">
        <v>-1.7389263718241402E-2</v>
      </c>
    </row>
    <row r="94" spans="1:11">
      <c r="A94" s="36">
        <v>44691</v>
      </c>
      <c r="B94" s="29">
        <v>130.43</v>
      </c>
      <c r="C94" s="18">
        <f t="shared" si="1"/>
        <v>1.3810037487155323E-3</v>
      </c>
      <c r="E94" s="36">
        <v>44691</v>
      </c>
      <c r="F94" s="29">
        <v>3.3079999999999998E-2</v>
      </c>
      <c r="G94" s="6">
        <v>0</v>
      </c>
      <c r="I94" s="36">
        <v>44691</v>
      </c>
      <c r="J94" s="29">
        <v>0.69350000000000001</v>
      </c>
      <c r="K94" s="6">
        <v>-2.8797716086112778E-3</v>
      </c>
    </row>
    <row r="95" spans="1:11">
      <c r="A95" s="36">
        <v>44692</v>
      </c>
      <c r="B95" s="29">
        <v>129.96</v>
      </c>
      <c r="C95" s="18">
        <f t="shared" si="1"/>
        <v>-3.6099735812922091E-3</v>
      </c>
      <c r="E95" s="36">
        <v>44692</v>
      </c>
      <c r="F95" s="29">
        <v>3.3079999999999998E-2</v>
      </c>
      <c r="G95" s="6">
        <v>0</v>
      </c>
      <c r="I95" s="36">
        <v>44692</v>
      </c>
      <c r="J95" s="29">
        <v>0.69369999999999998</v>
      </c>
      <c r="K95" s="6">
        <v>2.8835063636935341E-4</v>
      </c>
    </row>
    <row r="96" spans="1:11">
      <c r="A96" s="36">
        <v>44693</v>
      </c>
      <c r="B96" s="29">
        <v>128.32</v>
      </c>
      <c r="C96" s="18">
        <f t="shared" si="1"/>
        <v>-1.2699566682695292E-2</v>
      </c>
      <c r="E96" s="36">
        <v>44693</v>
      </c>
      <c r="F96" s="29">
        <v>3.3840000000000002E-2</v>
      </c>
      <c r="G96" s="6">
        <v>2.2714664582532101E-2</v>
      </c>
      <c r="I96" s="36">
        <v>44693</v>
      </c>
      <c r="J96" s="29">
        <v>0.68540000000000001</v>
      </c>
      <c r="K96" s="6">
        <v>-1.2036980950747136E-2</v>
      </c>
    </row>
    <row r="97" spans="1:11">
      <c r="A97" s="36">
        <v>44694</v>
      </c>
      <c r="B97" s="29">
        <v>129.19</v>
      </c>
      <c r="C97" s="18">
        <f t="shared" si="1"/>
        <v>6.7570448540055063E-3</v>
      </c>
      <c r="E97" s="36">
        <v>44694</v>
      </c>
      <c r="F97" s="29">
        <v>3.3840000000000002E-2</v>
      </c>
      <c r="G97" s="6">
        <v>0</v>
      </c>
      <c r="I97" s="36">
        <v>44694</v>
      </c>
      <c r="J97" s="29">
        <v>0.69389999999999996</v>
      </c>
      <c r="K97" s="6">
        <v>1.2325248464994564E-2</v>
      </c>
    </row>
    <row r="98" spans="1:11">
      <c r="A98" s="36">
        <v>44697</v>
      </c>
      <c r="B98" s="29">
        <v>129.16</v>
      </c>
      <c r="C98" s="18">
        <f t="shared" si="1"/>
        <v>-2.3224308213546697E-4</v>
      </c>
      <c r="E98" s="36">
        <v>44697</v>
      </c>
      <c r="F98" s="29">
        <v>3.3840000000000002E-2</v>
      </c>
      <c r="G98" s="6">
        <v>0</v>
      </c>
      <c r="I98" s="36">
        <v>44697</v>
      </c>
      <c r="J98" s="29">
        <v>0.69699999999999995</v>
      </c>
      <c r="K98" s="6">
        <v>4.4575528550206064E-3</v>
      </c>
    </row>
    <row r="99" spans="1:11">
      <c r="A99" s="36">
        <v>44698</v>
      </c>
      <c r="B99" s="29">
        <v>129.38999999999999</v>
      </c>
      <c r="C99" s="18">
        <f t="shared" si="1"/>
        <v>1.7791534377868323E-3</v>
      </c>
      <c r="E99" s="36">
        <v>44698</v>
      </c>
      <c r="F99" s="29">
        <v>3.3840000000000002E-2</v>
      </c>
      <c r="G99" s="6">
        <v>0</v>
      </c>
      <c r="I99" s="36">
        <v>44698</v>
      </c>
      <c r="J99" s="29">
        <v>0.70289999999999997</v>
      </c>
      <c r="K99" s="6">
        <v>8.4292234213358529E-3</v>
      </c>
    </row>
    <row r="100" spans="1:11">
      <c r="A100" s="36">
        <v>44699</v>
      </c>
      <c r="B100" s="29">
        <v>128.22</v>
      </c>
      <c r="C100" s="18">
        <f t="shared" si="1"/>
        <v>-9.0835607687500767E-3</v>
      </c>
      <c r="E100" s="36">
        <v>44699</v>
      </c>
      <c r="F100" s="29">
        <v>3.3840000000000002E-2</v>
      </c>
      <c r="G100" s="6">
        <v>0</v>
      </c>
      <c r="I100" s="36">
        <v>44699</v>
      </c>
      <c r="J100" s="29">
        <v>0.69530000000000003</v>
      </c>
      <c r="K100" s="6">
        <v>-1.0871227076887405E-2</v>
      </c>
    </row>
    <row r="101" spans="1:11">
      <c r="A101" s="36">
        <v>44700</v>
      </c>
      <c r="B101" s="29">
        <v>127.8</v>
      </c>
      <c r="C101" s="18">
        <f t="shared" si="1"/>
        <v>-3.280996615676878E-3</v>
      </c>
      <c r="E101" s="36">
        <v>44700</v>
      </c>
      <c r="F101" s="29">
        <v>3.3840000000000002E-2</v>
      </c>
      <c r="G101" s="6">
        <v>0</v>
      </c>
      <c r="I101" s="36">
        <v>44700</v>
      </c>
      <c r="J101" s="29">
        <v>0.70469999999999999</v>
      </c>
      <c r="K101" s="6">
        <v>1.3428773228004674E-2</v>
      </c>
    </row>
    <row r="102" spans="1:11">
      <c r="A102" s="36">
        <v>44701</v>
      </c>
      <c r="B102" s="29">
        <v>127.85</v>
      </c>
      <c r="C102" s="18">
        <f t="shared" si="1"/>
        <v>3.9115979376125754E-4</v>
      </c>
      <c r="E102" s="36">
        <v>44701</v>
      </c>
      <c r="F102" s="29">
        <v>3.3840000000000002E-2</v>
      </c>
      <c r="G102" s="6">
        <v>0</v>
      </c>
      <c r="I102" s="36">
        <v>44701</v>
      </c>
      <c r="J102" s="29">
        <v>0.70330000000000004</v>
      </c>
      <c r="K102" s="6">
        <v>-1.988637019004202E-3</v>
      </c>
    </row>
    <row r="103" spans="1:11">
      <c r="A103" s="36">
        <v>44704</v>
      </c>
      <c r="B103" s="29">
        <v>127.87</v>
      </c>
      <c r="C103" s="18">
        <f t="shared" si="1"/>
        <v>1.5642108588129184E-4</v>
      </c>
      <c r="E103" s="36">
        <v>44704</v>
      </c>
      <c r="F103" s="29">
        <v>3.3840000000000002E-2</v>
      </c>
      <c r="G103" s="6">
        <v>0</v>
      </c>
      <c r="I103" s="36">
        <v>44704</v>
      </c>
      <c r="J103" s="29">
        <v>0.71060000000000001</v>
      </c>
      <c r="K103" s="6">
        <v>1.0326140272954131E-2</v>
      </c>
    </row>
    <row r="104" spans="1:11">
      <c r="A104" s="36">
        <v>44705</v>
      </c>
      <c r="B104" s="29">
        <v>126.8</v>
      </c>
      <c r="C104" s="18">
        <f t="shared" si="1"/>
        <v>-8.4030808199514005E-3</v>
      </c>
      <c r="E104" s="36">
        <v>44705</v>
      </c>
      <c r="F104" s="29">
        <v>3.3840000000000002E-2</v>
      </c>
      <c r="G104" s="6">
        <v>0</v>
      </c>
      <c r="I104" s="36">
        <v>44705</v>
      </c>
      <c r="J104" s="29">
        <v>0.71030000000000004</v>
      </c>
      <c r="K104" s="6">
        <v>-4.2226758316234316E-4</v>
      </c>
    </row>
    <row r="105" spans="1:11">
      <c r="A105" s="36">
        <v>44706</v>
      </c>
      <c r="B105" s="29">
        <v>127.31</v>
      </c>
      <c r="C105" s="18">
        <f t="shared" si="1"/>
        <v>4.0140150704284132E-3</v>
      </c>
      <c r="E105" s="36">
        <v>44706</v>
      </c>
      <c r="F105" s="29">
        <v>3.3840000000000002E-2</v>
      </c>
      <c r="G105" s="6">
        <v>0</v>
      </c>
      <c r="I105" s="36">
        <v>44706</v>
      </c>
      <c r="J105" s="29">
        <v>0.70930000000000004</v>
      </c>
      <c r="K105" s="6">
        <v>-1.4088477957232414E-3</v>
      </c>
    </row>
    <row r="106" spans="1:11">
      <c r="A106" s="36">
        <v>44707</v>
      </c>
      <c r="B106" s="29">
        <v>127.14</v>
      </c>
      <c r="C106" s="18">
        <f t="shared" si="1"/>
        <v>-1.3362155652913278E-3</v>
      </c>
      <c r="E106" s="36">
        <v>44707</v>
      </c>
      <c r="F106" s="29">
        <v>3.3840000000000002E-2</v>
      </c>
      <c r="G106" s="6">
        <v>0</v>
      </c>
      <c r="I106" s="36">
        <v>44707</v>
      </c>
      <c r="J106" s="29">
        <v>0.70979999999999999</v>
      </c>
      <c r="K106" s="6">
        <v>7.04672004354947E-4</v>
      </c>
    </row>
    <row r="107" spans="1:11">
      <c r="A107" s="36">
        <v>44708</v>
      </c>
      <c r="B107" s="29">
        <v>127.11</v>
      </c>
      <c r="C107" s="18">
        <f t="shared" si="1"/>
        <v>-2.3598820168521932E-4</v>
      </c>
      <c r="E107" s="36">
        <v>44708</v>
      </c>
      <c r="F107" s="29">
        <v>3.3840000000000002E-2</v>
      </c>
      <c r="G107" s="6">
        <v>0</v>
      </c>
      <c r="I107" s="36">
        <v>44708</v>
      </c>
      <c r="J107" s="29">
        <v>0.71599999999999997</v>
      </c>
      <c r="K107" s="6">
        <v>8.6969267482494388E-3</v>
      </c>
    </row>
    <row r="108" spans="1:11">
      <c r="A108" s="36">
        <v>44711</v>
      </c>
      <c r="B108" s="29">
        <v>127.55</v>
      </c>
      <c r="C108" s="18">
        <f t="shared" si="1"/>
        <v>3.455591281242924E-3</v>
      </c>
      <c r="E108" s="36">
        <v>44711</v>
      </c>
      <c r="F108" s="29">
        <v>3.3840000000000002E-2</v>
      </c>
      <c r="G108" s="6">
        <v>0</v>
      </c>
      <c r="I108" s="36">
        <v>44711</v>
      </c>
      <c r="J108" s="29">
        <v>0.71960000000000002</v>
      </c>
      <c r="K108" s="6">
        <v>5.0153351157325565E-3</v>
      </c>
    </row>
    <row r="109" spans="1:11">
      <c r="A109" s="36">
        <v>44712</v>
      </c>
      <c r="B109" s="29">
        <v>128.68</v>
      </c>
      <c r="C109" s="18">
        <f t="shared" si="1"/>
        <v>8.8202577830052489E-3</v>
      </c>
      <c r="E109" s="36">
        <v>44712</v>
      </c>
      <c r="F109" s="29">
        <v>3.3840000000000002E-2</v>
      </c>
      <c r="G109" s="6">
        <v>0</v>
      </c>
      <c r="I109" s="36">
        <v>44712</v>
      </c>
      <c r="J109" s="29">
        <v>0.71730000000000005</v>
      </c>
      <c r="K109" s="6">
        <v>-3.2013389439892888E-3</v>
      </c>
    </row>
    <row r="110" spans="1:11">
      <c r="A110" s="36">
        <v>44713</v>
      </c>
      <c r="B110" s="29">
        <v>130.11000000000001</v>
      </c>
      <c r="C110" s="18">
        <f t="shared" si="1"/>
        <v>1.1051544144558939E-2</v>
      </c>
      <c r="E110" s="36">
        <v>44713</v>
      </c>
      <c r="F110" s="29">
        <v>3.3840000000000002E-2</v>
      </c>
      <c r="G110" s="6">
        <v>0</v>
      </c>
      <c r="I110" s="36">
        <v>44713</v>
      </c>
      <c r="J110" s="29">
        <v>0.71750000000000003</v>
      </c>
      <c r="K110" s="6">
        <v>2.7878450138749995E-4</v>
      </c>
    </row>
  </sheetData>
  <mergeCells count="3">
    <mergeCell ref="A1:C1"/>
    <mergeCell ref="E1:G1"/>
    <mergeCell ref="I1:K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topLeftCell="C1" workbookViewId="0">
      <selection activeCell="N3" sqref="N3"/>
    </sheetView>
  </sheetViews>
  <sheetFormatPr defaultColWidth="8.88671875" defaultRowHeight="14.4"/>
  <cols>
    <col min="1" max="1" width="14.6640625" style="39" customWidth="1"/>
    <col min="2" max="2" width="17.5546875" style="38" customWidth="1"/>
    <col min="3" max="3" width="16.33203125" style="39" customWidth="1"/>
    <col min="4" max="4" width="4.44140625" style="43" customWidth="1"/>
    <col min="5" max="5" width="18.5546875" bestFit="1" customWidth="1"/>
    <col min="6" max="6" width="19.88671875" bestFit="1" customWidth="1"/>
    <col min="7" max="7" width="21.33203125" customWidth="1"/>
    <col min="8" max="8" width="19" customWidth="1"/>
    <col min="9" max="9" width="20.109375" customWidth="1"/>
    <col min="10" max="10" width="18.109375" customWidth="1"/>
    <col min="11" max="11" width="18.6640625" bestFit="1" customWidth="1"/>
    <col min="13" max="13" width="17.44140625" customWidth="1"/>
    <col min="14" max="14" width="16.5546875" customWidth="1"/>
  </cols>
  <sheetData>
    <row r="1" spans="1:14">
      <c r="A1" s="37" t="s">
        <v>50</v>
      </c>
      <c r="B1" s="40" t="s">
        <v>51</v>
      </c>
      <c r="C1" s="41" t="s">
        <v>52</v>
      </c>
      <c r="D1" s="42"/>
      <c r="F1" s="10" t="s">
        <v>14</v>
      </c>
      <c r="G1" s="10" t="s">
        <v>29</v>
      </c>
      <c r="H1" s="10" t="s">
        <v>30</v>
      </c>
      <c r="I1" s="10" t="s">
        <v>31</v>
      </c>
      <c r="J1" s="10" t="s">
        <v>32</v>
      </c>
    </row>
    <row r="2" spans="1:14">
      <c r="E2" s="4" t="s">
        <v>37</v>
      </c>
      <c r="F2" s="25">
        <f>AVERAGE(A3:A109)</f>
        <v>1.1277511564970354E-3</v>
      </c>
      <c r="G2" s="6">
        <f>COUNT(A3:A109)</f>
        <v>107</v>
      </c>
      <c r="H2" s="18">
        <f>(1+F2)^G2-1</f>
        <v>0.12817511220734157</v>
      </c>
      <c r="I2" s="24">
        <f>_xlfn.VAR.P(C3:C109)</f>
        <v>5.3465298968396044E-5</v>
      </c>
      <c r="J2" s="6">
        <f>(1+I2)^G2-1</f>
        <v>5.7370281369033549E-3</v>
      </c>
    </row>
    <row r="3" spans="1:14">
      <c r="A3" s="20">
        <v>7.0854871737024852E-3</v>
      </c>
      <c r="B3" s="38">
        <v>-7.9441590233823595E-3</v>
      </c>
      <c r="C3" s="39">
        <v>6.5146810211936723E-3</v>
      </c>
      <c r="E3" s="4" t="s">
        <v>35</v>
      </c>
      <c r="F3" s="25">
        <f>AVERAGE(B3:B109)</f>
        <v>-7.4551302424894948E-4</v>
      </c>
      <c r="G3" s="6">
        <f>COUNT(B2:B109)</f>
        <v>107</v>
      </c>
      <c r="H3" s="18">
        <f t="shared" ref="H3:H4" si="0">(1+F3)^G3-1</f>
        <v>-7.6698682380796135E-2</v>
      </c>
      <c r="I3" s="24">
        <f>_xlfn.VAR.P(B3:B109)</f>
        <v>5.4061534204039128E-5</v>
      </c>
      <c r="J3" s="6">
        <f t="shared" ref="J3:J4" si="1">(1+I3)^G3-1</f>
        <v>5.8011899103644904E-3</v>
      </c>
    </row>
    <row r="4" spans="1:14">
      <c r="A4" s="20">
        <v>-3.4447124005803639E-4</v>
      </c>
      <c r="B4" s="38">
        <v>8.2474231479029642E-4</v>
      </c>
      <c r="C4" s="39">
        <v>-2.6284859845267026E-3</v>
      </c>
      <c r="E4" s="4" t="s">
        <v>41</v>
      </c>
      <c r="F4" s="25">
        <f>AVERAGE(C3:C109)</f>
        <v>-2.0817593221224311E-5</v>
      </c>
      <c r="G4" s="6">
        <f>COUNT(C2:C109)</f>
        <v>107</v>
      </c>
      <c r="H4" s="18">
        <f t="shared" si="0"/>
        <v>-2.2250266107118888E-3</v>
      </c>
      <c r="I4" s="24">
        <f>_xlfn.VAR.P(C3:C109)</f>
        <v>5.3465298968396044E-5</v>
      </c>
      <c r="J4" s="6">
        <f t="shared" si="1"/>
        <v>5.7370281369033549E-3</v>
      </c>
    </row>
    <row r="5" spans="1:14">
      <c r="A5" s="20">
        <v>-2.4146269062020943E-3</v>
      </c>
      <c r="B5" s="38">
        <v>-1.374948656043314E-3</v>
      </c>
      <c r="C5" s="39">
        <v>-8.2064581844697639E-3</v>
      </c>
      <c r="F5" s="10" t="s">
        <v>42</v>
      </c>
      <c r="G5" s="10" t="s">
        <v>43</v>
      </c>
      <c r="H5" s="10" t="s">
        <v>44</v>
      </c>
    </row>
    <row r="6" spans="1:14">
      <c r="A6" s="20">
        <v>-2.3339250772539538E-3</v>
      </c>
      <c r="B6" s="38">
        <v>8.2519603087258329E-4</v>
      </c>
      <c r="C6" s="39">
        <v>2.5108117528613435E-3</v>
      </c>
      <c r="E6" s="4" t="s">
        <v>33</v>
      </c>
      <c r="F6" s="26">
        <f>_xlfn.COVARIANCE.P(A3:A109,B3:B109)</f>
        <v>-7.0257688369583582E-7</v>
      </c>
      <c r="G6" s="6">
        <f>_xlfn.COVARIANCE.P(B3:B109,C3:C109)</f>
        <v>1.990368530798775E-6</v>
      </c>
      <c r="H6" s="6">
        <f>_xlfn.COVARIANCE.P(C3:C109,A3:A109)</f>
        <v>-4.6167517673303196E-6</v>
      </c>
    </row>
    <row r="7" spans="1:14">
      <c r="A7" s="20">
        <v>-3.0335884585988215E-3</v>
      </c>
      <c r="B7" s="38">
        <v>-2.47763375196183E-3</v>
      </c>
      <c r="C7" s="39">
        <v>-1.3941170527861566E-3</v>
      </c>
      <c r="E7" s="4" t="s">
        <v>34</v>
      </c>
      <c r="F7" s="6">
        <f>(1+F6)^G3-1</f>
        <v>-7.517292733660863E-5</v>
      </c>
      <c r="G7" s="6">
        <f>(1+G6)^G3-1</f>
        <v>2.129919004103531E-4</v>
      </c>
      <c r="H7" s="6">
        <f>(1+H6)^G2-1</f>
        <v>-4.9387158468705561E-4</v>
      </c>
    </row>
    <row r="8" spans="1:14">
      <c r="A8" s="20">
        <v>6.9420342947567031E-4</v>
      </c>
      <c r="B8" s="38">
        <v>-3.8663400828534617E-3</v>
      </c>
      <c r="C8" s="39">
        <v>5.7035697498122361E-3</v>
      </c>
    </row>
    <row r="9" spans="1:14">
      <c r="A9" s="20">
        <v>-5.6544015643484385E-3</v>
      </c>
      <c r="B9" s="38">
        <v>-4.4370566416953965E-3</v>
      </c>
      <c r="C9" s="39">
        <v>1.034991644292014E-2</v>
      </c>
      <c r="E9" s="128" t="s">
        <v>45</v>
      </c>
      <c r="F9" s="128"/>
      <c r="G9" s="128"/>
      <c r="H9" s="128"/>
      <c r="J9" s="128" t="s">
        <v>43</v>
      </c>
      <c r="K9" s="128"/>
      <c r="L9" s="128"/>
      <c r="M9" s="128"/>
      <c r="N9" s="13"/>
    </row>
    <row r="10" spans="1:14">
      <c r="A10" s="20">
        <v>-4.0209844386823925E-3</v>
      </c>
      <c r="B10" s="38">
        <v>-4.736044512045583E-3</v>
      </c>
      <c r="C10" s="39">
        <v>0</v>
      </c>
      <c r="E10" s="10" t="s">
        <v>46</v>
      </c>
      <c r="F10" s="10" t="s">
        <v>47</v>
      </c>
      <c r="G10" s="10" t="s">
        <v>6</v>
      </c>
      <c r="H10" s="10" t="s">
        <v>5</v>
      </c>
      <c r="J10" s="10" t="s">
        <v>49</v>
      </c>
      <c r="K10" s="10" t="s">
        <v>48</v>
      </c>
      <c r="L10" s="10" t="s">
        <v>6</v>
      </c>
      <c r="M10" s="10" t="s">
        <v>5</v>
      </c>
    </row>
    <row r="11" spans="1:14">
      <c r="A11" s="20">
        <v>2.6273153367402635E-4</v>
      </c>
      <c r="B11" s="38">
        <v>-4.4780371500363469E-3</v>
      </c>
      <c r="C11" s="39">
        <v>-1.076614953946007E-2</v>
      </c>
      <c r="E11" s="6">
        <v>1</v>
      </c>
      <c r="F11" s="6">
        <v>0</v>
      </c>
      <c r="G11" s="24">
        <f>E11*E11*$J$2+F11*F11*$J$3+2*E11*F11*$F$7</f>
        <v>5.7370281369033549E-3</v>
      </c>
      <c r="H11" s="18">
        <f>E11*$H$2+F11*$H$3</f>
        <v>0.12817511220734157</v>
      </c>
      <c r="J11" s="6">
        <v>1</v>
      </c>
      <c r="K11" s="6">
        <v>0</v>
      </c>
      <c r="L11" s="20">
        <f>J11*J11*$J$2+K11*K11*$J$4+2*J11*K11*$H$7</f>
        <v>5.7370281369033549E-3</v>
      </c>
      <c r="M11" s="18">
        <f>J11*$H$2+K11*$H$4</f>
        <v>0.12817511220734157</v>
      </c>
    </row>
    <row r="12" spans="1:14">
      <c r="A12" s="20">
        <v>3.496507058729306E-3</v>
      </c>
      <c r="B12" s="38">
        <v>-1.0716402612344305E-2</v>
      </c>
      <c r="C12" s="39">
        <v>5.5493897095615862E-4</v>
      </c>
      <c r="E12" s="6">
        <v>0.95</v>
      </c>
      <c r="F12" s="6">
        <v>0.05</v>
      </c>
      <c r="G12" s="24">
        <f t="shared" ref="G12:G30" si="2">E12*E12*$J$2+F12*F12*$J$3+2*E12*F12*$F$7</f>
        <v>5.1850294402342118E-3</v>
      </c>
      <c r="H12" s="18">
        <f t="shared" ref="H12:H30" si="3">E12*$H$2+F12*$H$3</f>
        <v>0.11793142247793469</v>
      </c>
      <c r="J12" s="6">
        <v>0.95</v>
      </c>
      <c r="K12" s="6">
        <v>0.05</v>
      </c>
      <c r="L12" s="20">
        <f t="shared" ref="L12:L29" si="4">J12*J12*$J$2+K12*K12*$J$4+2*J12*K12*$H$7</f>
        <v>5.1450926633522659E-3</v>
      </c>
      <c r="M12" s="18">
        <f t="shared" ref="M12:M29" si="5">J12*$H$2+K12*$H$4</f>
        <v>0.1216551052664389</v>
      </c>
    </row>
    <row r="13" spans="1:14">
      <c r="A13" s="20">
        <v>8.7256227968616904E-5</v>
      </c>
      <c r="B13" s="38">
        <v>0</v>
      </c>
      <c r="C13" s="39">
        <v>-3.8910554929666762E-3</v>
      </c>
      <c r="E13" s="6">
        <v>0.9</v>
      </c>
      <c r="F13" s="6">
        <v>0.1</v>
      </c>
      <c r="G13" s="24">
        <f t="shared" si="2"/>
        <v>4.6914735630747733E-3</v>
      </c>
      <c r="H13" s="18">
        <f t="shared" si="3"/>
        <v>0.1076877327485278</v>
      </c>
      <c r="J13" s="6">
        <v>0.9</v>
      </c>
      <c r="K13" s="6">
        <v>0.1</v>
      </c>
      <c r="L13" s="20">
        <f t="shared" si="4"/>
        <v>4.615466187017081E-3</v>
      </c>
      <c r="M13" s="18">
        <f t="shared" si="5"/>
        <v>0.11513509832553623</v>
      </c>
    </row>
    <row r="14" spans="1:14">
      <c r="A14" s="20">
        <v>-2.5335268869959536E-3</v>
      </c>
      <c r="B14" s="38">
        <v>1.6997171230932345E-3</v>
      </c>
      <c r="C14" s="39">
        <v>3.8910554929667217E-3</v>
      </c>
      <c r="E14" s="6">
        <v>0.85</v>
      </c>
      <c r="F14" s="6">
        <v>0.15</v>
      </c>
      <c r="G14" s="24">
        <f t="shared" si="2"/>
        <v>4.2563605054250393E-3</v>
      </c>
      <c r="H14" s="18">
        <f t="shared" si="3"/>
        <v>9.7444043019120907E-2</v>
      </c>
      <c r="J14" s="6">
        <v>0.85</v>
      </c>
      <c r="K14" s="6">
        <v>0.15</v>
      </c>
      <c r="L14" s="20">
        <f t="shared" si="4"/>
        <v>4.1481487078978002E-3</v>
      </c>
      <c r="M14" s="18">
        <f t="shared" si="5"/>
        <v>0.10861509138463354</v>
      </c>
    </row>
    <row r="15" spans="1:14">
      <c r="A15" s="20">
        <v>-2.0139230133338882E-3</v>
      </c>
      <c r="B15" s="38">
        <v>-1.4162302324633065E-3</v>
      </c>
      <c r="C15" s="39">
        <v>2.0782827016381489E-3</v>
      </c>
      <c r="E15" s="6">
        <v>0.8</v>
      </c>
      <c r="F15" s="6">
        <v>0.2</v>
      </c>
      <c r="G15" s="24">
        <f t="shared" si="2"/>
        <v>3.879690267285013E-3</v>
      </c>
      <c r="H15" s="18">
        <f t="shared" si="3"/>
        <v>8.7200353289714025E-2</v>
      </c>
      <c r="J15" s="6">
        <v>0.8</v>
      </c>
      <c r="K15" s="6">
        <v>0.2</v>
      </c>
      <c r="L15" s="20">
        <f t="shared" si="4"/>
        <v>3.7431402259944244E-3</v>
      </c>
      <c r="M15" s="18">
        <f t="shared" si="5"/>
        <v>0.10209508444373087</v>
      </c>
    </row>
    <row r="16" spans="1:14">
      <c r="A16" s="20">
        <v>-3.6001268194327143E-3</v>
      </c>
      <c r="B16" s="38">
        <v>2.2650066308522831E-3</v>
      </c>
      <c r="C16" s="39">
        <v>-5.8301109058313269E-3</v>
      </c>
      <c r="E16" s="6">
        <v>0.75</v>
      </c>
      <c r="F16" s="6">
        <v>0.25</v>
      </c>
      <c r="G16" s="24">
        <f t="shared" si="2"/>
        <v>3.5614628486546895E-3</v>
      </c>
      <c r="H16" s="18">
        <f t="shared" si="3"/>
        <v>7.6956663560307143E-2</v>
      </c>
      <c r="J16" s="6">
        <v>0.75</v>
      </c>
      <c r="K16" s="6">
        <v>0.25</v>
      </c>
      <c r="L16" s="20">
        <f t="shared" si="4"/>
        <v>3.400440741306951E-3</v>
      </c>
      <c r="M16" s="18">
        <f t="shared" si="5"/>
        <v>9.5575077502828204E-2</v>
      </c>
    </row>
    <row r="17" spans="1:13">
      <c r="A17" s="20">
        <v>2.1089638748203569E-3</v>
      </c>
      <c r="B17" s="38">
        <v>-1.5102153391532924E-2</v>
      </c>
      <c r="C17" s="39">
        <v>-6.0043467411716161E-3</v>
      </c>
      <c r="E17" s="6">
        <v>0.7</v>
      </c>
      <c r="F17" s="6">
        <v>0.3</v>
      </c>
      <c r="G17" s="24">
        <f t="shared" si="2"/>
        <v>3.3016782495340724E-3</v>
      </c>
      <c r="H17" s="18">
        <f t="shared" si="3"/>
        <v>6.671297383090026E-2</v>
      </c>
      <c r="J17" s="6">
        <v>0.7</v>
      </c>
      <c r="K17" s="6">
        <v>0.3</v>
      </c>
      <c r="L17" s="20">
        <f t="shared" si="4"/>
        <v>3.1200502538353825E-3</v>
      </c>
      <c r="M17" s="18">
        <f t="shared" si="5"/>
        <v>8.9055070561925534E-2</v>
      </c>
    </row>
    <row r="18" spans="1:13">
      <c r="A18" s="20">
        <v>-5.2682414072978271E-4</v>
      </c>
      <c r="B18" s="38">
        <v>-1.4365754517729169E-3</v>
      </c>
      <c r="C18" s="39">
        <v>1.1198209456885855E-3</v>
      </c>
      <c r="E18" s="6">
        <v>0.65</v>
      </c>
      <c r="F18" s="6">
        <v>0.35</v>
      </c>
      <c r="G18" s="24">
        <f t="shared" si="2"/>
        <v>3.1003364699231607E-3</v>
      </c>
      <c r="H18" s="18">
        <f t="shared" si="3"/>
        <v>5.6469284101493378E-2</v>
      </c>
      <c r="J18" s="6">
        <v>0.65</v>
      </c>
      <c r="K18" s="6">
        <v>0.35</v>
      </c>
      <c r="L18" s="20">
        <f t="shared" si="4"/>
        <v>2.9019687635797185E-3</v>
      </c>
      <c r="M18" s="18">
        <f t="shared" si="5"/>
        <v>8.2535063621022864E-2</v>
      </c>
    </row>
    <row r="19" spans="1:13">
      <c r="A19" s="20">
        <v>6.7399266039823809E-3</v>
      </c>
      <c r="B19" s="38">
        <v>-4.3221505118062869E-3</v>
      </c>
      <c r="C19" s="39">
        <v>-4.7679237709180597E-3</v>
      </c>
      <c r="E19" s="6">
        <v>0.6</v>
      </c>
      <c r="F19" s="6">
        <v>0.4</v>
      </c>
      <c r="G19" s="24">
        <f t="shared" si="2"/>
        <v>2.9574375098219544E-3</v>
      </c>
      <c r="H19" s="18">
        <f t="shared" si="3"/>
        <v>4.6225594372086481E-2</v>
      </c>
      <c r="J19" s="6">
        <v>0.6</v>
      </c>
      <c r="K19" s="6">
        <v>0.4</v>
      </c>
      <c r="L19" s="20">
        <f t="shared" si="4"/>
        <v>2.7461962705399583E-3</v>
      </c>
      <c r="M19" s="18">
        <f t="shared" si="5"/>
        <v>7.601505668012018E-2</v>
      </c>
    </row>
    <row r="20" spans="1:13">
      <c r="A20" s="20">
        <v>6.1747380603483061E-3</v>
      </c>
      <c r="B20" s="38">
        <v>-8.6667635065212597E-4</v>
      </c>
      <c r="C20" s="39">
        <v>-1.173573030923933E-2</v>
      </c>
      <c r="E20" s="6">
        <v>0.55000000000000104</v>
      </c>
      <c r="F20" s="6">
        <v>0.45</v>
      </c>
      <c r="G20" s="24">
        <f t="shared" si="2"/>
        <v>2.8729813692304597E-3</v>
      </c>
      <c r="H20" s="18">
        <f t="shared" si="3"/>
        <v>3.5981904642679738E-2</v>
      </c>
      <c r="J20" s="6">
        <v>0.55000000000000104</v>
      </c>
      <c r="K20" s="6">
        <v>0.45</v>
      </c>
      <c r="L20" s="20">
        <f t="shared" si="4"/>
        <v>2.6527327747161082E-3</v>
      </c>
      <c r="M20" s="18">
        <f t="shared" si="5"/>
        <v>6.9495049739217649E-2</v>
      </c>
    </row>
    <row r="21" spans="1:13">
      <c r="A21" s="20">
        <v>-8.6737797093893127E-4</v>
      </c>
      <c r="B21" s="38">
        <v>5.47630710017224E-3</v>
      </c>
      <c r="C21" s="39">
        <v>-6.4207968323840101E-3</v>
      </c>
      <c r="E21" s="6">
        <v>0.500000000000001</v>
      </c>
      <c r="F21" s="6">
        <v>0.5</v>
      </c>
      <c r="G21" s="24">
        <f t="shared" si="2"/>
        <v>2.8469680481486626E-3</v>
      </c>
      <c r="H21" s="18">
        <f t="shared" si="3"/>
        <v>2.5738214913272842E-2</v>
      </c>
      <c r="J21" s="6">
        <v>0.500000000000001</v>
      </c>
      <c r="K21" s="6">
        <v>0.5</v>
      </c>
      <c r="L21" s="20">
        <f t="shared" si="4"/>
        <v>2.6215782761081548E-3</v>
      </c>
      <c r="M21" s="18">
        <f t="shared" si="5"/>
        <v>6.2975042798314965E-2</v>
      </c>
    </row>
    <row r="22" spans="1:13">
      <c r="A22" s="20">
        <v>-1.2155944884907413E-3</v>
      </c>
      <c r="B22" s="38">
        <v>1.2000144003110339E-2</v>
      </c>
      <c r="C22" s="39">
        <v>1.1103316917018595E-2</v>
      </c>
      <c r="E22" s="6">
        <v>0.45000000000000101</v>
      </c>
      <c r="F22" s="6">
        <v>0.55000000000000004</v>
      </c>
      <c r="G22" s="24">
        <f t="shared" si="2"/>
        <v>2.8793975465765719E-3</v>
      </c>
      <c r="H22" s="18">
        <f t="shared" si="3"/>
        <v>1.5494525183865959E-2</v>
      </c>
      <c r="J22" s="6">
        <v>0.45000000000000101</v>
      </c>
      <c r="K22" s="6">
        <v>0.55000000000000004</v>
      </c>
      <c r="L22" s="20">
        <f t="shared" si="4"/>
        <v>2.6527327747161065E-3</v>
      </c>
      <c r="M22" s="18">
        <f t="shared" si="5"/>
        <v>5.6455035857412302E-2</v>
      </c>
    </row>
    <row r="23" spans="1:13">
      <c r="A23" s="20">
        <v>-3.3941114346606265E-3</v>
      </c>
      <c r="B23" s="38">
        <v>-1.7055149102871432E-3</v>
      </c>
      <c r="C23" s="39">
        <v>8.7386038819854336E-3</v>
      </c>
      <c r="E23" s="6">
        <v>0.40000000000000102</v>
      </c>
      <c r="F23" s="6">
        <v>0.6</v>
      </c>
      <c r="G23" s="24">
        <f t="shared" si="2"/>
        <v>2.9702698645141857E-3</v>
      </c>
      <c r="H23" s="18">
        <f t="shared" si="3"/>
        <v>5.2508354544590768E-3</v>
      </c>
      <c r="J23" s="6">
        <v>0.40000000000000102</v>
      </c>
      <c r="K23" s="6">
        <v>0.6</v>
      </c>
      <c r="L23" s="20">
        <f t="shared" si="4"/>
        <v>2.7461962705399618E-3</v>
      </c>
      <c r="M23" s="18">
        <f t="shared" si="5"/>
        <v>4.9935028916509624E-2</v>
      </c>
    </row>
    <row r="24" spans="1:13">
      <c r="A24" s="20">
        <v>-2.3565361112667517E-3</v>
      </c>
      <c r="B24" s="38">
        <v>3.9750194305047826E-3</v>
      </c>
      <c r="C24" s="39">
        <v>1.402328094064058E-3</v>
      </c>
      <c r="E24" s="6">
        <v>0.35000000000000098</v>
      </c>
      <c r="F24" s="6">
        <v>0.65</v>
      </c>
      <c r="G24" s="24">
        <f t="shared" si="2"/>
        <v>3.1195850019615054E-3</v>
      </c>
      <c r="H24" s="18">
        <f t="shared" si="3"/>
        <v>-4.9928542749478125E-3</v>
      </c>
      <c r="J24" s="6">
        <v>0.35000000000000098</v>
      </c>
      <c r="K24" s="6">
        <v>0.65</v>
      </c>
      <c r="L24" s="20">
        <f t="shared" si="4"/>
        <v>2.901968763579722E-3</v>
      </c>
      <c r="M24" s="18">
        <f t="shared" si="5"/>
        <v>4.3415021975606947E-2</v>
      </c>
    </row>
    <row r="25" spans="1:13">
      <c r="A25" s="20">
        <v>4.446583027281046E-3</v>
      </c>
      <c r="B25" s="38">
        <v>2.5470510444606104E-3</v>
      </c>
      <c r="C25" s="39">
        <v>5.6038107378468289E-4</v>
      </c>
      <c r="E25" s="6">
        <v>0.30000000000000099</v>
      </c>
      <c r="F25" s="6">
        <v>0.7</v>
      </c>
      <c r="G25" s="24">
        <f t="shared" si="2"/>
        <v>3.3273429589185293E-3</v>
      </c>
      <c r="H25" s="18">
        <f t="shared" si="3"/>
        <v>-1.5236544004354695E-2</v>
      </c>
      <c r="J25" s="6">
        <v>0.30000000000000099</v>
      </c>
      <c r="K25" s="6">
        <v>0.7</v>
      </c>
      <c r="L25" s="20">
        <f t="shared" si="4"/>
        <v>3.1200502538353846E-3</v>
      </c>
      <c r="M25" s="18">
        <f t="shared" si="5"/>
        <v>3.689501503470427E-2</v>
      </c>
    </row>
    <row r="26" spans="1:13">
      <c r="A26" s="20">
        <v>2.1724970526002911E-3</v>
      </c>
      <c r="B26" s="38">
        <v>4.5121339948660695E-3</v>
      </c>
      <c r="C26" s="39">
        <v>-9.0040000539541431E-3</v>
      </c>
      <c r="E26" s="6">
        <v>0.250000000000001</v>
      </c>
      <c r="F26" s="6">
        <v>0.75</v>
      </c>
      <c r="G26" s="24">
        <f t="shared" si="2"/>
        <v>3.5935437353852603E-3</v>
      </c>
      <c r="H26" s="18">
        <f t="shared" si="3"/>
        <v>-2.5480233733761584E-2</v>
      </c>
      <c r="J26" s="6">
        <v>0.250000000000001</v>
      </c>
      <c r="K26" s="6">
        <v>0.75</v>
      </c>
      <c r="L26" s="20">
        <f t="shared" si="4"/>
        <v>3.4004407413069531E-3</v>
      </c>
      <c r="M26" s="18">
        <f t="shared" si="5"/>
        <v>3.03750080938016E-2</v>
      </c>
    </row>
    <row r="27" spans="1:13">
      <c r="A27" s="20">
        <v>-6.9468568267848504E-4</v>
      </c>
      <c r="B27" s="38">
        <v>6.4507305444211098E-3</v>
      </c>
      <c r="C27" s="39">
        <v>6.9009498571753099E-3</v>
      </c>
      <c r="E27" s="6">
        <v>0.20000000000000101</v>
      </c>
      <c r="F27" s="6">
        <v>0.8</v>
      </c>
      <c r="G27" s="24">
        <f t="shared" si="2"/>
        <v>3.918187331361696E-3</v>
      </c>
      <c r="H27" s="18">
        <f t="shared" si="3"/>
        <v>-3.5723923463168467E-2</v>
      </c>
      <c r="J27" s="6">
        <v>0.20000000000000101</v>
      </c>
      <c r="K27" s="6">
        <v>0.8</v>
      </c>
      <c r="L27" s="20">
        <f t="shared" si="4"/>
        <v>3.7431402259944261E-3</v>
      </c>
      <c r="M27" s="18">
        <f t="shared" si="5"/>
        <v>2.385500115289893E-2</v>
      </c>
    </row>
    <row r="28" spans="1:13">
      <c r="A28" s="20">
        <v>3.6417277740071539E-3</v>
      </c>
      <c r="B28" s="38">
        <v>-1.6787916645694537E-3</v>
      </c>
      <c r="C28" s="39">
        <v>2.8030852271165589E-3</v>
      </c>
      <c r="E28" s="6">
        <v>0.15000000000000099</v>
      </c>
      <c r="F28" s="6">
        <v>0.85</v>
      </c>
      <c r="G28" s="24">
        <f t="shared" si="2"/>
        <v>4.3012737468478366E-3</v>
      </c>
      <c r="H28" s="18">
        <f t="shared" si="3"/>
        <v>-4.5967613192575349E-2</v>
      </c>
      <c r="J28" s="6">
        <v>0.15000000000000099</v>
      </c>
      <c r="K28" s="6">
        <v>0.85</v>
      </c>
      <c r="L28" s="20">
        <f t="shared" si="4"/>
        <v>4.1481487078978011E-3</v>
      </c>
      <c r="M28" s="18">
        <f t="shared" si="5"/>
        <v>1.7334994211996257E-2</v>
      </c>
    </row>
    <row r="29" spans="1:13">
      <c r="A29" s="20">
        <v>-4.3284422612350473E-4</v>
      </c>
      <c r="B29" s="38">
        <v>2.2377631715775172E-3</v>
      </c>
      <c r="C29" s="39">
        <v>4.607981343584735E-3</v>
      </c>
      <c r="E29" s="6">
        <v>0.100000000000001</v>
      </c>
      <c r="F29" s="6">
        <v>0.9</v>
      </c>
      <c r="G29" s="24">
        <f t="shared" si="2"/>
        <v>4.7428029818436836E-3</v>
      </c>
      <c r="H29" s="18">
        <f t="shared" si="3"/>
        <v>-5.6211302921982245E-2</v>
      </c>
      <c r="J29" s="6">
        <v>0.100000000000001</v>
      </c>
      <c r="K29" s="6">
        <v>0.9</v>
      </c>
      <c r="L29" s="20">
        <f t="shared" si="4"/>
        <v>4.6154661870170819E-3</v>
      </c>
      <c r="M29" s="18">
        <f t="shared" si="5"/>
        <v>1.0814987271093585E-2</v>
      </c>
    </row>
    <row r="30" spans="1:13">
      <c r="A30" s="20">
        <v>4.4062449793685907E-3</v>
      </c>
      <c r="B30" s="38">
        <v>-1.6778527426160868E-3</v>
      </c>
      <c r="C30" s="39">
        <v>-1.8127314452802696E-3</v>
      </c>
      <c r="E30" s="6">
        <v>0</v>
      </c>
      <c r="F30" s="6">
        <v>1</v>
      </c>
      <c r="G30" s="24">
        <f t="shared" si="2"/>
        <v>5.8011899103644904E-3</v>
      </c>
      <c r="H30" s="18">
        <f t="shared" si="3"/>
        <v>-7.6698682380796135E-2</v>
      </c>
    </row>
    <row r="31" spans="1:13">
      <c r="A31" s="20">
        <v>-5.0991856740511795E-3</v>
      </c>
      <c r="B31" s="38">
        <v>-3.9259725132171942E-3</v>
      </c>
      <c r="C31" s="39">
        <v>-4.1958103513354246E-3</v>
      </c>
      <c r="E31" s="128" t="s">
        <v>44</v>
      </c>
      <c r="F31" s="128"/>
      <c r="G31" s="128"/>
      <c r="H31" s="128"/>
    </row>
    <row r="32" spans="1:13">
      <c r="A32" s="20">
        <v>1.0392310626137899E-3</v>
      </c>
      <c r="B32" s="38">
        <v>-1.4718635370014556E-2</v>
      </c>
      <c r="C32" s="39">
        <v>-1.4025247740855468E-3</v>
      </c>
      <c r="E32" s="10" t="s">
        <v>48</v>
      </c>
      <c r="F32" s="10" t="s">
        <v>46</v>
      </c>
      <c r="G32" s="10" t="s">
        <v>6</v>
      </c>
      <c r="H32" s="10" t="s">
        <v>5</v>
      </c>
    </row>
    <row r="33" spans="1:10">
      <c r="A33" s="20">
        <v>7.7871515940289087E-4</v>
      </c>
      <c r="B33" s="38">
        <v>9.0832302052852327E-3</v>
      </c>
      <c r="C33" s="39">
        <v>3.642480911544589E-3</v>
      </c>
      <c r="E33" s="6">
        <v>1</v>
      </c>
      <c r="F33" s="6">
        <v>0</v>
      </c>
      <c r="G33" s="18">
        <f>E33*E33*$J$3+F33*F33*$J$4+2*E33*F33*$G$7</f>
        <v>5.8011899103644904E-3</v>
      </c>
      <c r="H33" s="18">
        <f>E33*$H$3+F33*$H$4</f>
        <v>-7.6698682380796135E-2</v>
      </c>
    </row>
    <row r="34" spans="1:10">
      <c r="A34" s="20">
        <v>-1.3848020215425504E-3</v>
      </c>
      <c r="B34" s="38">
        <v>2.5398630840066288E-3</v>
      </c>
      <c r="C34" s="39">
        <v>5.7170901030602827E-3</v>
      </c>
      <c r="E34" s="6">
        <v>0.95</v>
      </c>
      <c r="F34" s="6">
        <v>0.05</v>
      </c>
      <c r="G34" s="18">
        <f t="shared" ref="G34:G52" si="6">E34*E34*$J$3+F34*F34*$J$4+2*E34*F34*$G$7</f>
        <v>5.2701506949851947E-3</v>
      </c>
      <c r="H34" s="18">
        <f t="shared" ref="H34:H52" si="7">E34*$H$3+F34*$H$4</f>
        <v>-7.2974999592291923E-2</v>
      </c>
    </row>
    <row r="35" spans="1:10">
      <c r="A35" s="20">
        <v>-4.600902252120136E-3</v>
      </c>
      <c r="B35" s="38">
        <v>-6.7873563733998766E-3</v>
      </c>
      <c r="C35" s="39">
        <v>-1.2521740766544146E-3</v>
      </c>
      <c r="E35" s="6">
        <v>0.9</v>
      </c>
      <c r="F35" s="6">
        <v>0.1</v>
      </c>
      <c r="G35" s="18">
        <f t="shared" si="6"/>
        <v>4.7946726508381349E-3</v>
      </c>
      <c r="H35" s="18">
        <f t="shared" si="7"/>
        <v>-6.925131680378771E-2</v>
      </c>
    </row>
    <row r="36" spans="1:10">
      <c r="A36" s="20">
        <v>6.0888098258276516E-4</v>
      </c>
      <c r="B36" s="38">
        <v>-1.7040617585665787E-3</v>
      </c>
      <c r="C36" s="39">
        <v>-1.3931459483671298E-3</v>
      </c>
      <c r="E36" s="6">
        <v>0.85</v>
      </c>
      <c r="F36" s="6">
        <v>0.15</v>
      </c>
      <c r="G36" s="18">
        <f t="shared" si="6"/>
        <v>4.3747557779233101E-3</v>
      </c>
      <c r="H36" s="18">
        <f t="shared" si="7"/>
        <v>-6.5527634015283498E-2</v>
      </c>
    </row>
    <row r="37" spans="1:10">
      <c r="A37" s="20">
        <v>-2.2634291895250983E-3</v>
      </c>
      <c r="B37" s="38">
        <v>-1.1435230383275321E-2</v>
      </c>
      <c r="C37" s="39">
        <v>2.3671945886579388E-3</v>
      </c>
      <c r="E37" s="6">
        <v>0.8</v>
      </c>
      <c r="F37" s="6">
        <v>0.2</v>
      </c>
      <c r="G37" s="18">
        <f t="shared" si="6"/>
        <v>4.0104000762407211E-3</v>
      </c>
      <c r="H37" s="18">
        <f t="shared" si="7"/>
        <v>-6.1803951226779293E-2</v>
      </c>
    </row>
    <row r="38" spans="1:10">
      <c r="A38" s="20">
        <v>2.9588395096221327E-3</v>
      </c>
      <c r="B38" s="38">
        <v>-1.3022901456536232E-2</v>
      </c>
      <c r="C38" s="39">
        <v>4.025267424068682E-3</v>
      </c>
      <c r="E38" s="6">
        <v>0.75</v>
      </c>
      <c r="F38" s="6">
        <v>0.25</v>
      </c>
      <c r="G38" s="18">
        <f t="shared" si="6"/>
        <v>3.7016055457903679E-3</v>
      </c>
      <c r="H38" s="18">
        <f t="shared" si="7"/>
        <v>-5.8080268438275073E-2</v>
      </c>
    </row>
    <row r="39" spans="1:10">
      <c r="A39" s="20">
        <v>-9.5631391769834763E-4</v>
      </c>
      <c r="B39" s="38">
        <v>-2.9561715149952369E-2</v>
      </c>
      <c r="C39" s="39">
        <v>1.9374487101198211E-3</v>
      </c>
      <c r="E39" s="6">
        <v>0.7</v>
      </c>
      <c r="F39" s="6">
        <v>0.3</v>
      </c>
      <c r="G39" s="18">
        <f t="shared" si="6"/>
        <v>3.4483721865722502E-3</v>
      </c>
      <c r="H39" s="18">
        <f t="shared" si="7"/>
        <v>-5.4356585649770854E-2</v>
      </c>
    </row>
    <row r="40" spans="1:10">
      <c r="A40" s="20">
        <v>4.7724503788673369E-3</v>
      </c>
      <c r="B40" s="38">
        <v>3.5938942545892623E-3</v>
      </c>
      <c r="C40" s="39">
        <v>-9.8646162909028362E-3</v>
      </c>
      <c r="E40" s="6">
        <v>0.65</v>
      </c>
      <c r="F40" s="6">
        <v>0.35</v>
      </c>
      <c r="G40" s="18">
        <f t="shared" si="6"/>
        <v>3.2506999985863691E-3</v>
      </c>
      <c r="H40" s="18">
        <f t="shared" si="7"/>
        <v>-5.0632902861266649E-2</v>
      </c>
    </row>
    <row r="41" spans="1:10">
      <c r="A41" s="20">
        <v>3.4620045351847913E-4</v>
      </c>
      <c r="B41" s="38">
        <v>-5.0951706212297243E-3</v>
      </c>
      <c r="C41" s="39">
        <v>9.7263515136344937E-3</v>
      </c>
      <c r="E41" s="6">
        <v>0.6</v>
      </c>
      <c r="F41" s="6">
        <v>0.4</v>
      </c>
      <c r="G41" s="18">
        <f t="shared" si="6"/>
        <v>3.108588981832723E-3</v>
      </c>
      <c r="H41" s="18">
        <f t="shared" si="7"/>
        <v>-4.6909220072762436E-2</v>
      </c>
    </row>
    <row r="42" spans="1:10">
      <c r="A42" s="20">
        <v>-4.9447075374611333E-3</v>
      </c>
      <c r="B42" s="38">
        <v>0</v>
      </c>
      <c r="C42" s="39">
        <v>4.1396499022687246E-3</v>
      </c>
      <c r="E42" s="6">
        <v>0.55000000000000004</v>
      </c>
      <c r="F42" s="6">
        <v>0.45</v>
      </c>
      <c r="G42" s="18">
        <f t="shared" si="6"/>
        <v>3.0220391363113127E-3</v>
      </c>
      <c r="H42" s="18">
        <f t="shared" si="7"/>
        <v>-4.3185537284258231E-2</v>
      </c>
    </row>
    <row r="43" spans="1:10">
      <c r="A43" s="20">
        <v>-8.7001919529993983E-4</v>
      </c>
      <c r="B43" s="38">
        <v>0</v>
      </c>
      <c r="C43" s="39">
        <v>-1.9297042514657356E-3</v>
      </c>
      <c r="E43" s="6">
        <v>0.5</v>
      </c>
      <c r="F43" s="6">
        <v>0.5</v>
      </c>
      <c r="G43" s="18">
        <f t="shared" si="6"/>
        <v>2.9910504620221379E-3</v>
      </c>
      <c r="H43" s="18">
        <f t="shared" si="7"/>
        <v>-3.9461854495754012E-2</v>
      </c>
    </row>
    <row r="44" spans="1:10">
      <c r="A44" s="20">
        <v>5.2953810965747474E-3</v>
      </c>
      <c r="B44" s="38">
        <v>0</v>
      </c>
      <c r="C44" s="39">
        <v>6.6006840313520927E-3</v>
      </c>
      <c r="E44" s="6">
        <v>0.45</v>
      </c>
      <c r="F44" s="6">
        <v>0.55000000000000004</v>
      </c>
      <c r="G44" s="18">
        <f t="shared" si="6"/>
        <v>3.0156229589651993E-3</v>
      </c>
      <c r="H44" s="18">
        <f t="shared" si="7"/>
        <v>-3.57381717072498E-2</v>
      </c>
    </row>
    <row r="45" spans="1:10">
      <c r="A45" s="20">
        <v>-3.4638032906079432E-4</v>
      </c>
      <c r="B45" s="38">
        <v>0</v>
      </c>
      <c r="C45" s="39">
        <v>4.5128281716827496E-3</v>
      </c>
      <c r="E45" s="6">
        <v>0.39999999999999902</v>
      </c>
      <c r="F45" s="6">
        <v>0.6</v>
      </c>
      <c r="G45" s="18">
        <f t="shared" si="6"/>
        <v>3.0957566271404909E-3</v>
      </c>
      <c r="H45" s="18">
        <f t="shared" si="7"/>
        <v>-3.2014488918745511E-2</v>
      </c>
    </row>
    <row r="46" spans="1:10">
      <c r="A46" s="20">
        <v>-5.9068969525709518E-3</v>
      </c>
      <c r="B46" s="38">
        <v>0</v>
      </c>
      <c r="C46" s="39">
        <v>5.5786252575321903E-3</v>
      </c>
      <c r="E46" s="6">
        <v>0.34999999999999898</v>
      </c>
      <c r="F46" s="6">
        <v>0.65</v>
      </c>
      <c r="G46" s="18">
        <f t="shared" si="6"/>
        <v>3.2314514665480239E-3</v>
      </c>
      <c r="H46" s="18">
        <f t="shared" si="7"/>
        <v>-2.8290806130241295E-2</v>
      </c>
    </row>
    <row r="47" spans="1:10">
      <c r="A47" s="20">
        <v>4.4334405646457775E-3</v>
      </c>
      <c r="B47" s="38">
        <v>0</v>
      </c>
      <c r="C47" s="39">
        <v>-7.3539756726259163E-3</v>
      </c>
      <c r="E47" s="6">
        <v>0.29999999999999899</v>
      </c>
      <c r="F47" s="6">
        <v>0.7</v>
      </c>
      <c r="G47" s="18">
        <f t="shared" si="6"/>
        <v>3.4227074771877924E-3</v>
      </c>
      <c r="H47" s="18">
        <f t="shared" si="7"/>
        <v>-2.4567123341737083E-2</v>
      </c>
    </row>
    <row r="48" spans="1:10">
      <c r="A48" s="20">
        <v>3.2041594852099181E-3</v>
      </c>
      <c r="B48" s="38">
        <v>0</v>
      </c>
      <c r="C48" s="39">
        <v>-6.8577967296091016E-3</v>
      </c>
      <c r="E48" s="6">
        <v>0.249999999999999</v>
      </c>
      <c r="F48" s="6">
        <v>0.75</v>
      </c>
      <c r="G48" s="18">
        <f t="shared" si="6"/>
        <v>3.6695246590597967E-3</v>
      </c>
      <c r="H48" s="18">
        <f t="shared" si="7"/>
        <v>-2.0843440553232874E-2</v>
      </c>
      <c r="J48" s="100" t="s">
        <v>81</v>
      </c>
    </row>
    <row r="49" spans="1:8">
      <c r="A49" s="20">
        <v>1.3824090675714823E-3</v>
      </c>
      <c r="B49" s="38">
        <v>0</v>
      </c>
      <c r="C49" s="39">
        <v>7.6775808990341117E-3</v>
      </c>
      <c r="E49" s="6">
        <v>0.19999999999999901</v>
      </c>
      <c r="F49" s="6">
        <v>0.8</v>
      </c>
      <c r="G49" s="18">
        <f t="shared" si="6"/>
        <v>3.9719030121640377E-3</v>
      </c>
      <c r="H49" s="18">
        <f t="shared" si="7"/>
        <v>-1.7119757764728662E-2</v>
      </c>
    </row>
    <row r="50" spans="1:8">
      <c r="A50" s="20">
        <v>2.6729914600226953E-3</v>
      </c>
      <c r="B50" s="38">
        <v>1.6686918785014736E-2</v>
      </c>
      <c r="C50" s="39">
        <v>4.768726252083094E-3</v>
      </c>
      <c r="E50" s="6">
        <v>0.149999999999999</v>
      </c>
      <c r="F50" s="6">
        <v>0.85</v>
      </c>
      <c r="G50" s="18">
        <f t="shared" si="6"/>
        <v>4.329842536500512E-3</v>
      </c>
      <c r="H50" s="18">
        <f t="shared" si="7"/>
        <v>-1.3396074976224448E-2</v>
      </c>
    </row>
    <row r="51" spans="1:8">
      <c r="A51" s="20">
        <v>9.8539848806750117E-3</v>
      </c>
      <c r="B51" s="38">
        <v>5.0110642810814133E-3</v>
      </c>
      <c r="C51" s="39">
        <v>-9.1486949295606149E-3</v>
      </c>
      <c r="E51" s="6">
        <v>9.9999999999999006E-2</v>
      </c>
      <c r="F51" s="6">
        <v>0.9</v>
      </c>
      <c r="G51" s="18">
        <f t="shared" si="6"/>
        <v>4.7433432320692246E-3</v>
      </c>
      <c r="H51" s="18">
        <f t="shared" si="7"/>
        <v>-9.6723921877202371E-3</v>
      </c>
    </row>
    <row r="52" spans="1:8">
      <c r="A52" s="20">
        <v>7.6446477791871307E-3</v>
      </c>
      <c r="B52" s="38">
        <v>-5.0110642810814558E-3</v>
      </c>
      <c r="C52" s="39">
        <v>-1.4229707534261145E-2</v>
      </c>
      <c r="E52" s="6">
        <v>0</v>
      </c>
      <c r="F52" s="6">
        <v>1</v>
      </c>
      <c r="G52" s="18">
        <f t="shared" si="6"/>
        <v>5.7370281369033549E-3</v>
      </c>
      <c r="H52" s="18">
        <f t="shared" si="7"/>
        <v>-2.2250266107118888E-3</v>
      </c>
    </row>
    <row r="53" spans="1:8">
      <c r="A53" s="20">
        <v>8.4580906674787751E-4</v>
      </c>
      <c r="B53" s="38">
        <v>-4.1456973797065789E-3</v>
      </c>
      <c r="C53" s="39">
        <v>1.2514776019812244E-3</v>
      </c>
    </row>
    <row r="54" spans="1:8">
      <c r="A54" s="20">
        <v>3.7130844347937697E-3</v>
      </c>
      <c r="B54" s="38">
        <v>0</v>
      </c>
      <c r="C54" s="39">
        <v>1.2841046311789183E-2</v>
      </c>
    </row>
    <row r="55" spans="1:8">
      <c r="A55" s="20">
        <v>-1.0956134423664933E-3</v>
      </c>
      <c r="B55" s="38">
        <v>0</v>
      </c>
      <c r="C55" s="39">
        <v>1.159393741187692E-2</v>
      </c>
    </row>
    <row r="56" spans="1:8">
      <c r="A56" s="20">
        <v>4.8788791260110332E-3</v>
      </c>
      <c r="B56" s="38">
        <v>4.1456973797065659E-3</v>
      </c>
      <c r="C56" s="39">
        <v>5.5446757779427118E-3</v>
      </c>
    </row>
    <row r="57" spans="1:8">
      <c r="A57" s="20">
        <v>2.5142487264176133E-3</v>
      </c>
      <c r="B57" s="38">
        <v>0</v>
      </c>
      <c r="C57" s="39">
        <v>-2.0249753797713902E-3</v>
      </c>
    </row>
    <row r="58" spans="1:8">
      <c r="A58" s="20">
        <v>1.1070991671582105E-2</v>
      </c>
      <c r="B58" s="38">
        <v>0</v>
      </c>
      <c r="C58" s="39">
        <v>9.0133118434405374E-3</v>
      </c>
    </row>
    <row r="59" spans="1:8">
      <c r="A59" s="20">
        <v>2.8931617618203048E-3</v>
      </c>
      <c r="B59" s="38">
        <v>0</v>
      </c>
      <c r="C59" s="39">
        <v>4.0096284673603374E-3</v>
      </c>
    </row>
    <row r="60" spans="1:8">
      <c r="A60" s="20">
        <v>9.6928637962902294E-3</v>
      </c>
      <c r="B60" s="38">
        <v>0</v>
      </c>
      <c r="C60" s="39">
        <v>1.9988013850366611E-3</v>
      </c>
    </row>
    <row r="61" spans="1:8">
      <c r="A61" s="20">
        <v>-2.209583942476038E-3</v>
      </c>
      <c r="B61" s="38">
        <v>0</v>
      </c>
      <c r="C61" s="39">
        <v>0</v>
      </c>
    </row>
    <row r="62" spans="1:8">
      <c r="A62" s="20">
        <v>1.504276851205252E-2</v>
      </c>
      <c r="B62" s="38">
        <v>0</v>
      </c>
      <c r="C62" s="39">
        <v>-3.333558657413532E-3</v>
      </c>
    </row>
    <row r="63" spans="1:8">
      <c r="A63" s="20">
        <v>-8.6728000557798925E-3</v>
      </c>
      <c r="B63" s="38">
        <v>0</v>
      </c>
      <c r="C63" s="39">
        <v>2.5345174642809631E-3</v>
      </c>
    </row>
    <row r="64" spans="1:8">
      <c r="A64" s="20">
        <v>-8.5023402968250096E-3</v>
      </c>
      <c r="B64" s="38">
        <v>-1.774623358368601E-3</v>
      </c>
      <c r="C64" s="39">
        <v>3.9960040491768853E-4</v>
      </c>
    </row>
    <row r="65" spans="1:3">
      <c r="A65" s="20">
        <v>-1.1500863832373297E-3</v>
      </c>
      <c r="B65" s="38">
        <v>1.7746233583687012E-3</v>
      </c>
      <c r="C65" s="39">
        <v>-3.8695091313609878E-3</v>
      </c>
    </row>
    <row r="66" spans="1:3">
      <c r="A66" s="20">
        <v>6.7991251070346863E-3</v>
      </c>
      <c r="B66" s="38">
        <v>0</v>
      </c>
      <c r="C66" s="39">
        <v>2.5368863328663672E-3</v>
      </c>
    </row>
    <row r="67" spans="1:3">
      <c r="A67" s="20">
        <v>2.3647419997562943E-3</v>
      </c>
      <c r="B67" s="38">
        <v>0</v>
      </c>
      <c r="C67" s="39">
        <v>5.7177205169130912E-3</v>
      </c>
    </row>
    <row r="68" spans="1:3">
      <c r="A68" s="20">
        <v>6.6564090242401631E-3</v>
      </c>
      <c r="B68" s="38">
        <v>0</v>
      </c>
      <c r="C68" s="39">
        <v>4.8938659937268108E-3</v>
      </c>
    </row>
    <row r="69" spans="1:3">
      <c r="A69" s="20">
        <v>1.5360365201286072E-3</v>
      </c>
      <c r="B69" s="38">
        <v>0</v>
      </c>
      <c r="C69" s="39">
        <v>-8.7464114428685222E-3</v>
      </c>
    </row>
    <row r="70" spans="1:3">
      <c r="A70" s="20">
        <v>1.0496145648941702E-3</v>
      </c>
      <c r="B70" s="38">
        <v>0</v>
      </c>
      <c r="C70" s="39">
        <v>-4.5357601774929776E-3</v>
      </c>
    </row>
    <row r="71" spans="1:3">
      <c r="A71" s="20">
        <v>3.2226905107240163E-3</v>
      </c>
      <c r="B71" s="38">
        <v>0</v>
      </c>
      <c r="C71" s="39">
        <v>-3.2141449928287285E-3</v>
      </c>
    </row>
    <row r="72" spans="1:3">
      <c r="A72" s="20">
        <v>8.2509379849650937E-3</v>
      </c>
      <c r="B72" s="38">
        <v>0</v>
      </c>
      <c r="C72" s="39">
        <v>-4.8406710093129059E-3</v>
      </c>
    </row>
    <row r="73" spans="1:3">
      <c r="A73" s="20">
        <v>0</v>
      </c>
      <c r="B73" s="38">
        <v>0</v>
      </c>
      <c r="C73" s="39">
        <v>5.3770797656374327E-3</v>
      </c>
    </row>
    <row r="74" spans="1:3">
      <c r="A74" s="20">
        <v>2.4700223704985755E-3</v>
      </c>
      <c r="B74" s="38">
        <v>0</v>
      </c>
      <c r="C74" s="39">
        <v>-1.4758169982602134E-3</v>
      </c>
    </row>
    <row r="75" spans="1:3">
      <c r="A75" s="20">
        <v>1.590331123986638E-3</v>
      </c>
      <c r="B75" s="38">
        <v>0</v>
      </c>
      <c r="C75" s="39">
        <v>-4.0360609073668754E-3</v>
      </c>
    </row>
    <row r="76" spans="1:3">
      <c r="A76" s="20">
        <v>3.8856557354157162E-3</v>
      </c>
      <c r="B76" s="38">
        <v>0</v>
      </c>
      <c r="C76" s="39">
        <v>-2.8349664616683988E-3</v>
      </c>
    </row>
    <row r="77" spans="1:3">
      <c r="A77" s="20">
        <v>4.8950042474968187E-3</v>
      </c>
      <c r="B77" s="38">
        <v>0</v>
      </c>
      <c r="C77" s="39">
        <v>-6.9185652082550814E-3</v>
      </c>
    </row>
    <row r="78" spans="1:3">
      <c r="A78" s="20">
        <v>1.508607186344166E-2</v>
      </c>
      <c r="B78" s="38">
        <v>0</v>
      </c>
      <c r="C78" s="39">
        <v>3.261758803769662E-3</v>
      </c>
    </row>
    <row r="79" spans="1:3">
      <c r="A79" s="20">
        <v>-7.9445857535011006E-3</v>
      </c>
      <c r="B79" s="38">
        <v>-2.2714664582532053E-2</v>
      </c>
      <c r="C79" s="39">
        <v>1.0796326190222864E-2</v>
      </c>
    </row>
    <row r="80" spans="1:3">
      <c r="A80" s="20">
        <v>3.9801824113514586E-3</v>
      </c>
      <c r="B80" s="38">
        <v>2.2714664582532101E-2</v>
      </c>
      <c r="C80" s="39">
        <v>-1.0660650184316469E-2</v>
      </c>
    </row>
    <row r="81" spans="1:3">
      <c r="A81" s="20">
        <v>1.3232148262650209E-3</v>
      </c>
      <c r="B81" s="38">
        <v>-2.2714664582532053E-2</v>
      </c>
      <c r="C81" s="39">
        <v>-1.8208457065601022E-2</v>
      </c>
    </row>
    <row r="82" spans="1:3">
      <c r="A82" s="20">
        <v>-3.4283966882997854E-3</v>
      </c>
      <c r="B82" s="38">
        <v>0</v>
      </c>
      <c r="C82" s="39">
        <v>-8.463456693615843E-3</v>
      </c>
    </row>
    <row r="83" spans="1:3">
      <c r="A83" s="20">
        <v>-7.0494534902992342E-3</v>
      </c>
      <c r="B83" s="38">
        <v>0</v>
      </c>
      <c r="C83" s="39">
        <v>-7.8333034479472017E-3</v>
      </c>
    </row>
    <row r="84" spans="1:3">
      <c r="A84" s="20">
        <v>9.3882711152441373E-3</v>
      </c>
      <c r="B84" s="38">
        <v>0</v>
      </c>
      <c r="C84" s="39">
        <v>7.0190218365677741E-4</v>
      </c>
    </row>
    <row r="85" spans="1:3">
      <c r="A85" s="20">
        <v>1.8745486610252712E-2</v>
      </c>
      <c r="B85" s="38">
        <v>0</v>
      </c>
      <c r="C85" s="39">
        <v>-4.7826789716828222E-3</v>
      </c>
    </row>
    <row r="86" spans="1:3">
      <c r="A86" s="20">
        <v>-7.8257266039926891E-3</v>
      </c>
      <c r="B86" s="38">
        <v>0</v>
      </c>
      <c r="C86" s="39">
        <v>-4.097497785176262E-3</v>
      </c>
    </row>
    <row r="87" spans="1:3">
      <c r="A87" s="20">
        <v>2.3848916946756903E-3</v>
      </c>
      <c r="B87" s="38">
        <v>2.2714664582532101E-2</v>
      </c>
      <c r="C87" s="39">
        <v>-2.4098105077393983E-3</v>
      </c>
    </row>
    <row r="88" spans="1:3">
      <c r="A88" s="20">
        <v>-3.0740854837834518E-4</v>
      </c>
      <c r="B88" s="38">
        <v>0</v>
      </c>
      <c r="C88" s="39">
        <v>6.7892764323842052E-3</v>
      </c>
    </row>
    <row r="89" spans="1:3">
      <c r="A89" s="20">
        <v>-7.948492671363265E-3</v>
      </c>
      <c r="B89" s="38">
        <v>0</v>
      </c>
      <c r="C89" s="39">
        <v>2.3405916640713939E-2</v>
      </c>
    </row>
    <row r="90" spans="1:3">
      <c r="A90" s="20">
        <v>8.179057941569607E-3</v>
      </c>
      <c r="B90" s="38">
        <v>-2.2714664582532053E-2</v>
      </c>
      <c r="C90" s="39">
        <v>-2.1012392090763121E-2</v>
      </c>
    </row>
    <row r="91" spans="1:3">
      <c r="A91" s="20">
        <v>3.2989404271308908E-3</v>
      </c>
      <c r="B91" s="38">
        <v>0</v>
      </c>
      <c r="C91" s="39">
        <v>-4.7927918077331306E-3</v>
      </c>
    </row>
    <row r="92" spans="1:3">
      <c r="A92" s="20">
        <v>-2.3772105823206408E-3</v>
      </c>
      <c r="B92" s="38">
        <v>0</v>
      </c>
      <c r="C92" s="39">
        <v>-1.7389263718241402E-2</v>
      </c>
    </row>
    <row r="93" spans="1:3">
      <c r="A93" s="20">
        <v>1.3810037487155323E-3</v>
      </c>
      <c r="B93" s="38">
        <v>0</v>
      </c>
      <c r="C93" s="39">
        <v>-2.8797716086112778E-3</v>
      </c>
    </row>
    <row r="94" spans="1:3">
      <c r="A94" s="20">
        <v>-3.6099735812922091E-3</v>
      </c>
      <c r="B94" s="38">
        <v>0</v>
      </c>
      <c r="C94" s="39">
        <v>2.8835063636935341E-4</v>
      </c>
    </row>
    <row r="95" spans="1:3">
      <c r="A95" s="20">
        <v>-1.2699566682695292E-2</v>
      </c>
      <c r="B95" s="38">
        <v>2.2714664582532101E-2</v>
      </c>
      <c r="C95" s="39">
        <v>-1.2036980950747136E-2</v>
      </c>
    </row>
    <row r="96" spans="1:3">
      <c r="A96" s="20">
        <v>6.7570448540055063E-3</v>
      </c>
      <c r="B96" s="38">
        <v>0</v>
      </c>
      <c r="C96" s="39">
        <v>1.2325248464994564E-2</v>
      </c>
    </row>
    <row r="97" spans="1:3">
      <c r="A97" s="20">
        <v>-2.3224308213546697E-4</v>
      </c>
      <c r="B97" s="38">
        <v>0</v>
      </c>
      <c r="C97" s="39">
        <v>4.4575528550206064E-3</v>
      </c>
    </row>
    <row r="98" spans="1:3">
      <c r="A98" s="20">
        <v>1.7791534377868323E-3</v>
      </c>
      <c r="B98" s="38">
        <v>0</v>
      </c>
      <c r="C98" s="39">
        <v>8.4292234213358529E-3</v>
      </c>
    </row>
    <row r="99" spans="1:3">
      <c r="A99" s="20">
        <v>-9.0835607687500767E-3</v>
      </c>
      <c r="B99" s="38">
        <v>0</v>
      </c>
      <c r="C99" s="39">
        <v>-1.0871227076887405E-2</v>
      </c>
    </row>
    <row r="100" spans="1:3">
      <c r="A100" s="20">
        <v>-3.280996615676878E-3</v>
      </c>
      <c r="B100" s="38">
        <v>0</v>
      </c>
      <c r="C100" s="39">
        <v>1.3428773228004674E-2</v>
      </c>
    </row>
    <row r="101" spans="1:3">
      <c r="A101" s="20">
        <v>3.9115979376125754E-4</v>
      </c>
      <c r="B101" s="38">
        <v>0</v>
      </c>
      <c r="C101" s="39">
        <v>-1.988637019004202E-3</v>
      </c>
    </row>
    <row r="102" spans="1:3">
      <c r="A102" s="20">
        <v>1.5642108588129184E-4</v>
      </c>
      <c r="B102" s="38">
        <v>0</v>
      </c>
      <c r="C102" s="39">
        <v>1.0326140272954131E-2</v>
      </c>
    </row>
    <row r="103" spans="1:3">
      <c r="A103" s="20">
        <v>-8.4030808199514005E-3</v>
      </c>
      <c r="B103" s="38">
        <v>0</v>
      </c>
      <c r="C103" s="39">
        <v>-4.2226758316234316E-4</v>
      </c>
    </row>
    <row r="104" spans="1:3">
      <c r="A104" s="20">
        <v>4.0140150704284132E-3</v>
      </c>
      <c r="B104" s="38">
        <v>0</v>
      </c>
      <c r="C104" s="39">
        <v>-1.4088477957232414E-3</v>
      </c>
    </row>
    <row r="105" spans="1:3">
      <c r="A105" s="20">
        <v>-1.3362155652913278E-3</v>
      </c>
      <c r="B105" s="38">
        <v>0</v>
      </c>
      <c r="C105" s="39">
        <v>7.04672004354947E-4</v>
      </c>
    </row>
    <row r="106" spans="1:3">
      <c r="A106" s="20">
        <v>-2.3598820168521932E-4</v>
      </c>
      <c r="B106" s="38">
        <v>0</v>
      </c>
      <c r="C106" s="39">
        <v>8.6969267482494388E-3</v>
      </c>
    </row>
    <row r="107" spans="1:3">
      <c r="A107" s="20">
        <v>3.455591281242924E-3</v>
      </c>
      <c r="B107" s="38">
        <v>0</v>
      </c>
      <c r="C107" s="39">
        <v>5.0153351157325565E-3</v>
      </c>
    </row>
    <row r="108" spans="1:3">
      <c r="A108" s="20">
        <v>8.8202577830052489E-3</v>
      </c>
      <c r="B108" s="38">
        <v>0</v>
      </c>
      <c r="C108" s="39">
        <v>-3.2013389439892888E-3</v>
      </c>
    </row>
    <row r="109" spans="1:3">
      <c r="A109" s="20">
        <v>1.1051544144558939E-2</v>
      </c>
      <c r="B109" s="38">
        <v>0</v>
      </c>
      <c r="C109" s="39">
        <v>2.7878450138749995E-4</v>
      </c>
    </row>
  </sheetData>
  <mergeCells count="3">
    <mergeCell ref="E9:H9"/>
    <mergeCell ref="J9:M9"/>
    <mergeCell ref="E31:H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Fundamental Analysis</vt:lpstr>
      <vt:lpstr>Portfolio </vt:lpstr>
      <vt:lpstr>Portfolio Rebalancing</vt:lpstr>
      <vt:lpstr> VAR on 12.31.2021</vt:lpstr>
      <vt:lpstr>Second Phase Data</vt:lpstr>
      <vt:lpstr> VAR 6.1.2022</vt:lpstr>
      <vt:lpstr>DATA FOR RISK-RETURN</vt:lpstr>
      <vt:lpstr>Portfolio Risk ret profile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2023-01-13T09:39:22Z</dcterms:created>
  <dcterms:modified xsi:type="dcterms:W3CDTF">2023-05-22T16:07:15Z</dcterms:modified>
</cp:coreProperties>
</file>