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wnloads\"/>
    </mc:Choice>
  </mc:AlternateContent>
  <bookViews>
    <workbookView xWindow="0" yWindow="0" windowWidth="23040" windowHeight="9264" activeTab="8"/>
  </bookViews>
  <sheets>
    <sheet name="Dashboard" sheetId="1" r:id="rId1"/>
    <sheet name="NEPSE Index Movement" sheetId="2" r:id="rId2"/>
    <sheet name="Week 1" sheetId="3" r:id="rId3"/>
    <sheet name="Week 2" sheetId="4" r:id="rId4"/>
    <sheet name="Week 3" sheetId="5" r:id="rId5"/>
    <sheet name="Week 4" sheetId="6" r:id="rId6"/>
    <sheet name="week 5" sheetId="7" r:id="rId7"/>
    <sheet name="Week 6" sheetId="8" r:id="rId8"/>
    <sheet name="week 7" sheetId="9" r:id="rId9"/>
  </sheets>
  <calcPr calcId="152511"/>
</workbook>
</file>

<file path=xl/calcChain.xml><?xml version="1.0" encoding="utf-8"?>
<calcChain xmlns="http://schemas.openxmlformats.org/spreadsheetml/2006/main">
  <c r="G47" i="9" l="1"/>
  <c r="G46" i="9"/>
  <c r="G45" i="9"/>
  <c r="G44" i="9"/>
  <c r="G43" i="9"/>
  <c r="G42" i="9"/>
  <c r="G48" i="9" s="1"/>
  <c r="G50" i="9" s="1"/>
  <c r="D60" i="9" s="1"/>
  <c r="K24" i="9"/>
  <c r="I24" i="9"/>
  <c r="G24" i="9"/>
  <c r="M24" i="9" s="1"/>
  <c r="N24" i="9" s="1"/>
  <c r="M15" i="9"/>
  <c r="K15" i="9"/>
  <c r="J15" i="9"/>
  <c r="N15" i="9" s="1"/>
  <c r="P15" i="9" s="1"/>
  <c r="H15" i="9"/>
  <c r="M14" i="9"/>
  <c r="K14" i="9"/>
  <c r="J14" i="9"/>
  <c r="N14" i="9" s="1"/>
  <c r="P14" i="9" s="1"/>
  <c r="H14" i="9"/>
  <c r="K5" i="9"/>
  <c r="G5" i="9"/>
  <c r="I5" i="9" s="1"/>
  <c r="M5" i="9" s="1"/>
  <c r="N5" i="9" s="1"/>
  <c r="G21" i="8"/>
  <c r="G20" i="8"/>
  <c r="G19" i="8"/>
  <c r="G18" i="8"/>
  <c r="G22" i="8" s="1"/>
  <c r="G24" i="8" s="1"/>
  <c r="D59" i="9" s="1"/>
  <c r="G17" i="8"/>
  <c r="G16" i="8"/>
  <c r="G15" i="8"/>
  <c r="M6" i="8"/>
  <c r="H6" i="8"/>
  <c r="J6" i="8" s="1"/>
  <c r="K5" i="8"/>
  <c r="H5" i="8"/>
  <c r="M5" i="8" s="1"/>
  <c r="K4" i="8"/>
  <c r="H4" i="8"/>
  <c r="M4" i="8" s="1"/>
  <c r="G52" i="7"/>
  <c r="G51" i="7"/>
  <c r="G50" i="7"/>
  <c r="G49" i="7"/>
  <c r="G48" i="7"/>
  <c r="G47" i="7"/>
  <c r="G46" i="7"/>
  <c r="G45" i="7"/>
  <c r="G44" i="7"/>
  <c r="G53" i="7" s="1"/>
  <c r="G55" i="7" s="1"/>
  <c r="D58" i="9" s="1"/>
  <c r="G43" i="7"/>
  <c r="G34" i="7"/>
  <c r="K33" i="7"/>
  <c r="G33" i="7"/>
  <c r="I33" i="7" s="1"/>
  <c r="M33" i="7" s="1"/>
  <c r="N33" i="7" s="1"/>
  <c r="P26" i="7"/>
  <c r="Q24" i="7"/>
  <c r="M24" i="7"/>
  <c r="K24" i="7"/>
  <c r="J24" i="7"/>
  <c r="N24" i="7" s="1"/>
  <c r="P24" i="7" s="1"/>
  <c r="H24" i="7"/>
  <c r="S16" i="7"/>
  <c r="U24" i="7" s="1"/>
  <c r="G15" i="7"/>
  <c r="K14" i="7"/>
  <c r="G14" i="7"/>
  <c r="I14" i="7" s="1"/>
  <c r="M14" i="7" s="1"/>
  <c r="N14" i="7" s="1"/>
  <c r="P6" i="7"/>
  <c r="K4" i="7"/>
  <c r="H4" i="7"/>
  <c r="M4" i="7" s="1"/>
  <c r="G48" i="6"/>
  <c r="G47" i="6"/>
  <c r="G46" i="6"/>
  <c r="G45" i="6"/>
  <c r="G44" i="6"/>
  <c r="G43" i="6"/>
  <c r="G42" i="6"/>
  <c r="G41" i="6"/>
  <c r="G50" i="6" s="1"/>
  <c r="G52" i="6" s="1"/>
  <c r="D57" i="9" s="1"/>
  <c r="G31" i="6"/>
  <c r="K31" i="6" s="1"/>
  <c r="K30" i="6"/>
  <c r="M30" i="6" s="1"/>
  <c r="N30" i="6" s="1"/>
  <c r="S30" i="6" s="1"/>
  <c r="I30" i="6"/>
  <c r="G30" i="6"/>
  <c r="K29" i="6"/>
  <c r="G29" i="6"/>
  <c r="P19" i="6"/>
  <c r="K17" i="6"/>
  <c r="H17" i="6"/>
  <c r="M17" i="6" s="1"/>
  <c r="G6" i="6"/>
  <c r="G40" i="5"/>
  <c r="G39" i="5"/>
  <c r="G38" i="5"/>
  <c r="G37" i="5"/>
  <c r="G36" i="5"/>
  <c r="G35" i="5"/>
  <c r="G41" i="5" s="1"/>
  <c r="G43" i="5" s="1"/>
  <c r="D56" i="9" s="1"/>
  <c r="K28" i="5"/>
  <c r="I28" i="5"/>
  <c r="G28" i="5"/>
  <c r="M28" i="5" s="1"/>
  <c r="N28" i="5" s="1"/>
  <c r="Q15" i="5"/>
  <c r="M15" i="5"/>
  <c r="K15" i="5"/>
  <c r="H15" i="5"/>
  <c r="J15" i="5" s="1"/>
  <c r="N15" i="5" s="1"/>
  <c r="P15" i="5" s="1"/>
  <c r="G5" i="5"/>
  <c r="K5" i="5" s="1"/>
  <c r="K4" i="5"/>
  <c r="I4" i="5"/>
  <c r="G4" i="5"/>
  <c r="M4" i="5" s="1"/>
  <c r="G28" i="4"/>
  <c r="G27" i="4"/>
  <c r="G26" i="4"/>
  <c r="G25" i="4"/>
  <c r="G29" i="4" s="1"/>
  <c r="E25" i="4"/>
  <c r="I17" i="4"/>
  <c r="G17" i="4"/>
  <c r="K17" i="4" s="1"/>
  <c r="M17" i="4" s="1"/>
  <c r="H9" i="4"/>
  <c r="K8" i="4"/>
  <c r="J8" i="4"/>
  <c r="H8" i="4"/>
  <c r="M8" i="4" s="1"/>
  <c r="M7" i="4"/>
  <c r="H7" i="4"/>
  <c r="M6" i="4"/>
  <c r="J6" i="4"/>
  <c r="H6" i="4"/>
  <c r="Q5" i="4"/>
  <c r="H5" i="4"/>
  <c r="G45" i="3"/>
  <c r="G47" i="3" s="1"/>
  <c r="D54" i="9" s="1"/>
  <c r="G44" i="3"/>
  <c r="G43" i="3"/>
  <c r="G42" i="3"/>
  <c r="G41" i="3"/>
  <c r="G40" i="3"/>
  <c r="G27" i="3"/>
  <c r="M18" i="3"/>
  <c r="J18" i="3"/>
  <c r="H18" i="3"/>
  <c r="N18" i="3" s="1"/>
  <c r="P18" i="3" s="1"/>
  <c r="G11" i="3"/>
  <c r="K11" i="3" s="1"/>
  <c r="G10" i="3"/>
  <c r="M9" i="3"/>
  <c r="G7" i="4" s="1"/>
  <c r="K9" i="3"/>
  <c r="I9" i="3"/>
  <c r="G9" i="3"/>
  <c r="G8" i="3"/>
  <c r="M8" i="3" s="1"/>
  <c r="N8" i="3" s="1"/>
  <c r="S8" i="3" s="1"/>
  <c r="G7" i="3"/>
  <c r="P16" i="9" l="1"/>
  <c r="P18" i="9" s="1"/>
  <c r="U14" i="9"/>
  <c r="R14" i="9"/>
  <c r="I47" i="9"/>
  <c r="S14" i="7"/>
  <c r="M27" i="3"/>
  <c r="N27" i="3" s="1"/>
  <c r="S27" i="3" s="1"/>
  <c r="S31" i="3" s="1"/>
  <c r="I44" i="9"/>
  <c r="Q28" i="5"/>
  <c r="Q29" i="5" s="1"/>
  <c r="N29" i="5"/>
  <c r="I45" i="9"/>
  <c r="N17" i="4"/>
  <c r="S33" i="7"/>
  <c r="U15" i="9"/>
  <c r="R15" i="9"/>
  <c r="N8" i="4"/>
  <c r="P8" i="4" s="1"/>
  <c r="M10" i="3"/>
  <c r="N6" i="9"/>
  <c r="N8" i="9" s="1"/>
  <c r="S5" i="9"/>
  <c r="S9" i="9" s="1"/>
  <c r="G6" i="8"/>
  <c r="K6" i="8" s="1"/>
  <c r="N6" i="8" s="1"/>
  <c r="P6" i="8" s="1"/>
  <c r="N4" i="5"/>
  <c r="R24" i="7"/>
  <c r="P25" i="7"/>
  <c r="P27" i="7" s="1"/>
  <c r="R18" i="3"/>
  <c r="U18" i="3"/>
  <c r="U22" i="3" s="1"/>
  <c r="P16" i="5"/>
  <c r="U15" i="5"/>
  <c r="U20" i="5" s="1"/>
  <c r="R15" i="5"/>
  <c r="S24" i="9"/>
  <c r="S27" i="9" s="1"/>
  <c r="N25" i="9"/>
  <c r="N27" i="9" s="1"/>
  <c r="I46" i="9"/>
  <c r="J7" i="4"/>
  <c r="N7" i="4" s="1"/>
  <c r="P7" i="4" s="1"/>
  <c r="I11" i="3"/>
  <c r="M11" i="3" s="1"/>
  <c r="M9" i="4"/>
  <c r="I29" i="6"/>
  <c r="M29" i="6" s="1"/>
  <c r="N29" i="6" s="1"/>
  <c r="J4" i="7"/>
  <c r="I42" i="9"/>
  <c r="N9" i="3"/>
  <c r="S9" i="3" s="1"/>
  <c r="J9" i="4"/>
  <c r="N9" i="4" s="1"/>
  <c r="P9" i="4" s="1"/>
  <c r="I7" i="3"/>
  <c r="M7" i="3" s="1"/>
  <c r="I27" i="3"/>
  <c r="Q7" i="4"/>
  <c r="I6" i="6"/>
  <c r="M6" i="6" s="1"/>
  <c r="N6" i="6" s="1"/>
  <c r="K7" i="3"/>
  <c r="K10" i="3"/>
  <c r="K27" i="3"/>
  <c r="K6" i="6"/>
  <c r="J17" i="6"/>
  <c r="N17" i="6" s="1"/>
  <c r="P17" i="6" s="1"/>
  <c r="N4" i="7"/>
  <c r="P4" i="7" s="1"/>
  <c r="I15" i="7"/>
  <c r="M15" i="7" s="1"/>
  <c r="N15" i="7" s="1"/>
  <c r="I34" i="7"/>
  <c r="M34" i="7" s="1"/>
  <c r="N34" i="7" s="1"/>
  <c r="J4" i="8"/>
  <c r="N4" i="8" s="1"/>
  <c r="P4" i="8" s="1"/>
  <c r="J5" i="8"/>
  <c r="N5" i="8" s="1"/>
  <c r="P5" i="8" s="1"/>
  <c r="R5" i="8" s="1"/>
  <c r="I10" i="3"/>
  <c r="M5" i="4"/>
  <c r="I5" i="5"/>
  <c r="M5" i="5" s="1"/>
  <c r="N5" i="5" s="1"/>
  <c r="Q5" i="5" s="1"/>
  <c r="I31" i="6"/>
  <c r="M31" i="6" s="1"/>
  <c r="N31" i="6" s="1"/>
  <c r="K15" i="7"/>
  <c r="K34" i="7"/>
  <c r="J5" i="4"/>
  <c r="U7" i="4" l="1"/>
  <c r="R7" i="4"/>
  <c r="G9" i="4"/>
  <c r="N11" i="3"/>
  <c r="S11" i="3" s="1"/>
  <c r="N7" i="3"/>
  <c r="G5" i="4"/>
  <c r="K5" i="4" s="1"/>
  <c r="N5" i="4"/>
  <c r="P5" i="4" s="1"/>
  <c r="U6" i="8"/>
  <c r="U9" i="4"/>
  <c r="R9" i="4"/>
  <c r="S34" i="7"/>
  <c r="U5" i="8" s="1"/>
  <c r="N35" i="7"/>
  <c r="S6" i="6"/>
  <c r="S10" i="6" s="1"/>
  <c r="N7" i="6"/>
  <c r="N9" i="6" s="1"/>
  <c r="P21" i="6" s="1"/>
  <c r="N33" i="6" s="1"/>
  <c r="N34" i="6" s="1"/>
  <c r="S29" i="6"/>
  <c r="N32" i="6"/>
  <c r="S15" i="7"/>
  <c r="S17" i="7" s="1"/>
  <c r="N16" i="7"/>
  <c r="P18" i="6"/>
  <c r="P20" i="6" s="1"/>
  <c r="U17" i="6"/>
  <c r="R17" i="6"/>
  <c r="R4" i="7"/>
  <c r="P5" i="7"/>
  <c r="P7" i="7" s="1"/>
  <c r="U4" i="7"/>
  <c r="U8" i="7" s="1"/>
  <c r="N10" i="3"/>
  <c r="G6" i="4"/>
  <c r="K6" i="4" s="1"/>
  <c r="N6" i="4" s="1"/>
  <c r="P6" i="4" s="1"/>
  <c r="N18" i="4"/>
  <c r="Q17" i="4"/>
  <c r="Q22" i="4" s="1"/>
  <c r="G30" i="4" s="1"/>
  <c r="G31" i="4" s="1"/>
  <c r="D55" i="9" s="1"/>
  <c r="N6" i="5"/>
  <c r="N7" i="5" s="1"/>
  <c r="P17" i="5" s="1"/>
  <c r="N30" i="5" s="1"/>
  <c r="Q4" i="5"/>
  <c r="Q7" i="5" s="1"/>
  <c r="Q6" i="8"/>
  <c r="P8" i="8" s="1"/>
  <c r="U25" i="7"/>
  <c r="U8" i="4"/>
  <c r="R8" i="4"/>
  <c r="I48" i="9"/>
  <c r="P7" i="8"/>
  <c r="U4" i="8"/>
  <c r="R4" i="8"/>
  <c r="U3" i="8"/>
  <c r="U17" i="9"/>
  <c r="P9" i="8" l="1"/>
  <c r="U19" i="6"/>
  <c r="S31" i="6"/>
  <c r="S33" i="6" s="1"/>
  <c r="P8" i="7" s="1"/>
  <c r="N17" i="7" s="1"/>
  <c r="N18" i="7" s="1"/>
  <c r="P28" i="7" s="1"/>
  <c r="N36" i="7" s="1"/>
  <c r="N37" i="7" s="1"/>
  <c r="P10" i="8" s="1"/>
  <c r="P11" i="8" s="1"/>
  <c r="N12" i="3"/>
  <c r="N14" i="3" s="1"/>
  <c r="Q19" i="3" s="1"/>
  <c r="N28" i="3" s="1"/>
  <c r="S7" i="3"/>
  <c r="P10" i="4"/>
  <c r="U5" i="4"/>
  <c r="R5" i="4"/>
  <c r="U6" i="4"/>
  <c r="S35" i="7"/>
  <c r="U27" i="7"/>
  <c r="Q6" i="4"/>
  <c r="P11" i="4" s="1"/>
  <c r="S10" i="3"/>
  <c r="R6" i="8"/>
  <c r="U10" i="4" l="1"/>
  <c r="P13" i="4"/>
  <c r="N19" i="4" s="1"/>
  <c r="N20" i="4" s="1"/>
  <c r="S12" i="3"/>
  <c r="R6" i="4"/>
  <c r="P12" i="4"/>
  <c r="U7" i="8"/>
  <c r="U8" i="8" s="1"/>
  <c r="S37" i="7"/>
  <c r="R10" i="4"/>
</calcChain>
</file>

<file path=xl/sharedStrings.xml><?xml version="1.0" encoding="utf-8"?>
<sst xmlns="http://schemas.openxmlformats.org/spreadsheetml/2006/main" count="981" uniqueCount="246">
  <si>
    <t>Week's End
(Started trading 
from 27th Nov)</t>
  </si>
  <si>
    <t>Week 1</t>
  </si>
  <si>
    <t>Week 2</t>
  </si>
  <si>
    <t>Week 3</t>
  </si>
  <si>
    <t>Week 4</t>
  </si>
  <si>
    <t>Week 5</t>
  </si>
  <si>
    <t>Week 6</t>
  </si>
  <si>
    <t>Week 7</t>
  </si>
  <si>
    <t>3rd December</t>
  </si>
  <si>
    <t>10th December</t>
  </si>
  <si>
    <t>17th December</t>
  </si>
  <si>
    <t>24th December</t>
  </si>
  <si>
    <t>31st December</t>
  </si>
  <si>
    <t>7th January</t>
  </si>
  <si>
    <t>14th January</t>
  </si>
  <si>
    <t>NEPSE INDEX
(27th November-
 17th January)</t>
  </si>
  <si>
    <t>Sectors Invested</t>
  </si>
  <si>
    <t>Microfinance
Commercial Bank
Hydropower
Non-Life Insurance</t>
  </si>
  <si>
    <t>Microfinance
Commercial Bank
Hydropower
Non-Life Insurance
Life Insurance</t>
  </si>
  <si>
    <t>Microfinance
Commercial Bank
Hydropower
Others
Life Insurance</t>
  </si>
  <si>
    <t>Microfinance
Commercial Bank
Hydropower
Life Insurance
Non-life Insurance</t>
  </si>
  <si>
    <t>Microfinance
Commercial Bank
Hydropower
Life Insurance
Non-life Insurance
Finance
Development Bank</t>
  </si>
  <si>
    <t>Microfinance
Commercial Bank
Hydropower
Life Insurance
Finance
Development Bank</t>
  </si>
  <si>
    <t>Concepts Used
 for Trading</t>
  </si>
  <si>
    <t>Fundamental Analysis,
Portfolio Optimization
MACD
RSI 
Bollinger Band</t>
  </si>
  <si>
    <t>Fundamental Analysis
Bollinger Band
RSI
MACD
Stop Loss</t>
  </si>
  <si>
    <t xml:space="preserve">Fundamental Analysis
Bollinger Band
RSI
MACD
</t>
  </si>
  <si>
    <t>Portfolio Optimization
Bollinger Band
MACD
Fundamental Analysis
RSI</t>
  </si>
  <si>
    <t xml:space="preserve">Event Analysis
RSI
</t>
  </si>
  <si>
    <t>Bollinger Band
MACD 
RSI</t>
  </si>
  <si>
    <t>Value at Risk (VAR)</t>
  </si>
  <si>
    <t>Initial Fund</t>
  </si>
  <si>
    <t>Portfolio Valuation
 at Week's End
(Cash+Stock)</t>
  </si>
  <si>
    <t>Portfolio Movement
(Cash &amp;Stock)</t>
  </si>
  <si>
    <t>MARKET SUMMARY OF NEPSE FROM 27th NOVEMBER to 19th JANUARY</t>
  </si>
  <si>
    <t>Date</t>
  </si>
  <si>
    <t>High</t>
  </si>
  <si>
    <t>Low</t>
  </si>
  <si>
    <t>Close</t>
  </si>
  <si>
    <t>Open</t>
  </si>
  <si>
    <t>Volume</t>
  </si>
  <si>
    <t>11/27/2022</t>
  </si>
  <si>
    <t>11/28/2022</t>
  </si>
  <si>
    <t>11/29/2022</t>
  </si>
  <si>
    <t>11/30/2022</t>
  </si>
  <si>
    <t>12/1/2022</t>
  </si>
  <si>
    <t>12/4/2022</t>
  </si>
  <si>
    <t>12/5/2022</t>
  </si>
  <si>
    <t>12/6/2022</t>
  </si>
  <si>
    <t>12/7/2022</t>
  </si>
  <si>
    <t>12/11/2022</t>
  </si>
  <si>
    <t>12/12/2022</t>
  </si>
  <si>
    <t>12/13/2022</t>
  </si>
  <si>
    <t>12/14/2022</t>
  </si>
  <si>
    <t>12/15/2022</t>
  </si>
  <si>
    <t>12/18/2022</t>
  </si>
  <si>
    <t>12/19/2022</t>
  </si>
  <si>
    <t>12/20/2022</t>
  </si>
  <si>
    <t>12/21/2022</t>
  </si>
  <si>
    <t>12/22/2022</t>
  </si>
  <si>
    <t>12/26/2022</t>
  </si>
  <si>
    <t>12/27/2022</t>
  </si>
  <si>
    <t>12/28/2022</t>
  </si>
  <si>
    <t>12/29/2022</t>
  </si>
  <si>
    <t>1/1/2023</t>
  </si>
  <si>
    <t>1/2/2023</t>
  </si>
  <si>
    <t>1/3/2023</t>
  </si>
  <si>
    <t>1/4/2023</t>
  </si>
  <si>
    <t>1/5/2023</t>
  </si>
  <si>
    <t>1/8/2023</t>
  </si>
  <si>
    <t>1/9/2023</t>
  </si>
  <si>
    <t>1/10/2023</t>
  </si>
  <si>
    <t>1/12/2023</t>
  </si>
  <si>
    <t>1/17/2023</t>
  </si>
  <si>
    <t>1/18/2023</t>
  </si>
  <si>
    <t>1/19/2023</t>
  </si>
  <si>
    <t>WEEKLY VIRTUAL TRADING</t>
  </si>
  <si>
    <t>1st Week: (27th November-3rd December)</t>
  </si>
  <si>
    <t>Purchase Order</t>
  </si>
  <si>
    <t>SN.</t>
  </si>
  <si>
    <t>Purchase Date</t>
  </si>
  <si>
    <t>Company Name</t>
  </si>
  <si>
    <t>Sector</t>
  </si>
  <si>
    <t>Quantity</t>
  </si>
  <si>
    <t>Rate</t>
  </si>
  <si>
    <t>Amount</t>
  </si>
  <si>
    <t xml:space="preserve">Commission 
Rate </t>
  </si>
  <si>
    <t>Commission 
Amt</t>
  </si>
  <si>
    <t>SEBON 
Commission Rate</t>
  </si>
  <si>
    <t>SEBON 
Commission 
Amount</t>
  </si>
  <si>
    <t>DP 
Charge</t>
  </si>
  <si>
    <t>Effective Rate</t>
  </si>
  <si>
    <t>Total</t>
  </si>
  <si>
    <t>Rationale</t>
  </si>
  <si>
    <t>Traders</t>
  </si>
  <si>
    <t>Actual Remaining Cash</t>
  </si>
  <si>
    <t>27/11/2022</t>
  </si>
  <si>
    <t>First Microfinance (FMDBL)</t>
  </si>
  <si>
    <t>Microfinance</t>
  </si>
  <si>
    <t>The decision to purchase FMDBL was based firstly on fundamental analysis
of prevailing wholesale microfinance companies. When compared with the 
Sector Standards, most of the ratios of FMDBL was better than remaining 
stocks indicating it as an undervalued stock. 
Further, the MACD line crosses from below to above the signal line  indicating 
the basic bullish signal.</t>
  </si>
  <si>
    <t>Sonika</t>
  </si>
  <si>
    <t>Jeevan Bikas Laghubittya (JBLB)</t>
  </si>
  <si>
    <r>
      <rPr>
        <b/>
        <i/>
        <sz val="10"/>
        <color theme="1"/>
        <rFont val="Arial"/>
        <family val="2"/>
      </rPr>
      <t>Fundamental Analysis:</t>
    </r>
    <r>
      <rPr>
        <sz val="10"/>
        <color theme="1"/>
        <rFont val="Arial"/>
        <family val="2"/>
      </rPr>
      <t xml:space="preserve"> strong financial performance, highest 
proposed last year dividend, undervalued stock  
</t>
    </r>
    <r>
      <rPr>
        <b/>
        <i/>
        <sz val="10"/>
        <color theme="1"/>
        <rFont val="Arial"/>
        <family val="2"/>
      </rPr>
      <t>Technical analysis:</t>
    </r>
    <r>
      <rPr>
        <sz val="10"/>
        <color theme="1"/>
        <rFont val="Arial"/>
        <family val="2"/>
      </rPr>
      <t xml:space="preserve"> Macd cuts signal line from below indicating 
buying signal on same date that was selected as the date for 
entering the market. In addition, narrowing bollinger band indicating
decreasing volatility (Potential optimistic investor sentiment)</t>
    </r>
  </si>
  <si>
    <t>Rose</t>
  </si>
  <si>
    <t>27/11/2024</t>
  </si>
  <si>
    <t>Everest Bank Limited (EBL)</t>
  </si>
  <si>
    <t>Commercial Bank</t>
  </si>
  <si>
    <t>EBL has been selected as the stock for investment on the basis of 
Portfolio optimization through solver. The purchase decision has 
been made on 27 Nov after observing MACD line which has consistently
 been above the signal line since 22nd Nov.</t>
  </si>
  <si>
    <t>Ankit</t>
  </si>
  <si>
    <t>28/11/2022</t>
  </si>
  <si>
    <t>Shikhar Insurance (SICL)</t>
  </si>
  <si>
    <t>Non- life insurance</t>
  </si>
  <si>
    <t>1. Based on Fundamental analysis (Undervalued)
Technical analysis
2. Macd line cuts the signal line from downward indicating buying signal for the shares. 
3. closing price moving towards upperband showing uptrend</t>
  </si>
  <si>
    <t>Shreedika</t>
  </si>
  <si>
    <t>28/11/2024</t>
  </si>
  <si>
    <t>Nepal Hydro Developers Limited (NHDL)</t>
  </si>
  <si>
    <t>Hydropower</t>
  </si>
  <si>
    <t xml:space="preserve">The choice to buy in NHDL was made based on fundamental analysis, 
which indicated that the stock was undervalued, and portfolio 
optimization using a solver. Additionally, when we performed 
technical analysis, a MACD trade entry signal was given on 
October 11; given that the MACD line has been above the signal 
line since October 2022, we interpreted this signal as a signal to
 enter the market on November 28, 2022. </t>
  </si>
  <si>
    <t>Tisha</t>
  </si>
  <si>
    <t>Total Cost</t>
  </si>
  <si>
    <t>Total Amount beofre Purchase</t>
  </si>
  <si>
    <t>Remaining Amount (Group)</t>
  </si>
  <si>
    <t>Sell Order</t>
  </si>
  <si>
    <t>Sell Date</t>
  </si>
  <si>
    <t>Base Rate</t>
  </si>
  <si>
    <t>Commission Rate</t>
  </si>
  <si>
    <t>Commission Amount</t>
  </si>
  <si>
    <t>Capital Gain Tax</t>
  </si>
  <si>
    <t>SEBON Commission Rate</t>
  </si>
  <si>
    <t>SEBON Commission</t>
  </si>
  <si>
    <t>DP Charge</t>
  </si>
  <si>
    <t>Initial Cost</t>
  </si>
  <si>
    <t>Profit/Loss</t>
  </si>
  <si>
    <t>Rational</t>
  </si>
  <si>
    <t xml:space="preserve">RSI reached highest (approaches 
close to 70 (overbought conditions)
Indicates selling signal. </t>
  </si>
  <si>
    <t>Remaining Cash</t>
  </si>
  <si>
    <t>Deprosc Laghubitta (DDBL)</t>
  </si>
  <si>
    <t xml:space="preserve">MACD cuts signal line from below indicating buying signal and showed 
high volume purchases in the market. </t>
  </si>
  <si>
    <t>Portfolio at the end of Week 1</t>
  </si>
  <si>
    <r>
      <rPr>
        <b/>
        <sz val="10"/>
        <color theme="1"/>
        <rFont val="Times New Roman"/>
        <family val="1"/>
      </rPr>
      <t>Note</t>
    </r>
    <r>
      <rPr>
        <sz val="10"/>
        <color theme="1"/>
        <rFont val="Times New Roman"/>
        <family val="1"/>
      </rPr>
      <t xml:space="preserve"> : Rate is based on the LTP of Stock's last trading price of 
the Week</t>
    </r>
  </si>
  <si>
    <t>Total Portfoilio
Valuation</t>
  </si>
  <si>
    <t>Total Valuation</t>
  </si>
  <si>
    <t>2nd Week: (4th December-10th December)</t>
  </si>
  <si>
    <t>DP CHarge</t>
  </si>
  <si>
    <t>Total Receivable</t>
  </si>
  <si>
    <t>The prices moving closer to the upper band of Bollingerband indicating that the
 market heading towards oversold zone. RSI has touched 70 indicating that a security
 is becoming overbought , showing exit from the stock.</t>
  </si>
  <si>
    <t xml:space="preserve">MACD and Signal gap started to contract and closing price started to fall showing downtrend. 
</t>
  </si>
  <si>
    <t>Although on a loss, the selling decision has been made because 
the Bollinger band has started to get wider from 4th Dec indicating a sell signal</t>
  </si>
  <si>
    <t xml:space="preserve">RSI reaches approximately 70 benchmark for the share indicating overvalued conditions and 
trend reversal. So, the share is sold since targeted profit booking achieved. </t>
  </si>
  <si>
    <t>Nepal Hydro Developers Limited 
(NHDL)</t>
  </si>
  <si>
    <t>The selling decision was made solely based on MACD 
trade exit signal.</t>
  </si>
  <si>
    <r>
      <rPr>
        <b/>
        <sz val="10"/>
        <color theme="1"/>
        <rFont val="Times New Roman"/>
        <family val="1"/>
      </rPr>
      <t>Note</t>
    </r>
    <r>
      <rPr>
        <sz val="10"/>
        <color theme="1"/>
        <rFont val="Times New Roman"/>
        <family val="1"/>
      </rPr>
      <t>: 0.40% charged for transaction amount less than 50,000
          No CGT is charged when stock is sold on loss</t>
    </r>
  </si>
  <si>
    <t>Net Receivable Amount</t>
  </si>
  <si>
    <t>Profit/Loss of 
the Week</t>
  </si>
  <si>
    <t>Profit/loss</t>
  </si>
  <si>
    <t xml:space="preserve">Purchase Order </t>
  </si>
  <si>
    <t xml:space="preserve">Commission Rate </t>
  </si>
  <si>
    <t>Commission Amt</t>
  </si>
  <si>
    <t>Interpretation</t>
  </si>
  <si>
    <t>Asian Life Insurance (ALICL)</t>
  </si>
  <si>
    <t>Life Insurance</t>
  </si>
  <si>
    <t>The purchase decision is based on
Fundamentals of the stock, The 
Bollinger Band has consistently been 
squeezing for along time, thereby 
signaling  the market is ready to 
breakout.</t>
  </si>
  <si>
    <t>Total Investment</t>
  </si>
  <si>
    <t>Remaining Cash Before Purchase</t>
  </si>
  <si>
    <t>Portfolio at the end of Week 2</t>
  </si>
  <si>
    <r>
      <rPr>
        <b/>
        <sz val="10"/>
        <color theme="1"/>
        <rFont val="Times New Roman"/>
        <family val="1"/>
      </rPr>
      <t>Note</t>
    </r>
    <r>
      <rPr>
        <sz val="10"/>
        <color theme="1"/>
        <rFont val="Times New Roman"/>
        <family val="1"/>
      </rPr>
      <t xml:space="preserve"> : Rate is based on the LTP of Stock's last trading price of 
the Week</t>
    </r>
  </si>
  <si>
    <t>3rd Week</t>
  </si>
  <si>
    <t>11 Dec-17 Dec</t>
  </si>
  <si>
    <t>NIC Asia</t>
  </si>
  <si>
    <t>On the basis of Fundamental analysis, NIC ASIA was 
the stock option which was undervalued in most of the 
criteria. Therefore, NIC ASIA has been selected. The 
purchase decision has been made on 12 DEC after 
observing that the Bollinger band has started to get 
narrower indicating a buy signal.</t>
  </si>
  <si>
    <t>Nepal Telecom (NTC)</t>
  </si>
  <si>
    <t>Others</t>
  </si>
  <si>
    <t xml:space="preserve">1. Fundamental analysis (Undervalued)
Technical analysis
2. Macd line cutting the signal line from  down indicating buying signal for the shares. 
3. closing price moving towards upperband showing uptrend. </t>
  </si>
  <si>
    <t>Total Amount</t>
  </si>
  <si>
    <t>The Histogram of MACD of declining
towards downwards signaling
potential trend reversal of the stock.
The RSI of the stock reaches to 70 
becoming overbought that may be primed 
for corrective price pullback
The exit from this stock was done to 
book the profit as well.</t>
  </si>
  <si>
    <t>14/12/2022</t>
  </si>
  <si>
    <t>Ngadi Group Power Ltd (NGPL)</t>
  </si>
  <si>
    <t>Ngadi was the stock option that, according to fundamental analysis, was 
undervalued.  Bollinger Band's upper and lower bands were narrow, 
indicating lesser volatility and also the closing price was close lower band 
showing buy signal.  RSI was also below 50, indicating a buy signal.</t>
  </si>
  <si>
    <t>Portfolio at the end of Week 3</t>
  </si>
  <si>
    <t>17/12/2022</t>
  </si>
  <si>
    <r>
      <rPr>
        <b/>
        <sz val="10"/>
        <color theme="1"/>
        <rFont val="Times New Roman"/>
        <family val="1"/>
      </rPr>
      <t>Note</t>
    </r>
    <r>
      <rPr>
        <sz val="10"/>
        <color theme="1"/>
        <rFont val="Times New Roman"/>
        <family val="1"/>
      </rPr>
      <t xml:space="preserve"> : Rate is based on the LTP of Stock's last trading price of 
the Week</t>
    </r>
  </si>
  <si>
    <t>4th Week: (18 December-24th December)</t>
  </si>
  <si>
    <t>20/12/2022</t>
  </si>
  <si>
    <t>Portfolio analysis indicates highest possible return and optimal 
weight to invest in DDBL.</t>
  </si>
  <si>
    <t>Total Amount before Purchase</t>
  </si>
  <si>
    <t xml:space="preserve">Sell Order </t>
  </si>
  <si>
    <t xml:space="preserve">The share of NTC has been
 sold in order to book the
 profit and also the closing
 price started to fall after 
touching upperband of 
bollinger  showing downtrend. </t>
  </si>
  <si>
    <t>22/12/2022</t>
  </si>
  <si>
    <t xml:space="preserve">Portfolio analysis indicated buying of DDBL shares on 20th Dec. 
But the share was purchased at higher price. Thus, in order to 
minimize loss through averaging, additional DDBL shares were 
purchased on 22nd Dec,2022 at a lower price.  </t>
  </si>
  <si>
    <t>National Life Insurance (NLICL)</t>
  </si>
  <si>
    <t>The MACD line cuts the Signal line from below generating a buy 
signal of stock, RSI has quickly moved from 42 to 57 in a day 
indicating more traders are buying the stock than selling, hence,
driving the stock price up.</t>
  </si>
  <si>
    <t>non-life</t>
  </si>
  <si>
    <t xml:space="preserve">Fundamental analysis (Undervalued) and Bollinger band
 shows the closing price moving towards the lowerband 
which also represents the oversold zone . it means the 
stock is underpriced. </t>
  </si>
  <si>
    <t xml:space="preserve">Shreedika </t>
  </si>
  <si>
    <t>Portfolio at the end of Week 4</t>
  </si>
  <si>
    <t>23/12/2022</t>
  </si>
  <si>
    <t>Non-life Insurance</t>
  </si>
  <si>
    <r>
      <rPr>
        <b/>
        <sz val="10"/>
        <color theme="1"/>
        <rFont val="Times New Roman"/>
        <family val="1"/>
      </rPr>
      <t>Note</t>
    </r>
    <r>
      <rPr>
        <sz val="10"/>
        <color theme="1"/>
        <rFont val="Times New Roman"/>
        <family val="1"/>
      </rPr>
      <t xml:space="preserve"> : Rate is based on the LTP of Stock's last trading price of 
the Week</t>
    </r>
  </si>
  <si>
    <t>5th Week: (25 December-31 December)</t>
  </si>
  <si>
    <t>26/12/2022</t>
  </si>
  <si>
    <t xml:space="preserve">The price of shares rose from 967 
to 1009.5 on the date. So, shares were
sold in order to avoid losses from 
purchase at a higher price. </t>
  </si>
  <si>
    <t>Kamana Sewa Bikash Bank (KSBBL)</t>
  </si>
  <si>
    <t>Development bank</t>
  </si>
  <si>
    <t xml:space="preserve">1. On the basis of Fundamental analysis (Undervalued). 2. MACD line cuts the signal line from below and shows uptrend. 
3.. Closing price is increasing at an increasing rate and is moving towards upperband. 
</t>
  </si>
  <si>
    <t>27/12/2022</t>
  </si>
  <si>
    <t>NHDL</t>
  </si>
  <si>
    <t xml:space="preserve">Based on the trade entry signal provided by MACD, 
the purchase decision was made. RSI signal was also around 50 
which is a neutral situation. Thus taking RSI and MACD signal 
we decided that it was a right buying decision.  </t>
  </si>
  <si>
    <t>28/12/2022</t>
  </si>
  <si>
    <t>ALICL</t>
  </si>
  <si>
    <t>Histogram of MACD declining
towards downward signaling
potential trend reversal, RSI at 76 
means that the stock is heading towards 
overbought zone, giving a sell signal.</t>
  </si>
  <si>
    <t>29/12/2022</t>
  </si>
  <si>
    <t>ICFC Finance Limited</t>
  </si>
  <si>
    <t>Finance</t>
  </si>
  <si>
    <t xml:space="preserve">THe MACD line is above the Signal line giving 
bullish signal which suggests that the price of
 the asset is likely to experience upward momentum.
</t>
  </si>
  <si>
    <t>Samata Gharelu (SMATA)</t>
  </si>
  <si>
    <t>RSI shows steady pattern from 22nd Dec to 28th Dec 2022 which
has been broken on 29th Dec, 2022 indicating buying signal. also,
narrowing bollinger bands with lower volatility (buy signal).</t>
  </si>
  <si>
    <t>Portfolio at the end of Week 5</t>
  </si>
  <si>
    <t>30/12/2022</t>
  </si>
  <si>
    <t>ICFC Finance Limited (ICFC)</t>
  </si>
  <si>
    <r>
      <rPr>
        <b/>
        <sz val="10"/>
        <color theme="1"/>
        <rFont val="Times New Roman"/>
        <family val="1"/>
      </rPr>
      <t>Note</t>
    </r>
    <r>
      <rPr>
        <sz val="10"/>
        <color theme="1"/>
        <rFont val="Times New Roman"/>
        <family val="1"/>
      </rPr>
      <t xml:space="preserve"> : Rate is based on the LTP of Stock's last trading price of 
the Week</t>
    </r>
  </si>
  <si>
    <t>Remaining 
Cash</t>
  </si>
  <si>
    <t>6th Week: (01 Jan-07 Jan 2023)</t>
  </si>
  <si>
    <t xml:space="preserve">The decision to sell NHDL has been based on the 
price of the stock which significantly increased 
compared to the initial cost. Also the band getting wider 
in Bollinger gave us a signal of high volatility. </t>
  </si>
  <si>
    <t>RSI exceeded 70 benchmark reaching 76.58 on the date
signaling highly overvalued conditions. Therefore, shares
were sold to book a huge profit margin in those conditions.
In addition, widened bollinger bands with close price 
approaching near to upper band (sell signal)</t>
  </si>
  <si>
    <t xml:space="preserve">Selling decision has been made to book a profit 
because RSI has exceeded 70 by a good margin 
indicating a strong sell signal. </t>
  </si>
  <si>
    <t>Remaining Amount before Sell</t>
  </si>
  <si>
    <t>Remaining Cash (Group)</t>
  </si>
  <si>
    <t>Portfolio at the end of Week 6</t>
  </si>
  <si>
    <r>
      <rPr>
        <b/>
        <sz val="10"/>
        <color theme="1"/>
        <rFont val="Times New Roman"/>
        <family val="1"/>
      </rPr>
      <t>Note</t>
    </r>
    <r>
      <rPr>
        <sz val="10"/>
        <color theme="1"/>
        <rFont val="Times New Roman"/>
        <family val="1"/>
      </rPr>
      <t xml:space="preserve"> : Rate is based on the LTP of Stock's last trading price of 
the Week</t>
    </r>
  </si>
  <si>
    <t>7th Week: (08 Jan-14 Jan 2023)</t>
  </si>
  <si>
    <t>Ngadi Group Power Ltd 
(NGPL)</t>
  </si>
  <si>
    <t xml:space="preserve">The purchase decision was made based on the trade entry 
signal of MACD which was given on Dec 26. Although 
RSI and Bollinger gave a signal to sell rather than buy, 
the decsion to purchase was still made. </t>
  </si>
  <si>
    <t>NLICL</t>
  </si>
  <si>
    <t>RSI is at 80 indicating the stock is 
overbought in the market. 
The Closing price is consistently touching 
the upper band of bollinger band, giving 
a signal of overbought.</t>
  </si>
  <si>
    <t xml:space="preserve">MACD and Signal gap started to contract. 
RSI is in decreasing trend after touching 70. 
Bollinger band shows overbought situation  which means the share is  overvalued  also the closing price have started to fall which shows a decreasing trend. 
</t>
  </si>
  <si>
    <t>Total Amount before Sell</t>
  </si>
  <si>
    <t xml:space="preserve">Decline in price of SMATA was observed from 896 to 861 
since 9th Jan,2023 to 12th Jan 2023. So, purchase decision 
was made. </t>
  </si>
  <si>
    <t>Portfolio at the end of Week 7</t>
  </si>
  <si>
    <t xml:space="preserve">For VAR </t>
  </si>
  <si>
    <t>Inital Cost</t>
  </si>
  <si>
    <t>13/01/2023</t>
  </si>
  <si>
    <t>microfinance</t>
  </si>
  <si>
    <r>
      <rPr>
        <b/>
        <sz val="10"/>
        <color theme="1"/>
        <rFont val="Times New Roman"/>
        <family val="1"/>
      </rPr>
      <t>Note</t>
    </r>
    <r>
      <rPr>
        <sz val="10"/>
        <color theme="1"/>
        <rFont val="Times New Roman"/>
        <family val="1"/>
      </rPr>
      <t xml:space="preserve"> : Rate is based on the LTP of Stock's last trading price of 
the Week</t>
    </r>
  </si>
  <si>
    <t>Total Investment
of Portfolio</t>
  </si>
  <si>
    <t>Portfolio (Cash and Equity)</t>
  </si>
  <si>
    <t>Inital Fund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</si>
</sst>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00\)"/>
    <numFmt numFmtId="165" formatCode="0.0000%"/>
    <numFmt numFmtId="166" formatCode="mm/dd/yyyy"/>
    <numFmt numFmtId="167" formatCode="0.000%"/>
  </numFmts>
  <fonts count="26">
    <font>
      <sz val="10"/>
      <color rgb="FF000000"/>
      <name val="Arial"/>
      <scheme val="minor"/>
    </font>
    <font>
      <sz val="10"/>
      <name val="Arial"/>
      <family val="2"/>
    </font>
    <font>
      <b/>
      <sz val="10"/>
      <color theme="1"/>
      <name val="Arial"/>
      <family val="2"/>
      <scheme val="minor"/>
    </font>
    <font>
      <sz val="10"/>
      <color theme="1"/>
      <name val="Arial"/>
      <family val="2"/>
      <scheme val="minor"/>
    </font>
    <font>
      <b/>
      <sz val="10"/>
      <color theme="1"/>
      <name val="Arial"/>
      <family val="2"/>
      <scheme val="minor"/>
    </font>
    <font>
      <b/>
      <sz val="11"/>
      <color rgb="FFFFFFFF"/>
      <name val="Arial"/>
      <family val="2"/>
      <scheme val="minor"/>
    </font>
    <font>
      <b/>
      <sz val="11"/>
      <color theme="1"/>
      <name val="Arial"/>
      <family val="2"/>
      <scheme val="minor"/>
    </font>
    <font>
      <b/>
      <sz val="13"/>
      <color theme="1"/>
      <name val="Calibri"/>
      <family val="2"/>
    </font>
    <font>
      <sz val="13"/>
      <color theme="1"/>
      <name val="Arial"/>
      <family val="2"/>
      <scheme val="minor"/>
    </font>
    <font>
      <b/>
      <sz val="11"/>
      <color theme="1"/>
      <name val="Calibri"/>
      <family val="2"/>
    </font>
    <font>
      <sz val="11"/>
      <color theme="1"/>
      <name val="Calibri"/>
      <family val="2"/>
    </font>
    <font>
      <b/>
      <sz val="12"/>
      <color rgb="FFFFFFFF"/>
      <name val="Times New Roman"/>
      <family val="1"/>
    </font>
    <font>
      <b/>
      <sz val="10"/>
      <color theme="1"/>
      <name val="Times New Roman"/>
      <family val="1"/>
    </font>
    <font>
      <b/>
      <sz val="12"/>
      <color theme="1"/>
      <name val="Times New Roman"/>
      <family val="1"/>
    </font>
    <font>
      <b/>
      <sz val="11"/>
      <color theme="1"/>
      <name val="Times New Roman"/>
      <family val="1"/>
    </font>
    <font>
      <b/>
      <sz val="10"/>
      <color rgb="FFFFFFFF"/>
      <name val="Times New Roman"/>
      <family val="1"/>
    </font>
    <font>
      <b/>
      <sz val="10"/>
      <color rgb="FF000000"/>
      <name val="&quot;Times New Roman&quot;"/>
    </font>
    <font>
      <sz val="10"/>
      <color theme="1"/>
      <name val="Times New Roman"/>
      <family val="1"/>
    </font>
    <font>
      <sz val="10"/>
      <color rgb="FF202124"/>
      <name val="Times New Roman"/>
      <family val="1"/>
    </font>
    <font>
      <sz val="10"/>
      <color rgb="FF000000"/>
      <name val="&quot;Times New Roman&quot;"/>
    </font>
    <font>
      <sz val="11"/>
      <color rgb="FF000000"/>
      <name val="Times New Roman"/>
      <family val="1"/>
    </font>
    <font>
      <sz val="10"/>
      <color rgb="FF000000"/>
      <name val="Times New Roman"/>
      <family val="1"/>
    </font>
    <font>
      <sz val="10"/>
      <color theme="1"/>
      <name val="&quot;Times New Roman&quot;"/>
    </font>
    <font>
      <sz val="11"/>
      <color theme="1"/>
      <name val="Times New Roman"/>
      <family val="1"/>
    </font>
    <font>
      <b/>
      <i/>
      <sz val="10"/>
      <color theme="1"/>
      <name val="Arial"/>
      <family val="2"/>
    </font>
    <font>
      <sz val="10"/>
      <color theme="1"/>
      <name val="Arial"/>
      <family val="2"/>
    </font>
  </fonts>
  <fills count="18">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C9DAF8"/>
        <bgColor rgb="FFC9DAF8"/>
      </patternFill>
    </fill>
    <fill>
      <patternFill patternType="solid">
        <fgColor rgb="FFB6D7A8"/>
        <bgColor rgb="FFB6D7A8"/>
      </patternFill>
    </fill>
    <fill>
      <patternFill patternType="solid">
        <fgColor rgb="FFD9EAD3"/>
        <bgColor rgb="FFD9EAD3"/>
      </patternFill>
    </fill>
    <fill>
      <patternFill patternType="solid">
        <fgColor rgb="FF00FF00"/>
        <bgColor rgb="FF00FF00"/>
      </patternFill>
    </fill>
    <fill>
      <patternFill patternType="solid">
        <fgColor rgb="FFFF0000"/>
        <bgColor rgb="FFFF0000"/>
      </patternFill>
    </fill>
    <fill>
      <patternFill patternType="solid">
        <fgColor theme="7"/>
        <bgColor theme="7"/>
      </patternFill>
    </fill>
    <fill>
      <patternFill patternType="solid">
        <fgColor rgb="FFFFFF00"/>
        <bgColor rgb="FFFFFF00"/>
      </patternFill>
    </fill>
    <fill>
      <patternFill patternType="solid">
        <fgColor theme="4"/>
        <bgColor theme="4"/>
      </patternFill>
    </fill>
    <fill>
      <patternFill patternType="solid">
        <fgColor rgb="FFCC0000"/>
        <bgColor rgb="FFCC0000"/>
      </patternFill>
    </fill>
    <fill>
      <patternFill patternType="solid">
        <fgColor rgb="FFD0E0E3"/>
        <bgColor rgb="FFD0E0E3"/>
      </patternFill>
    </fill>
    <fill>
      <patternFill patternType="solid">
        <fgColor rgb="FFEFEFEF"/>
        <bgColor rgb="FFEFEFEF"/>
      </patternFill>
    </fill>
    <fill>
      <patternFill patternType="solid">
        <fgColor rgb="FF93C47D"/>
        <bgColor rgb="FF93C47D"/>
      </patternFill>
    </fill>
    <fill>
      <patternFill patternType="solid">
        <fgColor rgb="FFCCCCCC"/>
        <bgColor rgb="FFCCCCCC"/>
      </patternFill>
    </fill>
    <fill>
      <patternFill patternType="solid">
        <fgColor rgb="FFD9D9D9"/>
        <bgColor rgb="FFD9D9D9"/>
      </patternFill>
    </fill>
  </fills>
  <borders count="43">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medium">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medium">
        <color rgb="FF000000"/>
      </left>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s>
  <cellStyleXfs count="1">
    <xf numFmtId="0" fontId="0" fillId="0" borderId="0"/>
  </cellStyleXfs>
  <cellXfs count="198">
    <xf numFmtId="0" fontId="0" fillId="0" borderId="0" xfId="0" applyFont="1" applyAlignment="1"/>
    <xf numFmtId="0" fontId="2" fillId="0" borderId="10" xfId="0" applyFont="1" applyBorder="1" applyAlignment="1"/>
    <xf numFmtId="0" fontId="2" fillId="0" borderId="11" xfId="0" applyFont="1" applyBorder="1" applyAlignment="1"/>
    <xf numFmtId="0" fontId="2" fillId="0" borderId="12" xfId="0" applyFont="1" applyBorder="1" applyAlignment="1"/>
    <xf numFmtId="0" fontId="3" fillId="0" borderId="14" xfId="0" applyFont="1" applyBorder="1" applyAlignment="1"/>
    <xf numFmtId="0" fontId="3" fillId="0" borderId="15" xfId="0" applyFont="1" applyBorder="1" applyAlignment="1"/>
    <xf numFmtId="0" fontId="3" fillId="5" borderId="16" xfId="0" applyFont="1" applyFill="1" applyBorder="1"/>
    <xf numFmtId="0" fontId="2" fillId="5" borderId="24" xfId="0" applyFont="1" applyFill="1" applyBorder="1" applyAlignment="1"/>
    <xf numFmtId="0" fontId="2" fillId="5" borderId="25" xfId="0" applyFont="1" applyFill="1" applyBorder="1" applyAlignment="1"/>
    <xf numFmtId="0" fontId="2" fillId="6" borderId="26" xfId="0" applyFont="1" applyFill="1" applyBorder="1" applyAlignment="1">
      <alignment vertical="center"/>
    </xf>
    <xf numFmtId="0" fontId="3" fillId="6" borderId="27" xfId="0" applyFont="1" applyFill="1" applyBorder="1" applyAlignment="1">
      <alignment vertical="top"/>
    </xf>
    <xf numFmtId="0" fontId="3" fillId="6" borderId="28" xfId="0" applyFont="1" applyFill="1" applyBorder="1" applyAlignment="1">
      <alignment vertical="top"/>
    </xf>
    <xf numFmtId="0" fontId="3" fillId="6" borderId="29" xfId="0" applyFont="1" applyFill="1" applyBorder="1" applyAlignment="1">
      <alignment vertical="top"/>
    </xf>
    <xf numFmtId="0" fontId="2" fillId="3" borderId="30" xfId="0" applyFont="1" applyFill="1" applyBorder="1" applyAlignment="1">
      <alignment vertical="center"/>
    </xf>
    <xf numFmtId="0" fontId="3" fillId="7" borderId="30" xfId="0" applyFont="1" applyFill="1" applyBorder="1" applyAlignment="1"/>
    <xf numFmtId="0" fontId="3" fillId="0" borderId="30" xfId="0" applyFont="1" applyBorder="1"/>
    <xf numFmtId="0" fontId="3" fillId="0" borderId="31" xfId="0" applyFont="1" applyBorder="1"/>
    <xf numFmtId="0" fontId="2" fillId="0" borderId="27" xfId="0" applyFont="1" applyBorder="1" applyAlignment="1">
      <alignment vertical="center"/>
    </xf>
    <xf numFmtId="0" fontId="5" fillId="8" borderId="28" xfId="0" applyFont="1" applyFill="1" applyBorder="1"/>
    <xf numFmtId="0" fontId="5" fillId="9" borderId="28" xfId="0" applyFont="1" applyFill="1" applyBorder="1"/>
    <xf numFmtId="0" fontId="5" fillId="9" borderId="29" xfId="0" applyFont="1" applyFill="1" applyBorder="1"/>
    <xf numFmtId="0" fontId="8" fillId="0" borderId="0" xfId="0" applyFont="1"/>
    <xf numFmtId="49" fontId="9" fillId="0" borderId="33" xfId="0" applyNumberFormat="1" applyFont="1" applyBorder="1" applyAlignment="1"/>
    <xf numFmtId="164" fontId="9" fillId="0" borderId="33" xfId="0" applyNumberFormat="1" applyFont="1" applyBorder="1" applyAlignment="1"/>
    <xf numFmtId="49" fontId="10" fillId="0" borderId="33" xfId="0" applyNumberFormat="1" applyFont="1" applyBorder="1" applyAlignment="1">
      <alignment horizontal="right"/>
    </xf>
    <xf numFmtId="164" fontId="10" fillId="0" borderId="33" xfId="0" applyNumberFormat="1" applyFont="1" applyBorder="1" applyAlignment="1">
      <alignment horizontal="right"/>
    </xf>
    <xf numFmtId="0" fontId="12" fillId="0" borderId="0" xfId="0" applyFont="1"/>
    <xf numFmtId="0" fontId="13" fillId="0" borderId="0" xfId="0" applyFont="1" applyAlignment="1">
      <alignment horizontal="center"/>
    </xf>
    <xf numFmtId="0" fontId="12" fillId="2" borderId="0" xfId="0" applyFont="1" applyFill="1" applyAlignment="1"/>
    <xf numFmtId="0" fontId="17" fillId="0" borderId="33" xfId="0" applyFont="1" applyBorder="1" applyAlignment="1"/>
    <xf numFmtId="0" fontId="17" fillId="0" borderId="37" xfId="0" applyFont="1" applyBorder="1" applyAlignment="1">
      <alignment horizontal="left" vertical="center"/>
    </xf>
    <xf numFmtId="0" fontId="17" fillId="0" borderId="33" xfId="0" applyFont="1" applyBorder="1"/>
    <xf numFmtId="10" fontId="17" fillId="0" borderId="33" xfId="0" applyNumberFormat="1" applyFont="1" applyBorder="1" applyAlignment="1"/>
    <xf numFmtId="165" fontId="17" fillId="0" borderId="33" xfId="0" applyNumberFormat="1" applyFont="1" applyBorder="1" applyAlignment="1"/>
    <xf numFmtId="0" fontId="17" fillId="0" borderId="33" xfId="0" applyFont="1" applyBorder="1" applyAlignment="1">
      <alignment vertical="center"/>
    </xf>
    <xf numFmtId="0" fontId="3" fillId="0" borderId="33" xfId="0" applyFont="1" applyBorder="1" applyAlignment="1"/>
    <xf numFmtId="0" fontId="17" fillId="0" borderId="37" xfId="0" applyFont="1" applyBorder="1" applyAlignment="1">
      <alignment vertical="center"/>
    </xf>
    <xf numFmtId="3" fontId="17" fillId="0" borderId="33" xfId="0" applyNumberFormat="1" applyFont="1" applyBorder="1" applyAlignment="1"/>
    <xf numFmtId="0" fontId="17" fillId="0" borderId="0" xfId="0" applyFont="1"/>
    <xf numFmtId="0" fontId="12" fillId="0" borderId="33" xfId="0" applyFont="1" applyBorder="1" applyAlignment="1"/>
    <xf numFmtId="0" fontId="12" fillId="0" borderId="33" xfId="0" applyFont="1" applyBorder="1"/>
    <xf numFmtId="0" fontId="12" fillId="0" borderId="0" xfId="0" applyFont="1" applyAlignment="1"/>
    <xf numFmtId="0" fontId="2" fillId="0" borderId="0" xfId="0" applyFont="1" applyAlignment="1"/>
    <xf numFmtId="0" fontId="2" fillId="0" borderId="33" xfId="0" applyFont="1" applyBorder="1" applyAlignment="1"/>
    <xf numFmtId="0" fontId="12" fillId="13" borderId="33" xfId="0" applyFont="1" applyFill="1" applyBorder="1" applyAlignment="1"/>
    <xf numFmtId="0" fontId="3" fillId="0" borderId="33" xfId="0" applyFont="1" applyBorder="1"/>
    <xf numFmtId="10" fontId="3" fillId="0" borderId="33" xfId="0" applyNumberFormat="1" applyFont="1" applyBorder="1" applyAlignment="1"/>
    <xf numFmtId="165" fontId="3" fillId="0" borderId="33" xfId="0" applyNumberFormat="1" applyFont="1" applyBorder="1" applyAlignment="1"/>
    <xf numFmtId="0" fontId="3" fillId="14" borderId="33" xfId="0" applyFont="1" applyFill="1" applyBorder="1" applyAlignment="1"/>
    <xf numFmtId="0" fontId="17" fillId="14" borderId="33" xfId="0" applyFont="1" applyFill="1" applyBorder="1" applyAlignment="1"/>
    <xf numFmtId="0" fontId="3" fillId="0" borderId="0" xfId="0" applyFont="1" applyAlignment="1"/>
    <xf numFmtId="0" fontId="17" fillId="0" borderId="33" xfId="0" applyFont="1" applyBorder="1" applyAlignment="1"/>
    <xf numFmtId="0" fontId="17" fillId="14" borderId="33" xfId="0" applyFont="1" applyFill="1" applyBorder="1" applyAlignment="1"/>
    <xf numFmtId="0" fontId="12" fillId="0" borderId="33" xfId="0" applyFont="1" applyBorder="1" applyAlignment="1"/>
    <xf numFmtId="0" fontId="12" fillId="0" borderId="0" xfId="0" applyFont="1" applyAlignment="1"/>
    <xf numFmtId="0" fontId="3" fillId="0" borderId="17" xfId="0" applyFont="1" applyBorder="1"/>
    <xf numFmtId="0" fontId="12" fillId="0" borderId="17" xfId="0" applyFont="1" applyBorder="1"/>
    <xf numFmtId="0" fontId="17" fillId="0" borderId="33" xfId="0" applyFont="1" applyBorder="1" applyAlignment="1">
      <alignment horizontal="center"/>
    </xf>
    <xf numFmtId="14" fontId="17" fillId="0" borderId="33" xfId="0" applyNumberFormat="1" applyFont="1" applyBorder="1" applyAlignment="1">
      <alignment horizontal="left" vertical="center"/>
    </xf>
    <xf numFmtId="0" fontId="17" fillId="0" borderId="33" xfId="0" applyFont="1" applyBorder="1" applyAlignment="1">
      <alignment vertical="top"/>
    </xf>
    <xf numFmtId="14" fontId="17" fillId="0" borderId="33" xfId="0" applyNumberFormat="1" applyFont="1" applyBorder="1" applyAlignment="1">
      <alignment horizontal="left" vertical="top"/>
    </xf>
    <xf numFmtId="0" fontId="17" fillId="0" borderId="0" xfId="0" applyFont="1" applyAlignment="1">
      <alignment vertical="top"/>
    </xf>
    <xf numFmtId="0" fontId="2" fillId="0" borderId="1" xfId="0" applyFont="1" applyBorder="1" applyAlignment="1"/>
    <xf numFmtId="0" fontId="2" fillId="0" borderId="3" xfId="0" applyFont="1" applyBorder="1" applyAlignment="1"/>
    <xf numFmtId="166" fontId="17" fillId="0" borderId="33" xfId="0" applyNumberFormat="1" applyFont="1" applyBorder="1" applyAlignment="1"/>
    <xf numFmtId="167" fontId="17" fillId="0" borderId="33" xfId="0" applyNumberFormat="1" applyFont="1" applyBorder="1" applyAlignment="1"/>
    <xf numFmtId="0" fontId="12" fillId="15" borderId="33" xfId="0" applyFont="1" applyFill="1" applyBorder="1"/>
    <xf numFmtId="0" fontId="18" fillId="2" borderId="33" xfId="0" applyFont="1" applyFill="1" applyBorder="1" applyAlignment="1">
      <alignment vertical="top"/>
    </xf>
    <xf numFmtId="3" fontId="12" fillId="12" borderId="33" xfId="0" applyNumberFormat="1" applyFont="1" applyFill="1" applyBorder="1"/>
    <xf numFmtId="14" fontId="17" fillId="0" borderId="33" xfId="0" applyNumberFormat="1" applyFont="1" applyBorder="1" applyAlignment="1"/>
    <xf numFmtId="0" fontId="17" fillId="0" borderId="33" xfId="0" applyFont="1" applyBorder="1"/>
    <xf numFmtId="0" fontId="12" fillId="12" borderId="33" xfId="0" applyFont="1" applyFill="1" applyBorder="1"/>
    <xf numFmtId="0" fontId="17" fillId="0" borderId="0" xfId="0" applyFont="1" applyAlignment="1"/>
    <xf numFmtId="10" fontId="17" fillId="0" borderId="0" xfId="0" applyNumberFormat="1" applyFont="1" applyAlignment="1"/>
    <xf numFmtId="0" fontId="2" fillId="0" borderId="33" xfId="0" applyFont="1" applyBorder="1"/>
    <xf numFmtId="0" fontId="12" fillId="0" borderId="7" xfId="0" applyFont="1" applyBorder="1" applyAlignment="1"/>
    <xf numFmtId="0" fontId="17" fillId="14" borderId="33" xfId="0" applyFont="1" applyFill="1" applyBorder="1"/>
    <xf numFmtId="0" fontId="17" fillId="0" borderId="22" xfId="0" applyFont="1" applyBorder="1"/>
    <xf numFmtId="0" fontId="12" fillId="0" borderId="14" xfId="0" applyFont="1" applyBorder="1" applyAlignment="1"/>
    <xf numFmtId="0" fontId="12" fillId="0" borderId="14" xfId="0" applyFont="1" applyBorder="1"/>
    <xf numFmtId="165" fontId="17" fillId="0" borderId="0" xfId="0" applyNumberFormat="1" applyFont="1" applyAlignment="1"/>
    <xf numFmtId="0" fontId="17" fillId="0" borderId="0" xfId="0" applyFont="1" applyAlignment="1">
      <alignment vertical="center"/>
    </xf>
    <xf numFmtId="14" fontId="17" fillId="0" borderId="33" xfId="0" applyNumberFormat="1" applyFont="1" applyBorder="1" applyAlignment="1">
      <alignment horizontal="left"/>
    </xf>
    <xf numFmtId="0" fontId="12" fillId="10" borderId="0" xfId="0" applyFont="1" applyFill="1" applyAlignment="1"/>
    <xf numFmtId="0" fontId="3" fillId="2" borderId="33" xfId="0" applyFont="1" applyFill="1" applyBorder="1" applyAlignment="1"/>
    <xf numFmtId="0" fontId="17" fillId="2" borderId="33" xfId="0" applyFont="1" applyFill="1" applyBorder="1"/>
    <xf numFmtId="0" fontId="16" fillId="2" borderId="33" xfId="0" applyFont="1" applyFill="1" applyBorder="1" applyAlignment="1">
      <alignment horizontal="left"/>
    </xf>
    <xf numFmtId="14" fontId="17" fillId="0" borderId="0" xfId="0" applyNumberFormat="1" applyFont="1" applyAlignment="1"/>
    <xf numFmtId="0" fontId="3" fillId="16" borderId="33" xfId="0" applyFont="1" applyFill="1" applyBorder="1" applyAlignment="1"/>
    <xf numFmtId="0" fontId="17" fillId="16" borderId="33" xfId="0" applyFont="1" applyFill="1" applyBorder="1" applyAlignment="1"/>
    <xf numFmtId="0" fontId="17" fillId="15" borderId="33" xfId="0" applyFont="1" applyFill="1" applyBorder="1"/>
    <xf numFmtId="0" fontId="18" fillId="2" borderId="40" xfId="0" applyFont="1" applyFill="1" applyBorder="1" applyAlignment="1">
      <alignment vertical="top"/>
    </xf>
    <xf numFmtId="0" fontId="3" fillId="17" borderId="33" xfId="0" applyFont="1" applyFill="1" applyBorder="1" applyAlignment="1"/>
    <xf numFmtId="0" fontId="17" fillId="17" borderId="33" xfId="0" applyFont="1" applyFill="1" applyBorder="1"/>
    <xf numFmtId="0" fontId="3" fillId="0" borderId="33" xfId="0" applyFont="1" applyBorder="1" applyAlignment="1"/>
    <xf numFmtId="0" fontId="19" fillId="2" borderId="33" xfId="0" applyFont="1" applyFill="1" applyBorder="1" applyAlignment="1">
      <alignment horizontal="left"/>
    </xf>
    <xf numFmtId="0" fontId="17" fillId="17" borderId="33" xfId="0" applyFont="1" applyFill="1" applyBorder="1" applyAlignment="1"/>
    <xf numFmtId="0" fontId="17" fillId="0" borderId="33" xfId="0" applyFont="1" applyBorder="1" applyAlignment="1">
      <alignment horizontal="left" vertical="center"/>
    </xf>
    <xf numFmtId="0" fontId="19" fillId="2" borderId="0" xfId="0" applyFont="1" applyFill="1" applyAlignment="1">
      <alignment horizontal="left"/>
    </xf>
    <xf numFmtId="0" fontId="17" fillId="16" borderId="33" xfId="0" applyFont="1" applyFill="1" applyBorder="1" applyAlignment="1"/>
    <xf numFmtId="0" fontId="17" fillId="2" borderId="33" xfId="0" applyFont="1" applyFill="1" applyBorder="1" applyAlignment="1"/>
    <xf numFmtId="0" fontId="12" fillId="13" borderId="34" xfId="0" applyFont="1" applyFill="1" applyBorder="1" applyAlignment="1"/>
    <xf numFmtId="0" fontId="20" fillId="2" borderId="33" xfId="0" applyFont="1" applyFill="1" applyBorder="1" applyAlignment="1"/>
    <xf numFmtId="0" fontId="17" fillId="15" borderId="34" xfId="0" applyFont="1" applyFill="1" applyBorder="1"/>
    <xf numFmtId="0" fontId="12" fillId="16" borderId="33" xfId="0" applyFont="1" applyFill="1" applyBorder="1" applyAlignment="1"/>
    <xf numFmtId="0" fontId="12" fillId="0" borderId="22" xfId="0" applyFont="1" applyBorder="1"/>
    <xf numFmtId="0" fontId="22" fillId="2" borderId="0" xfId="0" applyFont="1" applyFill="1" applyAlignment="1">
      <alignment horizontal="left"/>
    </xf>
    <xf numFmtId="0" fontId="17" fillId="2" borderId="33" xfId="0" applyFont="1" applyFill="1" applyBorder="1" applyAlignment="1"/>
    <xf numFmtId="0" fontId="15" fillId="2" borderId="0" xfId="0" applyFont="1" applyFill="1" applyAlignment="1"/>
    <xf numFmtId="0" fontId="17" fillId="17" borderId="33" xfId="0" applyFont="1" applyFill="1" applyBorder="1" applyAlignment="1"/>
    <xf numFmtId="0" fontId="15" fillId="2" borderId="0" xfId="0" applyFont="1" applyFill="1" applyAlignment="1"/>
    <xf numFmtId="0" fontId="17" fillId="0" borderId="0" xfId="0" applyFont="1" applyAlignment="1"/>
    <xf numFmtId="0" fontId="17" fillId="0" borderId="7" xfId="0" applyFont="1" applyBorder="1" applyAlignment="1"/>
    <xf numFmtId="0" fontId="12" fillId="0" borderId="38" xfId="0" applyFont="1" applyBorder="1" applyAlignment="1"/>
    <xf numFmtId="0" fontId="12" fillId="0" borderId="8" xfId="0" applyFont="1" applyBorder="1" applyAlignment="1"/>
    <xf numFmtId="0" fontId="14" fillId="0" borderId="33" xfId="0" applyFont="1" applyBorder="1" applyAlignment="1"/>
    <xf numFmtId="0" fontId="12" fillId="13" borderId="33" xfId="0" applyFont="1" applyFill="1" applyBorder="1" applyAlignment="1"/>
    <xf numFmtId="0" fontId="12" fillId="0" borderId="33" xfId="0" applyFont="1" applyBorder="1" applyAlignment="1"/>
    <xf numFmtId="0" fontId="23" fillId="0" borderId="33" xfId="0" applyFont="1" applyBorder="1" applyAlignment="1"/>
    <xf numFmtId="0" fontId="17" fillId="5" borderId="33" xfId="0" applyFont="1" applyFill="1" applyBorder="1"/>
    <xf numFmtId="0" fontId="3" fillId="17" borderId="0" xfId="0" applyFont="1" applyFill="1" applyAlignment="1"/>
    <xf numFmtId="0" fontId="17" fillId="6" borderId="33" xfId="0" applyFont="1" applyFill="1" applyBorder="1"/>
    <xf numFmtId="166" fontId="17" fillId="0" borderId="33" xfId="0" applyNumberFormat="1" applyFont="1" applyBorder="1" applyAlignment="1">
      <alignment horizontal="center" vertical="center"/>
    </xf>
    <xf numFmtId="166" fontId="17" fillId="0" borderId="33" xfId="0" applyNumberFormat="1" applyFont="1" applyBorder="1" applyAlignment="1">
      <alignment horizontal="center"/>
    </xf>
    <xf numFmtId="0" fontId="17" fillId="0" borderId="33" xfId="0" applyFont="1" applyBorder="1" applyAlignment="1"/>
    <xf numFmtId="0" fontId="17" fillId="0" borderId="36" xfId="0" applyFont="1" applyBorder="1" applyAlignment="1"/>
    <xf numFmtId="0" fontId="17" fillId="0" borderId="33" xfId="0" applyFont="1" applyBorder="1" applyAlignment="1">
      <alignment horizontal="right"/>
    </xf>
    <xf numFmtId="0" fontId="17" fillId="0" borderId="38" xfId="0" applyFont="1" applyBorder="1" applyAlignment="1"/>
    <xf numFmtId="0" fontId="17" fillId="0" borderId="8" xfId="0" applyFont="1" applyBorder="1" applyAlignment="1"/>
    <xf numFmtId="0" fontId="17" fillId="0" borderId="38" xfId="0" applyFont="1" applyBorder="1" applyAlignment="1">
      <alignment horizontal="right"/>
    </xf>
    <xf numFmtId="166" fontId="17" fillId="0" borderId="33" xfId="0" applyNumberFormat="1" applyFont="1" applyBorder="1" applyAlignment="1">
      <alignment vertical="center"/>
    </xf>
    <xf numFmtId="0" fontId="15" fillId="0" borderId="0" xfId="0" applyFont="1" applyAlignment="1"/>
    <xf numFmtId="0" fontId="21" fillId="2" borderId="33" xfId="0" applyFont="1" applyFill="1" applyBorder="1" applyAlignment="1"/>
    <xf numFmtId="166" fontId="21" fillId="2" borderId="33" xfId="0" applyNumberFormat="1" applyFont="1" applyFill="1" applyBorder="1" applyAlignment="1"/>
    <xf numFmtId="0" fontId="21" fillId="0" borderId="33" xfId="0" applyFont="1" applyBorder="1" applyAlignment="1"/>
    <xf numFmtId="0" fontId="21" fillId="0" borderId="33" xfId="0" applyFont="1" applyBorder="1"/>
    <xf numFmtId="10" fontId="21" fillId="0" borderId="33" xfId="0" applyNumberFormat="1" applyFont="1" applyBorder="1" applyAlignment="1"/>
    <xf numFmtId="167" fontId="21" fillId="0" borderId="33" xfId="0" applyNumberFormat="1" applyFont="1" applyBorder="1" applyAlignment="1"/>
    <xf numFmtId="0" fontId="21" fillId="5" borderId="33" xfId="0" applyFont="1" applyFill="1" applyBorder="1" applyAlignment="1"/>
    <xf numFmtId="0" fontId="21" fillId="0" borderId="0" xfId="0" applyFont="1"/>
    <xf numFmtId="0" fontId="17" fillId="17" borderId="33" xfId="0" applyFont="1" applyFill="1" applyBorder="1"/>
    <xf numFmtId="0" fontId="15" fillId="2" borderId="7" xfId="0" applyFont="1" applyFill="1" applyBorder="1" applyAlignment="1"/>
    <xf numFmtId="0" fontId="1" fillId="0" borderId="2" xfId="0" applyFont="1" applyBorder="1"/>
    <xf numFmtId="0" fontId="1" fillId="0" borderId="3" xfId="0" applyFont="1" applyBorder="1"/>
    <xf numFmtId="0" fontId="1" fillId="0" borderId="4" xfId="0" applyFont="1" applyBorder="1"/>
    <xf numFmtId="0" fontId="0" fillId="0" borderId="0" xfId="0" applyFont="1" applyAlignment="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2" fillId="3" borderId="9" xfId="0" applyFont="1" applyFill="1" applyBorder="1" applyAlignment="1">
      <alignment vertical="center"/>
    </xf>
    <xf numFmtId="0" fontId="1" fillId="0" borderId="13" xfId="0" applyFont="1" applyBorder="1"/>
    <xf numFmtId="0" fontId="4" fillId="4" borderId="4" xfId="0" applyFont="1" applyFill="1" applyBorder="1" applyAlignment="1">
      <alignment vertical="center"/>
    </xf>
    <xf numFmtId="0" fontId="3" fillId="4" borderId="16" xfId="0" applyFont="1" applyFill="1" applyBorder="1"/>
    <xf numFmtId="0" fontId="1" fillId="0" borderId="17" xfId="0" applyFont="1" applyBorder="1"/>
    <xf numFmtId="0" fontId="1" fillId="0" borderId="18" xfId="0" applyFont="1" applyBorder="1"/>
    <xf numFmtId="0" fontId="1" fillId="0" borderId="19" xfId="0" applyFont="1" applyBorder="1"/>
    <xf numFmtId="0" fontId="1" fillId="0" borderId="20" xfId="0" applyFont="1" applyBorder="1"/>
    <xf numFmtId="0" fontId="1" fillId="0" borderId="21" xfId="0" applyFont="1" applyBorder="1"/>
    <xf numFmtId="0" fontId="1" fillId="0" borderId="22" xfId="0" applyFont="1" applyBorder="1"/>
    <xf numFmtId="0" fontId="1" fillId="0" borderId="23" xfId="0" applyFont="1" applyBorder="1"/>
    <xf numFmtId="0" fontId="3" fillId="4" borderId="0" xfId="0" applyFont="1" applyFill="1" applyAlignment="1">
      <alignment vertical="top"/>
    </xf>
    <xf numFmtId="0" fontId="6" fillId="4" borderId="9" xfId="0" applyFont="1" applyFill="1" applyBorder="1" applyAlignment="1">
      <alignment vertical="center"/>
    </xf>
    <xf numFmtId="0" fontId="1" fillId="0" borderId="32" xfId="0" applyFont="1" applyBorder="1"/>
    <xf numFmtId="49" fontId="7" fillId="4" borderId="0" xfId="0" applyNumberFormat="1" applyFont="1" applyFill="1" applyAlignment="1"/>
    <xf numFmtId="0" fontId="12" fillId="0" borderId="37" xfId="0" applyFont="1" applyBorder="1" applyAlignment="1">
      <alignment vertical="center"/>
    </xf>
    <xf numFmtId="0" fontId="1" fillId="0" borderId="38" xfId="0" applyFont="1" applyBorder="1"/>
    <xf numFmtId="0" fontId="12" fillId="0" borderId="0" xfId="0" applyFont="1" applyAlignment="1"/>
    <xf numFmtId="0" fontId="17" fillId="0" borderId="0" xfId="0" applyFont="1" applyAlignment="1">
      <alignment vertical="top"/>
    </xf>
    <xf numFmtId="0" fontId="15" fillId="11" borderId="34" xfId="0" applyFont="1" applyFill="1" applyBorder="1" applyAlignment="1"/>
    <xf numFmtId="0" fontId="1" fillId="0" borderId="36" xfId="0" applyFont="1" applyBorder="1"/>
    <xf numFmtId="0" fontId="12" fillId="0" borderId="1" xfId="0" applyFont="1" applyBorder="1" applyAlignment="1">
      <alignment vertical="center"/>
    </xf>
    <xf numFmtId="0" fontId="3" fillId="0" borderId="34" xfId="0" applyFont="1" applyBorder="1" applyAlignment="1"/>
    <xf numFmtId="0" fontId="1" fillId="0" borderId="35" xfId="0" applyFont="1" applyBorder="1"/>
    <xf numFmtId="0" fontId="12" fillId="0" borderId="34" xfId="0" applyFont="1" applyBorder="1" applyAlignment="1"/>
    <xf numFmtId="0" fontId="12" fillId="0" borderId="37" xfId="0" applyFont="1" applyBorder="1" applyAlignment="1"/>
    <xf numFmtId="0" fontId="11" fillId="9" borderId="0" xfId="0" applyFont="1" applyFill="1" applyAlignment="1">
      <alignment horizontal="center"/>
    </xf>
    <xf numFmtId="0" fontId="14" fillId="10" borderId="34" xfId="0" applyFont="1" applyFill="1" applyBorder="1" applyAlignment="1"/>
    <xf numFmtId="0" fontId="16" fillId="2" borderId="1" xfId="0" applyFont="1" applyFill="1" applyBorder="1" applyAlignment="1">
      <alignment horizontal="left"/>
    </xf>
    <xf numFmtId="0" fontId="2" fillId="0" borderId="37" xfId="0" applyFont="1" applyBorder="1" applyAlignment="1"/>
    <xf numFmtId="0" fontId="3" fillId="0" borderId="39" xfId="0" applyFont="1" applyBorder="1" applyAlignment="1">
      <alignment vertical="top"/>
    </xf>
    <xf numFmtId="0" fontId="15" fillId="12" borderId="0" xfId="0" applyFont="1" applyFill="1" applyAlignment="1"/>
    <xf numFmtId="0" fontId="3" fillId="0" borderId="7" xfId="0" applyFont="1" applyBorder="1" applyAlignment="1">
      <alignment horizontal="left"/>
    </xf>
    <xf numFmtId="0" fontId="14" fillId="10" borderId="0" xfId="0" applyFont="1" applyFill="1" applyAlignment="1"/>
    <xf numFmtId="0" fontId="17" fillId="0" borderId="0" xfId="0" applyFont="1" applyAlignment="1"/>
    <xf numFmtId="0" fontId="15" fillId="11" borderId="0" xfId="0" applyFont="1" applyFill="1" applyAlignment="1"/>
    <xf numFmtId="0" fontId="17" fillId="0" borderId="41" xfId="0" applyFont="1" applyBorder="1" applyAlignment="1">
      <alignment vertical="top"/>
    </xf>
    <xf numFmtId="0" fontId="1" fillId="0" borderId="42" xfId="0" applyFont="1" applyBorder="1"/>
    <xf numFmtId="0" fontId="1" fillId="0" borderId="10" xfId="0" applyFont="1" applyBorder="1"/>
    <xf numFmtId="0" fontId="17" fillId="0" borderId="7" xfId="0" applyFont="1" applyBorder="1" applyAlignment="1"/>
    <xf numFmtId="0" fontId="21" fillId="2" borderId="41" xfId="0" applyFont="1" applyFill="1" applyBorder="1" applyAlignment="1">
      <alignment horizontal="left" vertical="top"/>
    </xf>
    <xf numFmtId="0" fontId="20" fillId="0" borderId="34" xfId="0" applyFont="1" applyBorder="1" applyAlignment="1"/>
    <xf numFmtId="0" fontId="2" fillId="0" borderId="34" xfId="0" applyFont="1" applyBorder="1" applyAlignment="1"/>
    <xf numFmtId="0" fontId="17" fillId="0" borderId="34" xfId="0" applyFont="1" applyBorder="1" applyAlignment="1"/>
    <xf numFmtId="0" fontId="15" fillId="12" borderId="7" xfId="0" applyFont="1" applyFill="1" applyBorder="1" applyAlignment="1"/>
    <xf numFmtId="0" fontId="12" fillId="0" borderId="34" xfId="0" applyFont="1" applyBorder="1" applyAlignment="1">
      <alignment horizontal="left"/>
    </xf>
    <xf numFmtId="0" fontId="14" fillId="10" borderId="1" xfId="0" applyFont="1" applyFill="1" applyBorder="1" applyAlignment="1"/>
    <xf numFmtId="0" fontId="15" fillId="11" borderId="6" xfId="0" applyFont="1"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b="0">
                <a:solidFill>
                  <a:srgbClr val="000000"/>
                </a:solidFill>
                <a:latin typeface="+mn-lt"/>
              </a:defRPr>
            </a:pPr>
            <a:r>
              <a:rPr lang="en-US" b="0">
                <a:solidFill>
                  <a:srgbClr val="000000"/>
                </a:solidFill>
                <a:latin typeface="+mn-lt"/>
              </a:rPr>
              <a:t>Movement of Weekly Total Portfolio Valuation Over the past 7 Weeks</a:t>
            </a:r>
          </a:p>
        </c:rich>
      </c:tx>
      <c:layout/>
      <c:overlay val="0"/>
    </c:title>
    <c:autoTitleDeleted val="0"/>
    <c:plotArea>
      <c:layout/>
      <c:lineChart>
        <c:grouping val="standard"/>
        <c:varyColors val="0"/>
        <c:ser>
          <c:idx val="0"/>
          <c:order val="0"/>
          <c:spPr>
            <a:ln cmpd="sng">
              <a:solidFill>
                <a:srgbClr val="4285F4"/>
              </a:solidFill>
            </a:ln>
          </c:spPr>
          <c:marker>
            <c:symbol val="none"/>
          </c:marker>
          <c:dLbls>
            <c:spPr>
              <a:noFill/>
              <a:ln>
                <a:noFill/>
              </a:ln>
              <a:effectLst/>
            </c:spPr>
            <c:txPr>
              <a:bodyPr/>
              <a:lstStyle/>
              <a:p>
                <a:pPr lvl="0">
                  <a:defRPr>
                    <a:solidFill>
                      <a:srgbClr val="4285F4"/>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'week 7'!$C$53:$C$60</c:f>
              <c:strCache>
                <c:ptCount val="8"/>
                <c:pt idx="0">
                  <c:v>Inital Fund</c:v>
                </c:pt>
                <c:pt idx="1">
                  <c:v>Week 1</c:v>
                </c:pt>
                <c:pt idx="2">
                  <c:v>Week 2</c:v>
                </c:pt>
                <c:pt idx="3">
                  <c:v>Week 3</c:v>
                </c:pt>
                <c:pt idx="4">
                  <c:v>Week 4</c:v>
                </c:pt>
                <c:pt idx="5">
                  <c:v>Week 5</c:v>
                </c:pt>
                <c:pt idx="6">
                  <c:v>Week 6</c:v>
                </c:pt>
                <c:pt idx="7">
                  <c:v>Week 7</c:v>
                </c:pt>
              </c:strCache>
            </c:strRef>
          </c:cat>
          <c:val>
            <c:numRef>
              <c:f>'week 7'!$D$53:$D$60</c:f>
              <c:numCache>
                <c:formatCode>General</c:formatCode>
                <c:ptCount val="8"/>
                <c:pt idx="0">
                  <c:v>500000</c:v>
                </c:pt>
                <c:pt idx="1">
                  <c:v>474256.13650000002</c:v>
                </c:pt>
                <c:pt idx="2">
                  <c:v>478707.20241249999</c:v>
                </c:pt>
                <c:pt idx="3">
                  <c:v>483702.49528750003</c:v>
                </c:pt>
                <c:pt idx="4">
                  <c:v>488057.98772500001</c:v>
                </c:pt>
                <c:pt idx="5">
                  <c:v>507251.13272749999</c:v>
                </c:pt>
                <c:pt idx="6">
                  <c:v>554559.19508374995</c:v>
                </c:pt>
                <c:pt idx="7">
                  <c:v>614442.21405875008</c:v>
                </c:pt>
              </c:numCache>
            </c:numRef>
          </c:val>
          <c:smooth val="0"/>
        </c:ser>
        <c:dLbls>
          <c:showLegendKey val="0"/>
          <c:showVal val="0"/>
          <c:showCatName val="0"/>
          <c:showSerName val="0"/>
          <c:showPercent val="0"/>
          <c:showBubbleSize val="0"/>
        </c:dLbls>
        <c:smooth val="0"/>
        <c:axId val="1245330352"/>
        <c:axId val="1245331440"/>
      </c:lineChart>
      <c:catAx>
        <c:axId val="1245330352"/>
        <c:scaling>
          <c:orientation val="minMax"/>
        </c:scaling>
        <c:delete val="0"/>
        <c:axPos val="b"/>
        <c:title>
          <c:tx>
            <c:rich>
              <a:bodyPr/>
              <a:lstStyle/>
              <a:p>
                <a:pPr lvl="0">
                  <a:defRPr b="0">
                    <a:solidFill>
                      <a:srgbClr val="000000"/>
                    </a:solidFill>
                    <a:latin typeface="+mn-lt"/>
                  </a:defRPr>
                </a:pPr>
                <a:endParaRPr lang="en-US"/>
              </a:p>
            </c:rich>
          </c:tx>
          <c:layout/>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245331440"/>
        <c:crosses val="autoZero"/>
        <c:auto val="1"/>
        <c:lblAlgn val="ctr"/>
        <c:lblOffset val="100"/>
        <c:noMultiLvlLbl val="1"/>
      </c:catAx>
      <c:valAx>
        <c:axId val="1245331440"/>
        <c:scaling>
          <c:orientation val="minMax"/>
          <c:max val="65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Portfolio (Cash and Equity)</a:t>
                </a:r>
              </a:p>
            </c:rich>
          </c:tx>
          <c:layout/>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245330352"/>
        <c:crosses val="autoZero"/>
        <c:crossBetween val="between"/>
      </c:valAx>
    </c:plotArea>
    <c:legend>
      <c:legendPos val="r"/>
      <c:layou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Portfolio at the end of Week 1</a:t>
            </a:r>
          </a:p>
        </c:rich>
      </c:tx>
      <c:overlay val="0"/>
    </c:title>
    <c:autoTitleDeleted val="0"/>
    <c:view3D>
      <c:rotX val="50"/>
      <c:rotY val="0"/>
      <c:rAngAx val="1"/>
    </c:view3D>
    <c:floor>
      <c:thickness val="0"/>
    </c:floor>
    <c:sideWall>
      <c:thickness val="0"/>
    </c:sideWall>
    <c:backWall>
      <c:thickness val="0"/>
    </c:backWall>
    <c:plotArea>
      <c:layout/>
      <c:pie3DChart>
        <c:varyColors val="1"/>
        <c:ser>
          <c:idx val="0"/>
          <c:order val="0"/>
          <c:tx>
            <c:strRef>
              <c:f>'Week 1'!$G$39</c:f>
              <c:strCache>
                <c:ptCount val="1"/>
                <c:pt idx="0">
                  <c:v>Amount</c:v>
                </c:pt>
              </c:strCache>
            </c:strRef>
          </c:tx>
          <c:dPt>
            <c:idx val="0"/>
            <c:bubble3D val="0"/>
            <c:spPr>
              <a:solidFill>
                <a:srgbClr val="4285F4"/>
              </a:solidFill>
            </c:spPr>
          </c:dPt>
          <c:dPt>
            <c:idx val="1"/>
            <c:bubble3D val="0"/>
            <c:spPr>
              <a:solidFill>
                <a:srgbClr val="EA4335"/>
              </a:solidFill>
            </c:spPr>
          </c:dPt>
          <c:dPt>
            <c:idx val="2"/>
            <c:bubble3D val="0"/>
            <c:spPr>
              <a:solidFill>
                <a:srgbClr val="FBBC04"/>
              </a:solidFill>
            </c:spPr>
          </c:dPt>
          <c:dPt>
            <c:idx val="3"/>
            <c:bubble3D val="0"/>
            <c:spPr>
              <a:solidFill>
                <a:srgbClr val="34A853"/>
              </a:solidFill>
            </c:spPr>
          </c:dPt>
          <c:dPt>
            <c:idx val="4"/>
            <c:bubble3D val="0"/>
            <c:spPr>
              <a:solidFill>
                <a:srgbClr val="FF6D01"/>
              </a:solidFill>
            </c:spPr>
          </c:dPt>
          <c:dLbls>
            <c:spPr>
              <a:noFill/>
              <a:ln>
                <a:noFill/>
              </a:ln>
              <a:effectLst/>
            </c:spPr>
            <c:showLegendKey val="0"/>
            <c:showVal val="0"/>
            <c:showCatName val="1"/>
            <c:showSerName val="0"/>
            <c:showPercent val="0"/>
            <c:showBubbleSize val="0"/>
            <c:showLeaderLines val="1"/>
            <c:extLst>
              <c:ext xmlns:c15="http://schemas.microsoft.com/office/drawing/2012/chart" uri="{CE6537A1-D6FC-4f65-9D91-7224C49458BB}"/>
            </c:extLst>
          </c:dLbls>
          <c:cat>
            <c:strRef>
              <c:f>'Week 1'!$C$40:$C$44</c:f>
              <c:strCache>
                <c:ptCount val="5"/>
                <c:pt idx="0">
                  <c:v>First Microfinance (FMDBL)</c:v>
                </c:pt>
                <c:pt idx="1">
                  <c:v>Everest Bank Limited (EBL)</c:v>
                </c:pt>
                <c:pt idx="2">
                  <c:v>Nepal Hydro Developers Limited (NHDL)</c:v>
                </c:pt>
                <c:pt idx="3">
                  <c:v>Shikhar Insurance (SICL)</c:v>
                </c:pt>
                <c:pt idx="4">
                  <c:v>Deprosc Laghubitta (DDBL)</c:v>
                </c:pt>
              </c:strCache>
            </c:strRef>
          </c:cat>
          <c:val>
            <c:numRef>
              <c:f>'Week 1'!$G$40:$G$44</c:f>
              <c:numCache>
                <c:formatCode>General</c:formatCode>
                <c:ptCount val="5"/>
                <c:pt idx="0">
                  <c:v>69360</c:v>
                </c:pt>
                <c:pt idx="1">
                  <c:v>84744</c:v>
                </c:pt>
                <c:pt idx="2" formatCode="#,##0">
                  <c:v>94540</c:v>
                </c:pt>
                <c:pt idx="3" formatCode="#,##0">
                  <c:v>77500</c:v>
                </c:pt>
                <c:pt idx="4">
                  <c:v>50900</c:v>
                </c:pt>
              </c:numCache>
            </c:numRef>
          </c:val>
        </c:ser>
        <c:dLbls>
          <c:showLegendKey val="0"/>
          <c:showVal val="0"/>
          <c:showCatName val="0"/>
          <c:showSerName val="0"/>
          <c:showPercent val="0"/>
          <c:showBubbleSize val="0"/>
          <c:showLeaderLines val="1"/>
        </c:dLbls>
      </c:pie3DChart>
    </c:plotArea>
    <c:legend>
      <c:legendPos val="r"/>
      <c:overlay val="0"/>
      <c:txPr>
        <a:bodyPr/>
        <a:lstStyle/>
        <a:p>
          <a:pPr lvl="0">
            <a:defRPr b="0">
              <a:solidFill>
                <a:schemeClr val="dk1"/>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b="0">
                <a:solidFill>
                  <a:srgbClr val="000000"/>
                </a:solidFill>
                <a:latin typeface="+mn-lt"/>
              </a:defRPr>
            </a:pPr>
            <a:r>
              <a:rPr lang="en-US" b="0">
                <a:solidFill>
                  <a:srgbClr val="000000"/>
                </a:solidFill>
                <a:latin typeface="+mn-lt"/>
              </a:rPr>
              <a:t>Portfolio at the end of Wek 2</a:t>
            </a:r>
          </a:p>
        </c:rich>
      </c:tx>
      <c:layout/>
      <c:overlay val="0"/>
    </c:title>
    <c:autoTitleDeleted val="0"/>
    <c:view3D>
      <c:rotX val="50"/>
      <c:rotY val="0"/>
      <c:rAngAx val="1"/>
    </c:view3D>
    <c:floor>
      <c:thickness val="0"/>
    </c:floor>
    <c:sideWall>
      <c:thickness val="0"/>
    </c:sideWall>
    <c:backWall>
      <c:thickness val="0"/>
    </c:backWall>
    <c:plotArea>
      <c:layout/>
      <c:pie3DChart>
        <c:varyColors val="1"/>
        <c:ser>
          <c:idx val="0"/>
          <c:order val="0"/>
          <c:tx>
            <c:strRef>
              <c:f>'Week 2'!$G$24</c:f>
              <c:strCache>
                <c:ptCount val="1"/>
                <c:pt idx="0">
                  <c:v>Amount</c:v>
                </c:pt>
              </c:strCache>
            </c:strRef>
          </c:tx>
          <c:dPt>
            <c:idx val="0"/>
            <c:bubble3D val="0"/>
            <c:spPr>
              <a:solidFill>
                <a:srgbClr val="4285F4"/>
              </a:solidFill>
            </c:spPr>
          </c:dPt>
          <c:dPt>
            <c:idx val="1"/>
            <c:bubble3D val="0"/>
            <c:spPr>
              <a:solidFill>
                <a:srgbClr val="EA4335"/>
              </a:solidFill>
            </c:spPr>
          </c:dPt>
          <c:dPt>
            <c:idx val="2"/>
            <c:bubble3D val="0"/>
            <c:spPr>
              <a:solidFill>
                <a:srgbClr val="FBBC04"/>
              </a:solidFill>
            </c:spPr>
          </c:dPt>
          <c:dPt>
            <c:idx val="3"/>
            <c:bubble3D val="0"/>
            <c:spPr>
              <a:solidFill>
                <a:srgbClr val="34A853"/>
              </a:solidFill>
            </c:spPr>
          </c:dPt>
          <c:cat>
            <c:strRef>
              <c:f>'Week 2'!$C$25:$C$28</c:f>
              <c:strCache>
                <c:ptCount val="4"/>
                <c:pt idx="0">
                  <c:v>First Microfinance (FMDBL)</c:v>
                </c:pt>
                <c:pt idx="1">
                  <c:v>Everest Bank Limited (EBL)</c:v>
                </c:pt>
                <c:pt idx="2">
                  <c:v>Nepal Hydro Developers Limited (NHDL)</c:v>
                </c:pt>
                <c:pt idx="3">
                  <c:v>Asian Life Insurance (ALICL)</c:v>
                </c:pt>
              </c:strCache>
            </c:strRef>
          </c:cat>
          <c:val>
            <c:numRef>
              <c:f>'Week 2'!$G$25:$G$28</c:f>
              <c:numCache>
                <c:formatCode>General</c:formatCode>
                <c:ptCount val="4"/>
                <c:pt idx="0">
                  <c:v>26370</c:v>
                </c:pt>
                <c:pt idx="1">
                  <c:v>45000</c:v>
                </c:pt>
                <c:pt idx="2" formatCode="#,##0">
                  <c:v>53617.999999999993</c:v>
                </c:pt>
                <c:pt idx="3">
                  <c:v>51200</c:v>
                </c:pt>
              </c:numCache>
            </c:numRef>
          </c:val>
        </c:ser>
        <c:dLbls>
          <c:showLegendKey val="0"/>
          <c:showVal val="0"/>
          <c:showCatName val="0"/>
          <c:showSerName val="0"/>
          <c:showPercent val="0"/>
          <c:showBubbleSize val="0"/>
          <c:showLeaderLines val="1"/>
        </c:dLbls>
      </c:pie3DChart>
    </c:plotArea>
    <c:legend>
      <c:legendPos val="r"/>
      <c:layou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b="0">
                <a:solidFill>
                  <a:srgbClr val="000000"/>
                </a:solidFill>
                <a:latin typeface="+mn-lt"/>
              </a:defRPr>
            </a:pPr>
            <a:r>
              <a:rPr lang="en-US" b="0">
                <a:solidFill>
                  <a:srgbClr val="000000"/>
                </a:solidFill>
                <a:latin typeface="+mn-lt"/>
              </a:rPr>
              <a:t>Portfoilio at the end of Week 3</a:t>
            </a:r>
          </a:p>
        </c:rich>
      </c:tx>
      <c:layout/>
      <c:overlay val="0"/>
    </c:title>
    <c:autoTitleDeleted val="0"/>
    <c:view3D>
      <c:rotX val="50"/>
      <c:rotY val="0"/>
      <c:rAngAx val="1"/>
    </c:view3D>
    <c:floor>
      <c:thickness val="0"/>
    </c:floor>
    <c:sideWall>
      <c:thickness val="0"/>
    </c:sideWall>
    <c:backWall>
      <c:thickness val="0"/>
    </c:backWall>
    <c:plotArea>
      <c:layout/>
      <c:pie3DChart>
        <c:varyColors val="1"/>
        <c:ser>
          <c:idx val="0"/>
          <c:order val="0"/>
          <c:tx>
            <c:strRef>
              <c:f>'Week 3'!$G$33:$G$34</c:f>
              <c:strCache>
                <c:ptCount val="2"/>
                <c:pt idx="1">
                  <c:v>Amount</c:v>
                </c:pt>
              </c:strCache>
            </c:strRef>
          </c:tx>
          <c:dPt>
            <c:idx val="0"/>
            <c:bubble3D val="0"/>
            <c:spPr>
              <a:solidFill>
                <a:srgbClr val="4285F4"/>
              </a:solidFill>
            </c:spPr>
          </c:dPt>
          <c:dPt>
            <c:idx val="1"/>
            <c:bubble3D val="0"/>
            <c:spPr>
              <a:solidFill>
                <a:srgbClr val="EA4335"/>
              </a:solidFill>
            </c:spPr>
          </c:dPt>
          <c:dPt>
            <c:idx val="2"/>
            <c:bubble3D val="0"/>
            <c:spPr>
              <a:solidFill>
                <a:srgbClr val="FBBC04"/>
              </a:solidFill>
            </c:spPr>
          </c:dPt>
          <c:dPt>
            <c:idx val="3"/>
            <c:bubble3D val="0"/>
            <c:spPr>
              <a:solidFill>
                <a:srgbClr val="34A853"/>
              </a:solidFill>
            </c:spPr>
          </c:dPt>
          <c:dPt>
            <c:idx val="4"/>
            <c:bubble3D val="0"/>
            <c:spPr>
              <a:solidFill>
                <a:srgbClr val="FF6D01"/>
              </a:solidFill>
            </c:spPr>
          </c:dPt>
          <c:dPt>
            <c:idx val="5"/>
            <c:bubble3D val="0"/>
            <c:spPr>
              <a:solidFill>
                <a:srgbClr val="46BDC6"/>
              </a:solidFill>
            </c:spPr>
          </c:dPt>
          <c:cat>
            <c:strRef>
              <c:f>'Week 3'!$C$35:$C$40</c:f>
              <c:strCache>
                <c:ptCount val="6"/>
                <c:pt idx="0">
                  <c:v>NIC Asia</c:v>
                </c:pt>
                <c:pt idx="1">
                  <c:v>Everest Bank Limited (EBL)</c:v>
                </c:pt>
                <c:pt idx="2">
                  <c:v>Nepal Hydro Developers Limited (NHDL)</c:v>
                </c:pt>
                <c:pt idx="3">
                  <c:v>Ngadi Group Power Ltd (NGPL)</c:v>
                </c:pt>
                <c:pt idx="4">
                  <c:v>Asian Life Insurance (ALICL)</c:v>
                </c:pt>
                <c:pt idx="5">
                  <c:v>Nepal Telecom (NTC)</c:v>
                </c:pt>
              </c:strCache>
            </c:strRef>
          </c:cat>
          <c:val>
            <c:numRef>
              <c:f>'Week 3'!$G$35:$G$40</c:f>
              <c:numCache>
                <c:formatCode>General</c:formatCode>
                <c:ptCount val="6"/>
                <c:pt idx="0">
                  <c:v>33600</c:v>
                </c:pt>
                <c:pt idx="1">
                  <c:v>43000</c:v>
                </c:pt>
                <c:pt idx="2" formatCode="#,##0">
                  <c:v>52785</c:v>
                </c:pt>
                <c:pt idx="3" formatCode="#,##0">
                  <c:v>30450</c:v>
                </c:pt>
                <c:pt idx="4">
                  <c:v>50400</c:v>
                </c:pt>
                <c:pt idx="5">
                  <c:v>98780</c:v>
                </c:pt>
              </c:numCache>
            </c:numRef>
          </c:val>
        </c:ser>
        <c:dLbls>
          <c:showLegendKey val="0"/>
          <c:showVal val="0"/>
          <c:showCatName val="0"/>
          <c:showSerName val="0"/>
          <c:showPercent val="0"/>
          <c:showBubbleSize val="0"/>
          <c:showLeaderLines val="1"/>
        </c:dLbls>
      </c:pie3DChart>
    </c:plotArea>
    <c:legend>
      <c:legendPos val="r"/>
      <c:layou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b="0">
                <a:solidFill>
                  <a:srgbClr val="000000"/>
                </a:solidFill>
                <a:latin typeface="+mn-lt"/>
              </a:defRPr>
            </a:pPr>
            <a:r>
              <a:rPr lang="en-US" b="0">
                <a:solidFill>
                  <a:srgbClr val="000000"/>
                </a:solidFill>
                <a:latin typeface="+mn-lt"/>
              </a:rPr>
              <a:t>Portfoilio at the end of Week 4</a:t>
            </a:r>
          </a:p>
        </c:rich>
      </c:tx>
      <c:layout/>
      <c:overlay val="0"/>
    </c:title>
    <c:autoTitleDeleted val="0"/>
    <c:view3D>
      <c:rotX val="50"/>
      <c:rotY val="0"/>
      <c:rAngAx val="1"/>
    </c:view3D>
    <c:floor>
      <c:thickness val="0"/>
    </c:floor>
    <c:sideWall>
      <c:thickness val="0"/>
    </c:sideWall>
    <c:backWall>
      <c:thickness val="0"/>
    </c:backWall>
    <c:plotArea>
      <c:layout/>
      <c:pie3DChart>
        <c:varyColors val="1"/>
        <c:ser>
          <c:idx val="0"/>
          <c:order val="0"/>
          <c:tx>
            <c:strRef>
              <c:f>'Week 4'!$G$39:$G$40</c:f>
              <c:strCache>
                <c:ptCount val="2"/>
                <c:pt idx="1">
                  <c:v>Amount</c:v>
                </c:pt>
              </c:strCache>
            </c:strRef>
          </c:tx>
          <c:dPt>
            <c:idx val="0"/>
            <c:bubble3D val="0"/>
            <c:spPr>
              <a:solidFill>
                <a:srgbClr val="4285F4"/>
              </a:solidFill>
            </c:spPr>
          </c:dPt>
          <c:dPt>
            <c:idx val="1"/>
            <c:bubble3D val="0"/>
            <c:spPr>
              <a:solidFill>
                <a:srgbClr val="EA4335"/>
              </a:solidFill>
            </c:spPr>
          </c:dPt>
          <c:dPt>
            <c:idx val="2"/>
            <c:bubble3D val="0"/>
            <c:spPr>
              <a:solidFill>
                <a:srgbClr val="FBBC04"/>
              </a:solidFill>
            </c:spPr>
          </c:dPt>
          <c:dPt>
            <c:idx val="3"/>
            <c:bubble3D val="0"/>
            <c:spPr>
              <a:solidFill>
                <a:srgbClr val="34A853"/>
              </a:solidFill>
            </c:spPr>
          </c:dPt>
          <c:dPt>
            <c:idx val="4"/>
            <c:bubble3D val="0"/>
            <c:spPr>
              <a:solidFill>
                <a:srgbClr val="FF6D01"/>
              </a:solidFill>
            </c:spPr>
          </c:dPt>
          <c:dPt>
            <c:idx val="5"/>
            <c:bubble3D val="0"/>
            <c:spPr>
              <a:solidFill>
                <a:srgbClr val="46BDC6"/>
              </a:solidFill>
            </c:spPr>
          </c:dPt>
          <c:dPt>
            <c:idx val="6"/>
            <c:bubble3D val="0"/>
            <c:spPr>
              <a:solidFill>
                <a:srgbClr val="7BAAF7"/>
              </a:solidFill>
            </c:spPr>
          </c:dPt>
          <c:dPt>
            <c:idx val="7"/>
            <c:bubble3D val="0"/>
            <c:spPr>
              <a:solidFill>
                <a:srgbClr val="F07B72"/>
              </a:solidFill>
            </c:spPr>
          </c:dPt>
          <c:cat>
            <c:strRef>
              <c:f>'Week 4'!$C$41:$C$48</c:f>
              <c:strCache>
                <c:ptCount val="8"/>
                <c:pt idx="0">
                  <c:v>NIC Asia</c:v>
                </c:pt>
                <c:pt idx="1">
                  <c:v>Everest Bank Limited (EBL)</c:v>
                </c:pt>
                <c:pt idx="2">
                  <c:v>Nepal Hydro Developers Limited 
(NHDL)</c:v>
                </c:pt>
                <c:pt idx="3">
                  <c:v>Ngadi Group Power Ltd (NGPL)</c:v>
                </c:pt>
                <c:pt idx="4">
                  <c:v>Asian Life Insurance (ALICL)</c:v>
                </c:pt>
                <c:pt idx="5">
                  <c:v>National Life Insurance (NLICL)</c:v>
                </c:pt>
                <c:pt idx="6">
                  <c:v>Shikhar Insurance (SICL)</c:v>
                </c:pt>
                <c:pt idx="7">
                  <c:v>Deprosc Laghubitta (DDBL)</c:v>
                </c:pt>
              </c:strCache>
            </c:strRef>
          </c:cat>
          <c:val>
            <c:numRef>
              <c:f>'Week 4'!$G$41:$G$48</c:f>
              <c:numCache>
                <c:formatCode>General</c:formatCode>
                <c:ptCount val="8"/>
                <c:pt idx="0">
                  <c:v>33260</c:v>
                </c:pt>
                <c:pt idx="1">
                  <c:v>43590</c:v>
                </c:pt>
                <c:pt idx="2" formatCode="#,##0">
                  <c:v>53924</c:v>
                </c:pt>
                <c:pt idx="3" formatCode="#,##0">
                  <c:v>30600</c:v>
                </c:pt>
                <c:pt idx="4">
                  <c:v>50500</c:v>
                </c:pt>
                <c:pt idx="5">
                  <c:v>49700</c:v>
                </c:pt>
                <c:pt idx="6">
                  <c:v>60640</c:v>
                </c:pt>
                <c:pt idx="7">
                  <c:v>58020</c:v>
                </c:pt>
              </c:numCache>
            </c:numRef>
          </c:val>
        </c:ser>
        <c:dLbls>
          <c:showLegendKey val="0"/>
          <c:showVal val="0"/>
          <c:showCatName val="0"/>
          <c:showSerName val="0"/>
          <c:showPercent val="0"/>
          <c:showBubbleSize val="0"/>
          <c:showLeaderLines val="1"/>
        </c:dLbls>
      </c:pie3DChart>
    </c:plotArea>
    <c:legend>
      <c:legendPos val="r"/>
      <c:layou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b="0">
                <a:solidFill>
                  <a:srgbClr val="000000"/>
                </a:solidFill>
                <a:latin typeface="+mn-lt"/>
              </a:defRPr>
            </a:pPr>
            <a:r>
              <a:rPr lang="en-US" b="0">
                <a:solidFill>
                  <a:srgbClr val="000000"/>
                </a:solidFill>
                <a:latin typeface="+mn-lt"/>
              </a:rPr>
              <a:t>Portfolio at the end of Week 5</a:t>
            </a:r>
          </a:p>
        </c:rich>
      </c:tx>
      <c:layout/>
      <c:overlay val="0"/>
    </c:title>
    <c:autoTitleDeleted val="0"/>
    <c:view3D>
      <c:rotX val="50"/>
      <c:rotY val="0"/>
      <c:rAngAx val="1"/>
    </c:view3D>
    <c:floor>
      <c:thickness val="0"/>
    </c:floor>
    <c:sideWall>
      <c:thickness val="0"/>
    </c:sideWall>
    <c:backWall>
      <c:thickness val="0"/>
    </c:backWall>
    <c:plotArea>
      <c:layout/>
      <c:pie3DChart>
        <c:varyColors val="1"/>
        <c:ser>
          <c:idx val="0"/>
          <c:order val="0"/>
          <c:tx>
            <c:strRef>
              <c:f>'week 5'!$G$41:$G$42</c:f>
              <c:strCache>
                <c:ptCount val="2"/>
                <c:pt idx="1">
                  <c:v>Amount</c:v>
                </c:pt>
              </c:strCache>
            </c:strRef>
          </c:tx>
          <c:dPt>
            <c:idx val="0"/>
            <c:bubble3D val="0"/>
            <c:spPr>
              <a:solidFill>
                <a:srgbClr val="4285F4"/>
              </a:solidFill>
            </c:spPr>
          </c:dPt>
          <c:dPt>
            <c:idx val="1"/>
            <c:bubble3D val="0"/>
            <c:spPr>
              <a:solidFill>
                <a:srgbClr val="EA4335"/>
              </a:solidFill>
            </c:spPr>
          </c:dPt>
          <c:dPt>
            <c:idx val="2"/>
            <c:bubble3D val="0"/>
            <c:spPr>
              <a:solidFill>
                <a:srgbClr val="FBBC04"/>
              </a:solidFill>
            </c:spPr>
          </c:dPt>
          <c:dPt>
            <c:idx val="3"/>
            <c:bubble3D val="0"/>
            <c:spPr>
              <a:solidFill>
                <a:srgbClr val="34A853"/>
              </a:solidFill>
            </c:spPr>
          </c:dPt>
          <c:dPt>
            <c:idx val="4"/>
            <c:bubble3D val="0"/>
            <c:spPr>
              <a:solidFill>
                <a:srgbClr val="FF6D01"/>
              </a:solidFill>
            </c:spPr>
          </c:dPt>
          <c:dPt>
            <c:idx val="5"/>
            <c:bubble3D val="0"/>
            <c:spPr>
              <a:solidFill>
                <a:srgbClr val="46BDC6"/>
              </a:solidFill>
            </c:spPr>
          </c:dPt>
          <c:dPt>
            <c:idx val="6"/>
            <c:bubble3D val="0"/>
            <c:spPr>
              <a:solidFill>
                <a:srgbClr val="7BAAF7"/>
              </a:solidFill>
            </c:spPr>
          </c:dPt>
          <c:dPt>
            <c:idx val="7"/>
            <c:bubble3D val="0"/>
            <c:spPr>
              <a:solidFill>
                <a:srgbClr val="F07B72"/>
              </a:solidFill>
            </c:spPr>
          </c:dPt>
          <c:dPt>
            <c:idx val="8"/>
            <c:bubble3D val="0"/>
            <c:spPr>
              <a:solidFill>
                <a:srgbClr val="FCD04F"/>
              </a:solidFill>
            </c:spPr>
          </c:dPt>
          <c:dPt>
            <c:idx val="9"/>
            <c:bubble3D val="0"/>
            <c:spPr>
              <a:solidFill>
                <a:srgbClr val="71C287"/>
              </a:solidFill>
            </c:spPr>
          </c:dPt>
          <c:cat>
            <c:strRef>
              <c:f>'week 5'!$C$43:$C$52</c:f>
              <c:strCache>
                <c:ptCount val="10"/>
                <c:pt idx="0">
                  <c:v>NIC Asia</c:v>
                </c:pt>
                <c:pt idx="1">
                  <c:v>Everest Bank Limited (EBL)</c:v>
                </c:pt>
                <c:pt idx="2">
                  <c:v>Nepal Hydro Developers Limited 
(NHDL)</c:v>
                </c:pt>
                <c:pt idx="3">
                  <c:v>Ngadi Group Power Ltd (NGPL)</c:v>
                </c:pt>
                <c:pt idx="4">
                  <c:v>National Life Insurance (NLICL)</c:v>
                </c:pt>
                <c:pt idx="5">
                  <c:v>ICFC Finance Limited (ICFC)</c:v>
                </c:pt>
                <c:pt idx="6">
                  <c:v>Kamana Sewa Bikash Bank (KSBBL)</c:v>
                </c:pt>
                <c:pt idx="7">
                  <c:v>Asian Life Insurance (ALICL)</c:v>
                </c:pt>
                <c:pt idx="8">
                  <c:v>Samata Gharelu (SMATA)</c:v>
                </c:pt>
                <c:pt idx="9">
                  <c:v>Shikhar Insurance (SICL)</c:v>
                </c:pt>
              </c:strCache>
            </c:strRef>
          </c:cat>
          <c:val>
            <c:numRef>
              <c:f>'week 5'!$G$43:$G$52</c:f>
              <c:numCache>
                <c:formatCode>General</c:formatCode>
                <c:ptCount val="10"/>
                <c:pt idx="0">
                  <c:v>36110</c:v>
                </c:pt>
                <c:pt idx="1">
                  <c:v>48000</c:v>
                </c:pt>
                <c:pt idx="2" formatCode="#,##0">
                  <c:v>69225</c:v>
                </c:pt>
                <c:pt idx="3" formatCode="#,##0">
                  <c:v>34050</c:v>
                </c:pt>
                <c:pt idx="4">
                  <c:v>28450</c:v>
                </c:pt>
                <c:pt idx="5">
                  <c:v>28795</c:v>
                </c:pt>
                <c:pt idx="6">
                  <c:v>41925</c:v>
                </c:pt>
                <c:pt idx="7">
                  <c:v>29600</c:v>
                </c:pt>
                <c:pt idx="8">
                  <c:v>94500</c:v>
                </c:pt>
                <c:pt idx="9">
                  <c:v>69760</c:v>
                </c:pt>
              </c:numCache>
            </c:numRef>
          </c:val>
        </c:ser>
        <c:dLbls>
          <c:showLegendKey val="0"/>
          <c:showVal val="0"/>
          <c:showCatName val="0"/>
          <c:showSerName val="0"/>
          <c:showPercent val="0"/>
          <c:showBubbleSize val="0"/>
          <c:showLeaderLines val="1"/>
        </c:dLbls>
      </c:pie3DChart>
    </c:plotArea>
    <c:legend>
      <c:legendPos val="r"/>
      <c:layou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b="0">
                <a:solidFill>
                  <a:srgbClr val="000000"/>
                </a:solidFill>
                <a:latin typeface="+mn-lt"/>
              </a:defRPr>
            </a:pPr>
            <a:r>
              <a:rPr lang="en-US" b="0">
                <a:solidFill>
                  <a:srgbClr val="000000"/>
                </a:solidFill>
                <a:latin typeface="+mn-lt"/>
              </a:rPr>
              <a:t>Portfolio at the end of Week 6</a:t>
            </a:r>
          </a:p>
        </c:rich>
      </c:tx>
      <c:layout/>
      <c:overlay val="0"/>
    </c:title>
    <c:autoTitleDeleted val="0"/>
    <c:view3D>
      <c:rotX val="50"/>
      <c:rotY val="0"/>
      <c:rAngAx val="1"/>
    </c:view3D>
    <c:floor>
      <c:thickness val="0"/>
    </c:floor>
    <c:sideWall>
      <c:thickness val="0"/>
    </c:sideWall>
    <c:backWall>
      <c:thickness val="0"/>
    </c:backWall>
    <c:plotArea>
      <c:layout/>
      <c:pie3DChart>
        <c:varyColors val="1"/>
        <c:ser>
          <c:idx val="0"/>
          <c:order val="0"/>
          <c:tx>
            <c:strRef>
              <c:f>'Week 6'!$G$13:$G$14</c:f>
              <c:strCache>
                <c:ptCount val="2"/>
                <c:pt idx="1">
                  <c:v>Amount</c:v>
                </c:pt>
              </c:strCache>
            </c:strRef>
          </c:tx>
          <c:dPt>
            <c:idx val="0"/>
            <c:bubble3D val="0"/>
            <c:spPr>
              <a:solidFill>
                <a:srgbClr val="4285F4"/>
              </a:solidFill>
            </c:spPr>
          </c:dPt>
          <c:dPt>
            <c:idx val="1"/>
            <c:bubble3D val="0"/>
            <c:spPr>
              <a:solidFill>
                <a:srgbClr val="EA4335"/>
              </a:solidFill>
            </c:spPr>
          </c:dPt>
          <c:dPt>
            <c:idx val="2"/>
            <c:bubble3D val="0"/>
            <c:spPr>
              <a:solidFill>
                <a:srgbClr val="FBBC04"/>
              </a:solidFill>
            </c:spPr>
          </c:dPt>
          <c:dPt>
            <c:idx val="3"/>
            <c:bubble3D val="0"/>
            <c:spPr>
              <a:solidFill>
                <a:srgbClr val="34A853"/>
              </a:solidFill>
            </c:spPr>
          </c:dPt>
          <c:dPt>
            <c:idx val="4"/>
            <c:bubble3D val="0"/>
            <c:spPr>
              <a:solidFill>
                <a:srgbClr val="FF6D01"/>
              </a:solidFill>
            </c:spPr>
          </c:dPt>
          <c:dPt>
            <c:idx val="5"/>
            <c:bubble3D val="0"/>
            <c:spPr>
              <a:solidFill>
                <a:srgbClr val="46BDC6"/>
              </a:solidFill>
            </c:spPr>
          </c:dPt>
          <c:dPt>
            <c:idx val="6"/>
            <c:bubble3D val="0"/>
            <c:spPr>
              <a:solidFill>
                <a:srgbClr val="7BAAF7"/>
              </a:solidFill>
            </c:spPr>
          </c:dPt>
          <c:cat>
            <c:strRef>
              <c:f>'Week 6'!$C$15:$C$21</c:f>
              <c:strCache>
                <c:ptCount val="7"/>
                <c:pt idx="0">
                  <c:v>Everest Bank Limited (EBL)</c:v>
                </c:pt>
                <c:pt idx="1">
                  <c:v>Ngadi Group Power Ltd (NGPL)</c:v>
                </c:pt>
                <c:pt idx="2">
                  <c:v>National Life Insurance (NLICL)</c:v>
                </c:pt>
                <c:pt idx="3">
                  <c:v>ICFC Finance Limited (ICFC)</c:v>
                </c:pt>
                <c:pt idx="4">
                  <c:v>Asian Life Insurance (ALICL)</c:v>
                </c:pt>
                <c:pt idx="5">
                  <c:v>Shikhar Insurance (SICL)</c:v>
                </c:pt>
                <c:pt idx="6">
                  <c:v>Kamana Sewa Bikash Bank (KSBBL)</c:v>
                </c:pt>
              </c:strCache>
            </c:strRef>
          </c:cat>
          <c:val>
            <c:numRef>
              <c:f>'Week 6'!$G$15:$G$21</c:f>
              <c:numCache>
                <c:formatCode>#,##0</c:formatCode>
                <c:ptCount val="7"/>
                <c:pt idx="0" formatCode="General">
                  <c:v>52000</c:v>
                </c:pt>
                <c:pt idx="1">
                  <c:v>38835</c:v>
                </c:pt>
                <c:pt idx="2">
                  <c:v>31050</c:v>
                </c:pt>
                <c:pt idx="3">
                  <c:v>31070</c:v>
                </c:pt>
                <c:pt idx="4">
                  <c:v>34500</c:v>
                </c:pt>
                <c:pt idx="5" formatCode="General">
                  <c:v>73512</c:v>
                </c:pt>
                <c:pt idx="6" formatCode="General">
                  <c:v>43849</c:v>
                </c:pt>
              </c:numCache>
            </c:numRef>
          </c:val>
        </c:ser>
        <c:dLbls>
          <c:showLegendKey val="0"/>
          <c:showVal val="0"/>
          <c:showCatName val="0"/>
          <c:showSerName val="0"/>
          <c:showPercent val="0"/>
          <c:showBubbleSize val="0"/>
          <c:showLeaderLines val="1"/>
        </c:dLbls>
      </c:pie3DChart>
    </c:plotArea>
    <c:legend>
      <c:legendPos val="r"/>
      <c:layou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b="0">
                <a:solidFill>
                  <a:srgbClr val="000000"/>
                </a:solidFill>
                <a:latin typeface="+mn-lt"/>
              </a:defRPr>
            </a:pPr>
            <a:r>
              <a:rPr lang="en-US" b="0">
                <a:solidFill>
                  <a:srgbClr val="000000"/>
                </a:solidFill>
                <a:latin typeface="+mn-lt"/>
              </a:rPr>
              <a:t>Portfolio at the end of Week 7</a:t>
            </a:r>
          </a:p>
        </c:rich>
      </c:tx>
      <c:layout/>
      <c:overlay val="0"/>
    </c:title>
    <c:autoTitleDeleted val="0"/>
    <c:view3D>
      <c:rotX val="50"/>
      <c:rotY val="0"/>
      <c:rAngAx val="1"/>
    </c:view3D>
    <c:floor>
      <c:thickness val="0"/>
    </c:floor>
    <c:sideWall>
      <c:thickness val="0"/>
    </c:sideWall>
    <c:backWall>
      <c:thickness val="0"/>
    </c:backWall>
    <c:plotArea>
      <c:layout/>
      <c:pie3DChart>
        <c:varyColors val="1"/>
        <c:ser>
          <c:idx val="0"/>
          <c:order val="0"/>
          <c:tx>
            <c:strRef>
              <c:f>'week 7'!$G$40:$G$41</c:f>
              <c:strCache>
                <c:ptCount val="2"/>
                <c:pt idx="1">
                  <c:v>Amount</c:v>
                </c:pt>
              </c:strCache>
            </c:strRef>
          </c:tx>
          <c:dPt>
            <c:idx val="0"/>
            <c:bubble3D val="0"/>
            <c:spPr>
              <a:solidFill>
                <a:srgbClr val="4285F4"/>
              </a:solidFill>
            </c:spPr>
          </c:dPt>
          <c:dPt>
            <c:idx val="1"/>
            <c:bubble3D val="0"/>
            <c:spPr>
              <a:solidFill>
                <a:srgbClr val="EA4335"/>
              </a:solidFill>
            </c:spPr>
          </c:dPt>
          <c:dPt>
            <c:idx val="2"/>
            <c:bubble3D val="0"/>
            <c:spPr>
              <a:solidFill>
                <a:srgbClr val="FBBC04"/>
              </a:solidFill>
            </c:spPr>
          </c:dPt>
          <c:dPt>
            <c:idx val="3"/>
            <c:bubble3D val="0"/>
            <c:spPr>
              <a:solidFill>
                <a:srgbClr val="34A853"/>
              </a:solidFill>
            </c:spPr>
          </c:dPt>
          <c:dPt>
            <c:idx val="4"/>
            <c:bubble3D val="0"/>
            <c:spPr>
              <a:solidFill>
                <a:srgbClr val="FF6D01"/>
              </a:solidFill>
            </c:spPr>
          </c:dPt>
          <c:dPt>
            <c:idx val="5"/>
            <c:bubble3D val="0"/>
            <c:spPr>
              <a:solidFill>
                <a:srgbClr val="46BDC6"/>
              </a:solidFill>
            </c:spPr>
          </c:dPt>
          <c:cat>
            <c:strRef>
              <c:f>'week 7'!$C$42:$C$47</c:f>
              <c:strCache>
                <c:ptCount val="6"/>
                <c:pt idx="0">
                  <c:v>Everest Bank Limited (EBL)</c:v>
                </c:pt>
                <c:pt idx="1">
                  <c:v>Ngadi Group Power Ltd (NGPL)</c:v>
                </c:pt>
                <c:pt idx="2">
                  <c:v>ICFC Finance Limited (ICFC)</c:v>
                </c:pt>
                <c:pt idx="3">
                  <c:v>Asian Life Insurance (ALICL)</c:v>
                </c:pt>
                <c:pt idx="4">
                  <c:v>Samata Gharelu (SMATA)</c:v>
                </c:pt>
                <c:pt idx="5">
                  <c:v>Kamana Sewa Bikash Bank (KSBBL)</c:v>
                </c:pt>
              </c:strCache>
            </c:strRef>
          </c:cat>
          <c:val>
            <c:numRef>
              <c:f>'week 7'!$G$42:$G$47</c:f>
              <c:numCache>
                <c:formatCode>#,##0</c:formatCode>
                <c:ptCount val="6"/>
                <c:pt idx="0" formatCode="General">
                  <c:v>50700</c:v>
                </c:pt>
                <c:pt idx="1">
                  <c:v>137060</c:v>
                </c:pt>
                <c:pt idx="2" formatCode="General">
                  <c:v>31200</c:v>
                </c:pt>
                <c:pt idx="3" formatCode="General">
                  <c:v>34200</c:v>
                </c:pt>
                <c:pt idx="4" formatCode="General">
                  <c:v>86100</c:v>
                </c:pt>
                <c:pt idx="5" formatCode="General">
                  <c:v>44590</c:v>
                </c:pt>
              </c:numCache>
            </c:numRef>
          </c:val>
        </c:ser>
        <c:dLbls>
          <c:showLegendKey val="0"/>
          <c:showVal val="0"/>
          <c:showCatName val="0"/>
          <c:showSerName val="0"/>
          <c:showPercent val="0"/>
          <c:showBubbleSize val="0"/>
          <c:showLeaderLines val="1"/>
        </c:dLbls>
      </c:pie3DChart>
    </c:plotArea>
    <c:legend>
      <c:legendPos val="r"/>
      <c:layou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b="0">
                <a:solidFill>
                  <a:srgbClr val="000000"/>
                </a:solidFill>
                <a:latin typeface="+mn-lt"/>
              </a:defRPr>
            </a:pPr>
            <a:r>
              <a:rPr b="0">
                <a:solidFill>
                  <a:srgbClr val="000000"/>
                </a:solidFill>
                <a:latin typeface="+mn-lt"/>
              </a:rPr>
              <a:t>Movement of Weekly Total Portfolio Valuation Over the past 7 Weeks</a:t>
            </a:r>
          </a:p>
        </c:rich>
      </c:tx>
      <c:overlay val="0"/>
    </c:title>
    <c:autoTitleDeleted val="0"/>
    <c:plotArea>
      <c:layout/>
      <c:lineChart>
        <c:grouping val="standard"/>
        <c:varyColors val="0"/>
        <c:ser>
          <c:idx val="0"/>
          <c:order val="0"/>
          <c:spPr>
            <a:ln cmpd="sng">
              <a:solidFill>
                <a:srgbClr val="4285F4"/>
              </a:solidFill>
            </a:ln>
          </c:spPr>
          <c:marker>
            <c:symbol val="none"/>
          </c:marker>
          <c:cat>
            <c:strRef>
              <c:f>'week 7'!$C$53:$C$60</c:f>
              <c:strCache>
                <c:ptCount val="8"/>
                <c:pt idx="0">
                  <c:v>Inital Fund</c:v>
                </c:pt>
                <c:pt idx="1">
                  <c:v>Week 1</c:v>
                </c:pt>
                <c:pt idx="2">
                  <c:v>Week 2</c:v>
                </c:pt>
                <c:pt idx="3">
                  <c:v>Week 3</c:v>
                </c:pt>
                <c:pt idx="4">
                  <c:v>Week 4</c:v>
                </c:pt>
                <c:pt idx="5">
                  <c:v>Week 5</c:v>
                </c:pt>
                <c:pt idx="6">
                  <c:v>Week 6</c:v>
                </c:pt>
                <c:pt idx="7">
                  <c:v>Week 7</c:v>
                </c:pt>
              </c:strCache>
            </c:strRef>
          </c:cat>
          <c:val>
            <c:numRef>
              <c:f>'week 7'!$D$53:$D$60</c:f>
              <c:numCache>
                <c:formatCode>General</c:formatCode>
                <c:ptCount val="8"/>
                <c:pt idx="0">
                  <c:v>500000</c:v>
                </c:pt>
                <c:pt idx="1">
                  <c:v>474256.13650000002</c:v>
                </c:pt>
                <c:pt idx="2">
                  <c:v>478707.20241249999</c:v>
                </c:pt>
                <c:pt idx="3">
                  <c:v>483702.49528750003</c:v>
                </c:pt>
                <c:pt idx="4">
                  <c:v>488057.98772500001</c:v>
                </c:pt>
                <c:pt idx="5">
                  <c:v>507251.13272749999</c:v>
                </c:pt>
                <c:pt idx="6">
                  <c:v>554559.19508374995</c:v>
                </c:pt>
                <c:pt idx="7">
                  <c:v>614442.21405875008</c:v>
                </c:pt>
              </c:numCache>
            </c:numRef>
          </c:val>
          <c:smooth val="0"/>
        </c:ser>
        <c:dLbls>
          <c:showLegendKey val="0"/>
          <c:showVal val="0"/>
          <c:showCatName val="0"/>
          <c:showSerName val="0"/>
          <c:showPercent val="0"/>
          <c:showBubbleSize val="0"/>
        </c:dLbls>
        <c:smooth val="0"/>
        <c:axId val="1245334160"/>
        <c:axId val="1231399856"/>
      </c:lineChart>
      <c:catAx>
        <c:axId val="1245334160"/>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231399856"/>
        <c:crosses val="autoZero"/>
        <c:auto val="1"/>
        <c:lblAlgn val="ctr"/>
        <c:lblOffset val="100"/>
        <c:noMultiLvlLbl val="1"/>
      </c:catAx>
      <c:valAx>
        <c:axId val="1231399856"/>
        <c:scaling>
          <c:orientation val="minMax"/>
          <c:max val="650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Portfolio (Cash and Equity)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245334160"/>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1</xdr:col>
      <xdr:colOff>466725</xdr:colOff>
      <xdr:row>26</xdr:row>
      <xdr:rowOff>19050</xdr:rowOff>
    </xdr:from>
    <xdr:ext cx="8401050" cy="3533775"/>
    <xdr:graphicFrame macro="">
      <xdr:nvGraphicFramePr>
        <xdr:cNvPr id="2"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133350</xdr:colOff>
      <xdr:row>35</xdr:row>
      <xdr:rowOff>171450</xdr:rowOff>
    </xdr:from>
    <xdr:ext cx="5715000" cy="3533775"/>
    <xdr:graphicFrame macro="">
      <xdr:nvGraphicFramePr>
        <xdr:cNvPr id="2" name="Chart 2"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133350</xdr:colOff>
      <xdr:row>23</xdr:row>
      <xdr:rowOff>19050</xdr:rowOff>
    </xdr:from>
    <xdr:ext cx="5715000" cy="3533775"/>
    <xdr:graphicFrame macro="">
      <xdr:nvGraphicFramePr>
        <xdr:cNvPr id="3" name="Chart 3"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7</xdr:col>
      <xdr:colOff>161925</xdr:colOff>
      <xdr:row>33</xdr:row>
      <xdr:rowOff>28575</xdr:rowOff>
    </xdr:from>
    <xdr:ext cx="5715000" cy="3533775"/>
    <xdr:graphicFrame macro="">
      <xdr:nvGraphicFramePr>
        <xdr:cNvPr id="4" name="Chart 4"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7</xdr:col>
      <xdr:colOff>295275</xdr:colOff>
      <xdr:row>38</xdr:row>
      <xdr:rowOff>142875</xdr:rowOff>
    </xdr:from>
    <xdr:ext cx="5715000" cy="3533775"/>
    <xdr:graphicFrame macro="">
      <xdr:nvGraphicFramePr>
        <xdr:cNvPr id="5" name="Chart 5"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oneCellAnchor>
    <xdr:from>
      <xdr:col>7</xdr:col>
      <xdr:colOff>352425</xdr:colOff>
      <xdr:row>40</xdr:row>
      <xdr:rowOff>76200</xdr:rowOff>
    </xdr:from>
    <xdr:ext cx="5715000" cy="3533775"/>
    <xdr:graphicFrame macro="">
      <xdr:nvGraphicFramePr>
        <xdr:cNvPr id="6" name="Chart 6"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oneCellAnchor>
    <xdr:from>
      <xdr:col>7</xdr:col>
      <xdr:colOff>123825</xdr:colOff>
      <xdr:row>12</xdr:row>
      <xdr:rowOff>200025</xdr:rowOff>
    </xdr:from>
    <xdr:ext cx="5715000" cy="3533775"/>
    <xdr:graphicFrame macro="">
      <xdr:nvGraphicFramePr>
        <xdr:cNvPr id="7" name="Chart 7"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dr:oneCellAnchor>
    <xdr:from>
      <xdr:col>9</xdr:col>
      <xdr:colOff>657225</xdr:colOff>
      <xdr:row>40</xdr:row>
      <xdr:rowOff>66675</xdr:rowOff>
    </xdr:from>
    <xdr:ext cx="5715000" cy="3533775"/>
    <xdr:graphicFrame macro="">
      <xdr:nvGraphicFramePr>
        <xdr:cNvPr id="8" name="Chart 8"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914400</xdr:colOff>
      <xdr:row>61</xdr:row>
      <xdr:rowOff>9525</xdr:rowOff>
    </xdr:from>
    <xdr:ext cx="6848475" cy="3533775"/>
    <xdr:graphicFrame macro="">
      <xdr:nvGraphicFramePr>
        <xdr:cNvPr id="9" name="Chart 9"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44"/>
  <sheetViews>
    <sheetView topLeftCell="A21" workbookViewId="0">
      <selection activeCell="I14" sqref="I14"/>
    </sheetView>
  </sheetViews>
  <sheetFormatPr defaultColWidth="12.6640625" defaultRowHeight="15.75" customHeight="1"/>
  <cols>
    <col min="1" max="1" width="15.6640625" customWidth="1"/>
    <col min="2" max="2" width="16.6640625" customWidth="1"/>
    <col min="3" max="3" width="17.33203125" customWidth="1"/>
    <col min="4" max="4" width="18" customWidth="1"/>
    <col min="5" max="5" width="16.21875" customWidth="1"/>
    <col min="6" max="6" width="19.109375" customWidth="1"/>
    <col min="7" max="7" width="16.88671875" customWidth="1"/>
    <col min="8" max="8" width="18.77734375" customWidth="1"/>
  </cols>
  <sheetData>
    <row r="1" spans="1:8" ht="13.2">
      <c r="A1" s="150" t="s">
        <v>0</v>
      </c>
      <c r="B1" s="1" t="s">
        <v>1</v>
      </c>
      <c r="C1" s="2" t="s">
        <v>2</v>
      </c>
      <c r="D1" s="2" t="s">
        <v>3</v>
      </c>
      <c r="E1" s="2" t="s">
        <v>4</v>
      </c>
      <c r="F1" s="2" t="s">
        <v>5</v>
      </c>
      <c r="G1" s="2" t="s">
        <v>6</v>
      </c>
      <c r="H1" s="3" t="s">
        <v>7</v>
      </c>
    </row>
    <row r="2" spans="1:8" ht="24" customHeight="1">
      <c r="A2" s="151"/>
      <c r="B2" s="4" t="s">
        <v>8</v>
      </c>
      <c r="C2" s="4" t="s">
        <v>9</v>
      </c>
      <c r="D2" s="4" t="s">
        <v>10</v>
      </c>
      <c r="E2" s="4" t="s">
        <v>11</v>
      </c>
      <c r="F2" s="4" t="s">
        <v>12</v>
      </c>
      <c r="G2" s="4" t="s">
        <v>13</v>
      </c>
      <c r="H2" s="5" t="s">
        <v>14</v>
      </c>
    </row>
    <row r="3" spans="1:8" ht="13.2">
      <c r="A3" s="152" t="s">
        <v>15</v>
      </c>
      <c r="B3" s="153"/>
      <c r="C3" s="154"/>
      <c r="D3" s="154"/>
      <c r="E3" s="154"/>
      <c r="F3" s="154"/>
      <c r="G3" s="154"/>
      <c r="H3" s="155"/>
    </row>
    <row r="4" spans="1:8" ht="13.2">
      <c r="A4" s="144"/>
      <c r="B4" s="156"/>
      <c r="C4" s="145"/>
      <c r="D4" s="145"/>
      <c r="E4" s="145"/>
      <c r="F4" s="145"/>
      <c r="G4" s="145"/>
      <c r="H4" s="157"/>
    </row>
    <row r="5" spans="1:8" ht="13.2">
      <c r="A5" s="144"/>
      <c r="B5" s="156"/>
      <c r="C5" s="145"/>
      <c r="D5" s="145"/>
      <c r="E5" s="145"/>
      <c r="F5" s="145"/>
      <c r="G5" s="145"/>
      <c r="H5" s="157"/>
    </row>
    <row r="6" spans="1:8" ht="13.2">
      <c r="A6" s="144"/>
      <c r="B6" s="156"/>
      <c r="C6" s="145"/>
      <c r="D6" s="145"/>
      <c r="E6" s="145"/>
      <c r="F6" s="145"/>
      <c r="G6" s="145"/>
      <c r="H6" s="157"/>
    </row>
    <row r="7" spans="1:8" ht="13.2">
      <c r="A7" s="144"/>
      <c r="B7" s="156"/>
      <c r="C7" s="145"/>
      <c r="D7" s="145"/>
      <c r="E7" s="145"/>
      <c r="F7" s="145"/>
      <c r="G7" s="145"/>
      <c r="H7" s="157"/>
    </row>
    <row r="8" spans="1:8" ht="13.2">
      <c r="A8" s="144"/>
      <c r="B8" s="156"/>
      <c r="C8" s="145"/>
      <c r="D8" s="145"/>
      <c r="E8" s="145"/>
      <c r="F8" s="145"/>
      <c r="G8" s="145"/>
      <c r="H8" s="157"/>
    </row>
    <row r="9" spans="1:8" ht="13.2">
      <c r="A9" s="144"/>
      <c r="B9" s="156"/>
      <c r="C9" s="145"/>
      <c r="D9" s="145"/>
      <c r="E9" s="145"/>
      <c r="F9" s="145"/>
      <c r="G9" s="145"/>
      <c r="H9" s="157"/>
    </row>
    <row r="10" spans="1:8" ht="13.2">
      <c r="A10" s="144"/>
      <c r="B10" s="156"/>
      <c r="C10" s="145"/>
      <c r="D10" s="145"/>
      <c r="E10" s="145"/>
      <c r="F10" s="145"/>
      <c r="G10" s="145"/>
      <c r="H10" s="157"/>
    </row>
    <row r="11" spans="1:8" ht="13.2">
      <c r="A11" s="144"/>
      <c r="B11" s="156"/>
      <c r="C11" s="145"/>
      <c r="D11" s="145"/>
      <c r="E11" s="145"/>
      <c r="F11" s="145"/>
      <c r="G11" s="145"/>
      <c r="H11" s="157"/>
    </row>
    <row r="12" spans="1:8" ht="13.2">
      <c r="A12" s="144"/>
      <c r="B12" s="156"/>
      <c r="C12" s="145"/>
      <c r="D12" s="145"/>
      <c r="E12" s="145"/>
      <c r="F12" s="145"/>
      <c r="G12" s="145"/>
      <c r="H12" s="157"/>
    </row>
    <row r="13" spans="1:8" ht="13.2">
      <c r="A13" s="144"/>
      <c r="B13" s="156"/>
      <c r="C13" s="145"/>
      <c r="D13" s="145"/>
      <c r="E13" s="145"/>
      <c r="F13" s="145"/>
      <c r="G13" s="145"/>
      <c r="H13" s="157"/>
    </row>
    <row r="14" spans="1:8" ht="13.2">
      <c r="A14" s="144"/>
      <c r="B14" s="156"/>
      <c r="C14" s="145"/>
      <c r="D14" s="145"/>
      <c r="E14" s="145"/>
      <c r="F14" s="145"/>
      <c r="G14" s="145"/>
      <c r="H14" s="157"/>
    </row>
    <row r="15" spans="1:8" ht="13.2">
      <c r="A15" s="144"/>
      <c r="B15" s="156"/>
      <c r="C15" s="145"/>
      <c r="D15" s="145"/>
      <c r="E15" s="145"/>
      <c r="F15" s="145"/>
      <c r="G15" s="145"/>
      <c r="H15" s="157"/>
    </row>
    <row r="16" spans="1:8" ht="13.2">
      <c r="A16" s="144"/>
      <c r="B16" s="156"/>
      <c r="C16" s="145"/>
      <c r="D16" s="145"/>
      <c r="E16" s="145"/>
      <c r="F16" s="145"/>
      <c r="G16" s="145"/>
      <c r="H16" s="157"/>
    </row>
    <row r="17" spans="1:8" ht="13.2">
      <c r="A17" s="144"/>
      <c r="B17" s="156"/>
      <c r="C17" s="145"/>
      <c r="D17" s="145"/>
      <c r="E17" s="145"/>
      <c r="F17" s="145"/>
      <c r="G17" s="145"/>
      <c r="H17" s="157"/>
    </row>
    <row r="18" spans="1:8" ht="13.2">
      <c r="A18" s="144"/>
      <c r="B18" s="156"/>
      <c r="C18" s="145"/>
      <c r="D18" s="145"/>
      <c r="E18" s="145"/>
      <c r="F18" s="145"/>
      <c r="G18" s="145"/>
      <c r="H18" s="157"/>
    </row>
    <row r="19" spans="1:8" ht="13.2">
      <c r="A19" s="144"/>
      <c r="B19" s="156"/>
      <c r="C19" s="145"/>
      <c r="D19" s="145"/>
      <c r="E19" s="145"/>
      <c r="F19" s="145"/>
      <c r="G19" s="145"/>
      <c r="H19" s="157"/>
    </row>
    <row r="20" spans="1:8" ht="13.2">
      <c r="A20" s="144"/>
      <c r="B20" s="156"/>
      <c r="C20" s="145"/>
      <c r="D20" s="145"/>
      <c r="E20" s="145"/>
      <c r="F20" s="145"/>
      <c r="G20" s="145"/>
      <c r="H20" s="157"/>
    </row>
    <row r="21" spans="1:8" ht="13.2">
      <c r="A21" s="147"/>
      <c r="B21" s="158"/>
      <c r="C21" s="159"/>
      <c r="D21" s="159"/>
      <c r="E21" s="159"/>
      <c r="F21" s="159"/>
      <c r="G21" s="159"/>
      <c r="H21" s="160"/>
    </row>
    <row r="22" spans="1:8" ht="13.2">
      <c r="A22" s="6"/>
      <c r="B22" s="7" t="s">
        <v>1</v>
      </c>
      <c r="C22" s="7" t="s">
        <v>2</v>
      </c>
      <c r="D22" s="7" t="s">
        <v>3</v>
      </c>
      <c r="E22" s="7" t="s">
        <v>4</v>
      </c>
      <c r="F22" s="7" t="s">
        <v>5</v>
      </c>
      <c r="G22" s="7" t="s">
        <v>6</v>
      </c>
      <c r="H22" s="8" t="s">
        <v>7</v>
      </c>
    </row>
    <row r="23" spans="1:8" ht="96" customHeight="1">
      <c r="A23" s="9" t="s">
        <v>16</v>
      </c>
      <c r="B23" s="10" t="s">
        <v>17</v>
      </c>
      <c r="C23" s="11" t="s">
        <v>18</v>
      </c>
      <c r="D23" s="11" t="s">
        <v>19</v>
      </c>
      <c r="E23" s="11" t="s">
        <v>20</v>
      </c>
      <c r="F23" s="11" t="s">
        <v>21</v>
      </c>
      <c r="G23" s="11" t="s">
        <v>21</v>
      </c>
      <c r="H23" s="12" t="s">
        <v>22</v>
      </c>
    </row>
    <row r="24" spans="1:8" ht="71.25" customHeight="1">
      <c r="A24" s="9" t="s">
        <v>23</v>
      </c>
      <c r="B24" s="10" t="s">
        <v>24</v>
      </c>
      <c r="C24" s="11" t="s">
        <v>25</v>
      </c>
      <c r="D24" s="11" t="s">
        <v>26</v>
      </c>
      <c r="E24" s="11" t="s">
        <v>27</v>
      </c>
      <c r="F24" s="11" t="s">
        <v>28</v>
      </c>
      <c r="G24" s="11" t="s">
        <v>29</v>
      </c>
      <c r="H24" s="12" t="s">
        <v>30</v>
      </c>
    </row>
    <row r="25" spans="1:8" ht="13.2">
      <c r="A25" s="13" t="s">
        <v>31</v>
      </c>
      <c r="B25" s="14">
        <v>500000</v>
      </c>
      <c r="C25" s="15"/>
      <c r="D25" s="15"/>
      <c r="E25" s="15"/>
      <c r="F25" s="15"/>
      <c r="G25" s="15"/>
      <c r="H25" s="16"/>
    </row>
    <row r="26" spans="1:8" ht="13.8">
      <c r="A26" s="17" t="s">
        <v>32</v>
      </c>
      <c r="B26" s="18">
        <v>474256.13650000002</v>
      </c>
      <c r="C26" s="18">
        <v>478707.20241249999</v>
      </c>
      <c r="D26" s="18">
        <v>483702.49528750003</v>
      </c>
      <c r="E26" s="18">
        <v>488057.98772500001</v>
      </c>
      <c r="F26" s="19">
        <v>507251.13272749999</v>
      </c>
      <c r="G26" s="19">
        <v>554559.19508374995</v>
      </c>
      <c r="H26" s="20">
        <v>614442.21405875008</v>
      </c>
    </row>
    <row r="27" spans="1:8" ht="13.2">
      <c r="A27" s="162" t="s">
        <v>33</v>
      </c>
      <c r="B27" s="161"/>
      <c r="C27" s="145"/>
      <c r="D27" s="145"/>
      <c r="E27" s="145"/>
      <c r="F27" s="145"/>
      <c r="G27" s="145"/>
      <c r="H27" s="146"/>
    </row>
    <row r="28" spans="1:8" ht="13.2">
      <c r="A28" s="163"/>
      <c r="B28" s="145"/>
      <c r="C28" s="145"/>
      <c r="D28" s="145"/>
      <c r="E28" s="145"/>
      <c r="F28" s="145"/>
      <c r="G28" s="145"/>
      <c r="H28" s="146"/>
    </row>
    <row r="29" spans="1:8" ht="13.2">
      <c r="A29" s="163"/>
      <c r="B29" s="145"/>
      <c r="C29" s="145"/>
      <c r="D29" s="145"/>
      <c r="E29" s="145"/>
      <c r="F29" s="145"/>
      <c r="G29" s="145"/>
      <c r="H29" s="146"/>
    </row>
    <row r="30" spans="1:8" ht="13.2">
      <c r="A30" s="163"/>
      <c r="B30" s="145"/>
      <c r="C30" s="145"/>
      <c r="D30" s="145"/>
      <c r="E30" s="145"/>
      <c r="F30" s="145"/>
      <c r="G30" s="145"/>
      <c r="H30" s="146"/>
    </row>
    <row r="31" spans="1:8" ht="13.2">
      <c r="A31" s="163"/>
      <c r="B31" s="145"/>
      <c r="C31" s="145"/>
      <c r="D31" s="145"/>
      <c r="E31" s="145"/>
      <c r="F31" s="145"/>
      <c r="G31" s="145"/>
      <c r="H31" s="146"/>
    </row>
    <row r="32" spans="1:8" ht="13.2">
      <c r="A32" s="163"/>
      <c r="B32" s="145"/>
      <c r="C32" s="145"/>
      <c r="D32" s="145"/>
      <c r="E32" s="145"/>
      <c r="F32" s="145"/>
      <c r="G32" s="145"/>
      <c r="H32" s="146"/>
    </row>
    <row r="33" spans="1:8" ht="13.2">
      <c r="A33" s="163"/>
      <c r="B33" s="145"/>
      <c r="C33" s="145"/>
      <c r="D33" s="145"/>
      <c r="E33" s="145"/>
      <c r="F33" s="145"/>
      <c r="G33" s="145"/>
      <c r="H33" s="146"/>
    </row>
    <row r="34" spans="1:8" ht="13.2">
      <c r="A34" s="163"/>
      <c r="B34" s="145"/>
      <c r="C34" s="145"/>
      <c r="D34" s="145"/>
      <c r="E34" s="145"/>
      <c r="F34" s="145"/>
      <c r="G34" s="145"/>
      <c r="H34" s="146"/>
    </row>
    <row r="35" spans="1:8" ht="13.2">
      <c r="A35" s="163"/>
      <c r="B35" s="145"/>
      <c r="C35" s="145"/>
      <c r="D35" s="145"/>
      <c r="E35" s="145"/>
      <c r="F35" s="145"/>
      <c r="G35" s="145"/>
      <c r="H35" s="146"/>
    </row>
    <row r="36" spans="1:8" ht="13.2">
      <c r="A36" s="163"/>
      <c r="B36" s="145"/>
      <c r="C36" s="145"/>
      <c r="D36" s="145"/>
      <c r="E36" s="145"/>
      <c r="F36" s="145"/>
      <c r="G36" s="145"/>
      <c r="H36" s="146"/>
    </row>
    <row r="37" spans="1:8" ht="13.2">
      <c r="A37" s="163"/>
      <c r="B37" s="145"/>
      <c r="C37" s="145"/>
      <c r="D37" s="145"/>
      <c r="E37" s="145"/>
      <c r="F37" s="145"/>
      <c r="G37" s="145"/>
      <c r="H37" s="146"/>
    </row>
    <row r="38" spans="1:8" ht="13.2">
      <c r="A38" s="163"/>
      <c r="B38" s="145"/>
      <c r="C38" s="145"/>
      <c r="D38" s="145"/>
      <c r="E38" s="145"/>
      <c r="F38" s="145"/>
      <c r="G38" s="145"/>
      <c r="H38" s="146"/>
    </row>
    <row r="39" spans="1:8" ht="13.2">
      <c r="A39" s="163"/>
      <c r="B39" s="145"/>
      <c r="C39" s="145"/>
      <c r="D39" s="145"/>
      <c r="E39" s="145"/>
      <c r="F39" s="145"/>
      <c r="G39" s="145"/>
      <c r="H39" s="146"/>
    </row>
    <row r="40" spans="1:8" ht="13.2">
      <c r="A40" s="163"/>
      <c r="B40" s="145"/>
      <c r="C40" s="145"/>
      <c r="D40" s="145"/>
      <c r="E40" s="145"/>
      <c r="F40" s="145"/>
      <c r="G40" s="145"/>
      <c r="H40" s="146"/>
    </row>
    <row r="41" spans="1:8" ht="13.2">
      <c r="A41" s="163"/>
      <c r="B41" s="145"/>
      <c r="C41" s="145"/>
      <c r="D41" s="145"/>
      <c r="E41" s="145"/>
      <c r="F41" s="145"/>
      <c r="G41" s="145"/>
      <c r="H41" s="146"/>
    </row>
    <row r="42" spans="1:8" ht="13.2">
      <c r="A42" s="163"/>
      <c r="B42" s="145"/>
      <c r="C42" s="145"/>
      <c r="D42" s="145"/>
      <c r="E42" s="145"/>
      <c r="F42" s="145"/>
      <c r="G42" s="145"/>
      <c r="H42" s="146"/>
    </row>
    <row r="43" spans="1:8" ht="13.2">
      <c r="A43" s="163"/>
      <c r="B43" s="145"/>
      <c r="C43" s="145"/>
      <c r="D43" s="145"/>
      <c r="E43" s="145"/>
      <c r="F43" s="145"/>
      <c r="G43" s="145"/>
      <c r="H43" s="146"/>
    </row>
    <row r="44" spans="1:8" ht="13.2">
      <c r="A44" s="151"/>
      <c r="B44" s="148"/>
      <c r="C44" s="148"/>
      <c r="D44" s="148"/>
      <c r="E44" s="148"/>
      <c r="F44" s="148"/>
      <c r="G44" s="148"/>
      <c r="H44" s="149"/>
    </row>
  </sheetData>
  <mergeCells count="5">
    <mergeCell ref="A1:A2"/>
    <mergeCell ref="A3:A21"/>
    <mergeCell ref="B3:H21"/>
    <mergeCell ref="B27:H44"/>
    <mergeCell ref="A27:A4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37"/>
  <sheetViews>
    <sheetView workbookViewId="0">
      <selection sqref="A1:F1"/>
    </sheetView>
  </sheetViews>
  <sheetFormatPr defaultColWidth="12.6640625" defaultRowHeight="15.75" customHeight="1"/>
  <cols>
    <col min="6" max="6" width="14.33203125" customWidth="1"/>
  </cols>
  <sheetData>
    <row r="1" spans="1:26" ht="15.75" customHeight="1">
      <c r="A1" s="164" t="s">
        <v>34</v>
      </c>
      <c r="B1" s="145"/>
      <c r="C1" s="145"/>
      <c r="D1" s="145"/>
      <c r="E1" s="145"/>
      <c r="F1" s="145"/>
      <c r="G1" s="21"/>
      <c r="H1" s="21"/>
      <c r="I1" s="21"/>
      <c r="J1" s="21"/>
      <c r="K1" s="21"/>
      <c r="L1" s="21"/>
      <c r="M1" s="21"/>
      <c r="N1" s="21"/>
      <c r="O1" s="21"/>
      <c r="P1" s="21"/>
      <c r="Q1" s="21"/>
      <c r="R1" s="21"/>
      <c r="S1" s="21"/>
      <c r="T1" s="21"/>
      <c r="U1" s="21"/>
      <c r="V1" s="21"/>
      <c r="W1" s="21"/>
      <c r="X1" s="21"/>
      <c r="Y1" s="21"/>
      <c r="Z1" s="21"/>
    </row>
    <row r="2" spans="1:26" ht="15.75" customHeight="1">
      <c r="A2" s="22" t="s">
        <v>35</v>
      </c>
      <c r="B2" s="23" t="s">
        <v>36</v>
      </c>
      <c r="C2" s="23" t="s">
        <v>37</v>
      </c>
      <c r="D2" s="23" t="s">
        <v>38</v>
      </c>
      <c r="E2" s="23" t="s">
        <v>39</v>
      </c>
      <c r="F2" s="23" t="s">
        <v>40</v>
      </c>
    </row>
    <row r="3" spans="1:26" ht="15.75" customHeight="1">
      <c r="A3" s="24" t="s">
        <v>41</v>
      </c>
      <c r="B3" s="25">
        <v>1965.98</v>
      </c>
      <c r="C3" s="25">
        <v>1934.41</v>
      </c>
      <c r="D3" s="25">
        <v>1965.98</v>
      </c>
      <c r="E3" s="25">
        <v>1934.45</v>
      </c>
      <c r="F3" s="25">
        <v>2025489052.1400001</v>
      </c>
    </row>
    <row r="4" spans="1:26" ht="15.75" customHeight="1">
      <c r="A4" s="24" t="s">
        <v>42</v>
      </c>
      <c r="B4" s="25">
        <v>1980.26</v>
      </c>
      <c r="C4" s="25">
        <v>1947.37</v>
      </c>
      <c r="D4" s="25">
        <v>1950.37</v>
      </c>
      <c r="E4" s="25">
        <v>1968.93</v>
      </c>
      <c r="F4" s="25">
        <v>1494394613.6600001</v>
      </c>
    </row>
    <row r="5" spans="1:26" ht="15.75" customHeight="1">
      <c r="A5" s="24" t="s">
        <v>43</v>
      </c>
      <c r="B5" s="25">
        <v>1957.88</v>
      </c>
      <c r="C5" s="25">
        <v>1933.64</v>
      </c>
      <c r="D5" s="25">
        <v>1953.35</v>
      </c>
      <c r="E5" s="25">
        <v>1951.31</v>
      </c>
      <c r="F5" s="25">
        <v>957060225.96000004</v>
      </c>
    </row>
    <row r="6" spans="1:26" ht="15.75" customHeight="1">
      <c r="A6" s="24" t="s">
        <v>44</v>
      </c>
      <c r="B6" s="25">
        <v>1955.6</v>
      </c>
      <c r="C6" s="25">
        <v>1942.95</v>
      </c>
      <c r="D6" s="25">
        <v>1949.85</v>
      </c>
      <c r="E6" s="25">
        <v>1953.07</v>
      </c>
      <c r="F6" s="25">
        <v>842695301.99000001</v>
      </c>
    </row>
    <row r="7" spans="1:26" ht="15.75" customHeight="1">
      <c r="A7" s="24" t="s">
        <v>45</v>
      </c>
      <c r="B7" s="25">
        <v>1969.02</v>
      </c>
      <c r="C7" s="25">
        <v>1941.58</v>
      </c>
      <c r="D7" s="25">
        <v>1961.06</v>
      </c>
      <c r="E7" s="25">
        <v>1949.48</v>
      </c>
      <c r="F7" s="25">
        <v>1322972185.6500001</v>
      </c>
    </row>
    <row r="8" spans="1:26" ht="15.75" customHeight="1">
      <c r="A8" s="24" t="s">
        <v>46</v>
      </c>
      <c r="B8" s="25">
        <v>1973.55</v>
      </c>
      <c r="C8" s="25">
        <v>1957.18</v>
      </c>
      <c r="D8" s="25">
        <v>1963.22</v>
      </c>
      <c r="E8" s="25">
        <v>1961.07</v>
      </c>
      <c r="F8" s="25">
        <v>1561702992.01</v>
      </c>
    </row>
    <row r="9" spans="1:26" ht="15.75" customHeight="1">
      <c r="A9" s="24" t="s">
        <v>47</v>
      </c>
      <c r="B9" s="25">
        <v>1965.77</v>
      </c>
      <c r="C9" s="25">
        <v>1935.65</v>
      </c>
      <c r="D9" s="25">
        <v>1938.76</v>
      </c>
      <c r="E9" s="25">
        <v>1964.79</v>
      </c>
      <c r="F9" s="25">
        <v>1670455034.6300001</v>
      </c>
    </row>
    <row r="10" spans="1:26" ht="15.75" customHeight="1">
      <c r="A10" s="24" t="s">
        <v>48</v>
      </c>
      <c r="B10" s="25">
        <v>1944.11</v>
      </c>
      <c r="C10" s="25">
        <v>1922.13</v>
      </c>
      <c r="D10" s="25">
        <v>1933.88</v>
      </c>
      <c r="E10" s="25">
        <v>1941.08</v>
      </c>
      <c r="F10" s="25">
        <v>965210899.13999999</v>
      </c>
    </row>
    <row r="11" spans="1:26" ht="15.75" customHeight="1">
      <c r="A11" s="24" t="s">
        <v>49</v>
      </c>
      <c r="B11" s="25">
        <v>1936.39</v>
      </c>
      <c r="C11" s="25">
        <v>1916.19</v>
      </c>
      <c r="D11" s="25">
        <v>1917.28</v>
      </c>
      <c r="E11" s="25">
        <v>1935.08</v>
      </c>
      <c r="F11" s="25">
        <v>1654662550.99</v>
      </c>
    </row>
    <row r="12" spans="1:26" ht="15.75" customHeight="1">
      <c r="A12" s="24" t="s">
        <v>50</v>
      </c>
      <c r="B12" s="25">
        <v>1918.51</v>
      </c>
      <c r="C12" s="25">
        <v>1883.09</v>
      </c>
      <c r="D12" s="25">
        <v>1885.31</v>
      </c>
      <c r="E12" s="25">
        <v>1916.04</v>
      </c>
      <c r="F12" s="25">
        <v>1103404045.0799999</v>
      </c>
    </row>
    <row r="13" spans="1:26" ht="15.75" customHeight="1">
      <c r="A13" s="24" t="s">
        <v>51</v>
      </c>
      <c r="B13" s="25">
        <v>1902.42</v>
      </c>
      <c r="C13" s="25">
        <v>1868.65</v>
      </c>
      <c r="D13" s="25">
        <v>1902.27</v>
      </c>
      <c r="E13" s="25">
        <v>1884.22</v>
      </c>
      <c r="F13" s="25">
        <v>1366010464.02</v>
      </c>
    </row>
    <row r="14" spans="1:26" ht="15.75" customHeight="1">
      <c r="A14" s="24" t="s">
        <v>52</v>
      </c>
      <c r="B14" s="25">
        <v>1904.75</v>
      </c>
      <c r="C14" s="25">
        <v>1888.82</v>
      </c>
      <c r="D14" s="25">
        <v>1899.7</v>
      </c>
      <c r="E14" s="25">
        <v>1900.23</v>
      </c>
      <c r="F14" s="25">
        <v>777089165.14999998</v>
      </c>
    </row>
    <row r="15" spans="1:26" ht="15.75" customHeight="1">
      <c r="A15" s="24" t="s">
        <v>53</v>
      </c>
      <c r="B15" s="25">
        <v>1906.04</v>
      </c>
      <c r="C15" s="25">
        <v>1893.01</v>
      </c>
      <c r="D15" s="25">
        <v>1897.08</v>
      </c>
      <c r="E15" s="25">
        <v>1900.61</v>
      </c>
      <c r="F15" s="25">
        <v>727877897.36000001</v>
      </c>
    </row>
    <row r="16" spans="1:26" ht="15.75" customHeight="1">
      <c r="A16" s="24" t="s">
        <v>54</v>
      </c>
      <c r="B16" s="25">
        <v>1899</v>
      </c>
      <c r="C16" s="25">
        <v>1880.16</v>
      </c>
      <c r="D16" s="25">
        <v>1882.6</v>
      </c>
      <c r="E16" s="25">
        <v>1897.34</v>
      </c>
      <c r="F16" s="25">
        <v>1192616187.8199999</v>
      </c>
    </row>
    <row r="17" spans="1:6" ht="15.75" customHeight="1">
      <c r="A17" s="24" t="s">
        <v>55</v>
      </c>
      <c r="B17" s="25">
        <v>1883.82</v>
      </c>
      <c r="C17" s="25">
        <v>1850.96</v>
      </c>
      <c r="D17" s="25">
        <v>1855.06</v>
      </c>
      <c r="E17" s="25">
        <v>1883.65</v>
      </c>
      <c r="F17" s="25">
        <v>1157155099.0899999</v>
      </c>
    </row>
    <row r="18" spans="1:6" ht="15.75" customHeight="1">
      <c r="A18" s="24" t="s">
        <v>56</v>
      </c>
      <c r="B18" s="25">
        <v>1865.18</v>
      </c>
      <c r="C18" s="25">
        <v>1849.19</v>
      </c>
      <c r="D18" s="25">
        <v>1858.89</v>
      </c>
      <c r="E18" s="25">
        <v>1855.19</v>
      </c>
      <c r="F18" s="25">
        <v>886098568.38</v>
      </c>
    </row>
    <row r="19" spans="1:6" ht="15.75" customHeight="1">
      <c r="A19" s="24" t="s">
        <v>57</v>
      </c>
      <c r="B19" s="25">
        <v>1881.21</v>
      </c>
      <c r="C19" s="25">
        <v>1858.57</v>
      </c>
      <c r="D19" s="25">
        <v>1873.11</v>
      </c>
      <c r="E19" s="25">
        <v>1859.72</v>
      </c>
      <c r="F19" s="25">
        <v>930839901.13999999</v>
      </c>
    </row>
    <row r="20" spans="1:6" ht="15.75" customHeight="1">
      <c r="A20" s="24" t="s">
        <v>58</v>
      </c>
      <c r="B20" s="25">
        <v>1883.09</v>
      </c>
      <c r="C20" s="25">
        <v>1864.7</v>
      </c>
      <c r="D20" s="25">
        <v>1867.22</v>
      </c>
      <c r="E20" s="25">
        <v>1874.85</v>
      </c>
      <c r="F20" s="25">
        <v>863816561.05999994</v>
      </c>
    </row>
    <row r="21" spans="1:6" ht="15.75" customHeight="1">
      <c r="A21" s="24" t="s">
        <v>59</v>
      </c>
      <c r="B21" s="25">
        <v>1867.21</v>
      </c>
      <c r="C21" s="25">
        <v>1850.58</v>
      </c>
      <c r="D21" s="25">
        <v>1867.21</v>
      </c>
      <c r="E21" s="25">
        <v>1864.41</v>
      </c>
      <c r="F21" s="25">
        <v>1119797921.3099999</v>
      </c>
    </row>
    <row r="22" spans="1:6" ht="15.75" customHeight="1">
      <c r="A22" s="24" t="s">
        <v>60</v>
      </c>
      <c r="B22" s="25">
        <v>1924.09</v>
      </c>
      <c r="C22" s="25">
        <v>1866.37</v>
      </c>
      <c r="D22" s="25">
        <v>1924.09</v>
      </c>
      <c r="E22" s="25">
        <v>1868.18</v>
      </c>
      <c r="F22" s="25">
        <v>2097049941.3499999</v>
      </c>
    </row>
    <row r="23" spans="1:6" ht="15.75" customHeight="1">
      <c r="A23" s="24" t="s">
        <v>61</v>
      </c>
      <c r="B23" s="25">
        <v>1999.01</v>
      </c>
      <c r="C23" s="25">
        <v>1928.81</v>
      </c>
      <c r="D23" s="25">
        <v>1983.95</v>
      </c>
      <c r="E23" s="25">
        <v>1928.81</v>
      </c>
      <c r="F23" s="25">
        <v>3884396997.98</v>
      </c>
    </row>
    <row r="24" spans="1:6" ht="15.75" customHeight="1">
      <c r="A24" s="24" t="s">
        <v>62</v>
      </c>
      <c r="B24" s="25">
        <v>1994.33</v>
      </c>
      <c r="C24" s="25">
        <v>1961.57</v>
      </c>
      <c r="D24" s="25">
        <v>1972.15</v>
      </c>
      <c r="E24" s="25">
        <v>1991.81</v>
      </c>
      <c r="F24" s="25">
        <v>2153547207.9099998</v>
      </c>
    </row>
    <row r="25" spans="1:6" ht="15.75" customHeight="1">
      <c r="A25" s="24" t="s">
        <v>63</v>
      </c>
      <c r="B25" s="25">
        <v>2029.11</v>
      </c>
      <c r="C25" s="25">
        <v>1962.42</v>
      </c>
      <c r="D25" s="25">
        <v>2029.03</v>
      </c>
      <c r="E25" s="25">
        <v>1973.18</v>
      </c>
      <c r="F25" s="25">
        <v>2860345781.6799998</v>
      </c>
    </row>
    <row r="26" spans="1:6" ht="15.75" customHeight="1">
      <c r="A26" s="24" t="s">
        <v>64</v>
      </c>
      <c r="B26" s="25">
        <v>2083.19</v>
      </c>
      <c r="C26" s="25">
        <v>2030.25</v>
      </c>
      <c r="D26" s="25">
        <v>2046.26</v>
      </c>
      <c r="E26" s="25">
        <v>2037.21</v>
      </c>
      <c r="F26" s="25">
        <v>4048879510.1900001</v>
      </c>
    </row>
    <row r="27" spans="1:6" ht="15.75" customHeight="1">
      <c r="A27" s="24" t="s">
        <v>65</v>
      </c>
      <c r="B27" s="25">
        <v>2070.58</v>
      </c>
      <c r="C27" s="25">
        <v>2028.32</v>
      </c>
      <c r="D27" s="25">
        <v>2064.09</v>
      </c>
      <c r="E27" s="25">
        <v>2047.46</v>
      </c>
      <c r="F27" s="25">
        <v>2960927440.6700001</v>
      </c>
    </row>
    <row r="28" spans="1:6" ht="15.75" customHeight="1">
      <c r="A28" s="24" t="s">
        <v>66</v>
      </c>
      <c r="B28" s="25">
        <v>2081.5300000000002</v>
      </c>
      <c r="C28" s="25">
        <v>2050.5700000000002</v>
      </c>
      <c r="D28" s="25">
        <v>2061.06</v>
      </c>
      <c r="E28" s="25">
        <v>2066.02</v>
      </c>
      <c r="F28" s="25">
        <v>3458089787.9200001</v>
      </c>
    </row>
    <row r="29" spans="1:6" ht="14.4">
      <c r="A29" s="24" t="s">
        <v>67</v>
      </c>
      <c r="B29" s="25">
        <v>2126.04</v>
      </c>
      <c r="C29" s="25">
        <v>2066.5700000000002</v>
      </c>
      <c r="D29" s="25">
        <v>2125.84</v>
      </c>
      <c r="E29" s="25">
        <v>2069.34</v>
      </c>
      <c r="F29" s="25">
        <v>3501142097.4299998</v>
      </c>
    </row>
    <row r="30" spans="1:6" ht="14.4">
      <c r="A30" s="24" t="s">
        <v>68</v>
      </c>
      <c r="B30" s="25">
        <v>2160.73</v>
      </c>
      <c r="C30" s="25">
        <v>2113.3200000000002</v>
      </c>
      <c r="D30" s="25">
        <v>2143.9299999999998</v>
      </c>
      <c r="E30" s="25">
        <v>2134.88</v>
      </c>
      <c r="F30" s="25">
        <v>5040740937.0900002</v>
      </c>
    </row>
    <row r="31" spans="1:6" ht="14.4">
      <c r="A31" s="24" t="s">
        <v>69</v>
      </c>
      <c r="B31" s="25">
        <v>2191.69</v>
      </c>
      <c r="C31" s="25">
        <v>2126.4699999999998</v>
      </c>
      <c r="D31" s="25">
        <v>2164.61</v>
      </c>
      <c r="E31" s="25">
        <v>2148.9299999999998</v>
      </c>
      <c r="F31" s="25">
        <v>5459925001.1899996</v>
      </c>
    </row>
    <row r="32" spans="1:6" ht="14.4">
      <c r="A32" s="24" t="s">
        <v>70</v>
      </c>
      <c r="B32" s="25">
        <v>2211.77</v>
      </c>
      <c r="C32" s="25">
        <v>2161.0300000000002</v>
      </c>
      <c r="D32" s="25">
        <v>2211.7600000000002</v>
      </c>
      <c r="E32" s="25">
        <v>2171.46</v>
      </c>
      <c r="F32" s="25">
        <v>5314307853.4300003</v>
      </c>
    </row>
    <row r="33" spans="1:6" ht="14.4">
      <c r="A33" s="24" t="s">
        <v>71</v>
      </c>
      <c r="B33" s="25">
        <v>2277.61</v>
      </c>
      <c r="C33" s="25">
        <v>2178.19</v>
      </c>
      <c r="D33" s="25">
        <v>2190.42</v>
      </c>
      <c r="E33" s="25">
        <v>2215.35</v>
      </c>
      <c r="F33" s="25">
        <v>7658823579.8599997</v>
      </c>
    </row>
    <row r="34" spans="1:6" ht="14.4">
      <c r="A34" s="24" t="s">
        <v>72</v>
      </c>
      <c r="B34" s="25">
        <v>2237.37</v>
      </c>
      <c r="C34" s="25">
        <v>2143.9699999999998</v>
      </c>
      <c r="D34" s="25">
        <v>2149.39</v>
      </c>
      <c r="E34" s="25">
        <v>2203.84</v>
      </c>
      <c r="F34" s="25">
        <v>5477624724.3699999</v>
      </c>
    </row>
    <row r="35" spans="1:6" ht="14.4">
      <c r="A35" s="24" t="s">
        <v>73</v>
      </c>
      <c r="B35" s="25">
        <v>2187.79</v>
      </c>
      <c r="C35" s="25">
        <v>2136.38</v>
      </c>
      <c r="D35" s="25">
        <v>2182.11</v>
      </c>
      <c r="E35" s="25">
        <v>2152.0500000000002</v>
      </c>
      <c r="F35" s="25">
        <v>3724794587.7600002</v>
      </c>
    </row>
    <row r="36" spans="1:6" ht="14.4">
      <c r="A36" s="24" t="s">
        <v>74</v>
      </c>
      <c r="B36" s="25">
        <v>2214.7800000000002</v>
      </c>
      <c r="C36" s="25">
        <v>2166.35</v>
      </c>
      <c r="D36" s="25">
        <v>2173.1</v>
      </c>
      <c r="E36" s="25">
        <v>2185.73</v>
      </c>
      <c r="F36" s="25">
        <v>4928714602.6499996</v>
      </c>
    </row>
    <row r="37" spans="1:6" ht="14.4">
      <c r="A37" s="24" t="s">
        <v>75</v>
      </c>
      <c r="B37" s="25">
        <v>2192.71</v>
      </c>
      <c r="C37" s="25">
        <v>2163.14</v>
      </c>
      <c r="D37" s="25">
        <v>2178.81</v>
      </c>
      <c r="E37" s="25">
        <v>2175.3000000000002</v>
      </c>
      <c r="F37" s="25">
        <v>3044529329.6700001</v>
      </c>
    </row>
  </sheetData>
  <mergeCells count="1">
    <mergeCell ref="A1:F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E965"/>
  <sheetViews>
    <sheetView workbookViewId="0"/>
  </sheetViews>
  <sheetFormatPr defaultColWidth="12.6640625" defaultRowHeight="15.75" customHeight="1"/>
  <cols>
    <col min="1" max="1" width="4.77734375" customWidth="1"/>
    <col min="2" max="2" width="11.33203125" customWidth="1"/>
    <col min="3" max="3" width="23.21875" customWidth="1"/>
    <col min="4" max="4" width="13" customWidth="1"/>
    <col min="5" max="5" width="7.33203125" customWidth="1"/>
    <col min="6" max="6" width="8" customWidth="1"/>
    <col min="7" max="7" width="7.77734375" customWidth="1"/>
    <col min="8" max="8" width="10.77734375" customWidth="1"/>
    <col min="9" max="9" width="10.88671875" customWidth="1"/>
    <col min="10" max="10" width="13.21875" customWidth="1"/>
    <col min="11" max="11" width="11.33203125" customWidth="1"/>
    <col min="12" max="12" width="10.77734375" customWidth="1"/>
    <col min="13" max="13" width="11.21875" customWidth="1"/>
    <col min="14" max="14" width="10.88671875" customWidth="1"/>
    <col min="15" max="15" width="13.21875" customWidth="1"/>
    <col min="16" max="16" width="13.6640625" customWidth="1"/>
    <col min="17" max="17" width="26.21875" customWidth="1"/>
    <col min="18" max="18" width="14.44140625" customWidth="1"/>
    <col min="19" max="19" width="24.109375" customWidth="1"/>
    <col min="20" max="20" width="21.88671875" customWidth="1"/>
    <col min="21" max="21" width="17.6640625" customWidth="1"/>
    <col min="22" max="22" width="23.6640625" customWidth="1"/>
    <col min="23" max="23" width="18.33203125" customWidth="1"/>
  </cols>
  <sheetData>
    <row r="1" spans="1:31" ht="15.6">
      <c r="A1" s="176" t="s">
        <v>76</v>
      </c>
      <c r="B1" s="145"/>
      <c r="C1" s="145"/>
      <c r="D1" s="145"/>
      <c r="E1" s="145"/>
      <c r="F1" s="145"/>
      <c r="G1" s="145"/>
      <c r="H1" s="145"/>
      <c r="I1" s="145"/>
      <c r="J1" s="145"/>
      <c r="K1" s="145"/>
      <c r="L1" s="145"/>
      <c r="M1" s="145"/>
      <c r="N1" s="26"/>
      <c r="O1" s="26"/>
      <c r="P1" s="26"/>
      <c r="Q1" s="26"/>
      <c r="R1" s="26"/>
      <c r="S1" s="26"/>
      <c r="T1" s="26"/>
      <c r="U1" s="26"/>
      <c r="V1" s="26"/>
      <c r="W1" s="26"/>
      <c r="X1" s="26"/>
      <c r="Y1" s="26"/>
      <c r="Z1" s="26"/>
      <c r="AA1" s="26"/>
      <c r="AB1" s="26"/>
      <c r="AC1" s="26"/>
      <c r="AD1" s="26"/>
      <c r="AE1" s="26"/>
    </row>
    <row r="2" spans="1:31" ht="15.6">
      <c r="A2" s="27"/>
      <c r="B2" s="27"/>
      <c r="C2" s="27"/>
      <c r="D2" s="27"/>
      <c r="E2" s="27"/>
      <c r="F2" s="27"/>
      <c r="G2" s="27"/>
      <c r="H2" s="27"/>
      <c r="I2" s="27"/>
      <c r="J2" s="26"/>
      <c r="K2" s="26"/>
      <c r="L2" s="26"/>
      <c r="M2" s="26"/>
      <c r="N2" s="26"/>
      <c r="O2" s="26"/>
      <c r="P2" s="26"/>
      <c r="Q2" s="26"/>
      <c r="R2" s="26"/>
      <c r="S2" s="26"/>
      <c r="T2" s="26"/>
      <c r="U2" s="26"/>
      <c r="V2" s="26"/>
      <c r="W2" s="26"/>
      <c r="X2" s="26"/>
      <c r="Y2" s="26"/>
      <c r="Z2" s="26"/>
      <c r="AA2" s="26"/>
      <c r="AB2" s="26"/>
      <c r="AC2" s="26"/>
      <c r="AD2" s="26"/>
      <c r="AE2" s="26"/>
    </row>
    <row r="3" spans="1:31" ht="13.8">
      <c r="A3" s="177" t="s">
        <v>77</v>
      </c>
      <c r="B3" s="173"/>
      <c r="C3" s="170"/>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row>
    <row r="4" spans="1:31" ht="13.2">
      <c r="A4" s="169" t="s">
        <v>78</v>
      </c>
      <c r="B4" s="170"/>
      <c r="C4" s="28"/>
      <c r="D4" s="28"/>
      <c r="E4" s="26"/>
      <c r="F4" s="26"/>
      <c r="G4" s="26"/>
      <c r="H4" s="26"/>
      <c r="I4" s="26"/>
      <c r="J4" s="26"/>
      <c r="K4" s="26"/>
      <c r="L4" s="26"/>
      <c r="M4" s="26"/>
      <c r="N4" s="26"/>
      <c r="O4" s="26"/>
      <c r="R4" s="26"/>
      <c r="S4" s="26"/>
      <c r="T4" s="26"/>
      <c r="U4" s="26"/>
      <c r="V4" s="26"/>
      <c r="W4" s="26"/>
      <c r="X4" s="26"/>
      <c r="Y4" s="26"/>
      <c r="Z4" s="26"/>
      <c r="AA4" s="26"/>
      <c r="AB4" s="26"/>
      <c r="AC4" s="26"/>
      <c r="AD4" s="26"/>
      <c r="AE4" s="26"/>
    </row>
    <row r="5" spans="1:31" ht="13.2">
      <c r="A5" s="165" t="s">
        <v>79</v>
      </c>
      <c r="B5" s="165" t="s">
        <v>80</v>
      </c>
      <c r="C5" s="165" t="s">
        <v>81</v>
      </c>
      <c r="D5" s="165" t="s">
        <v>82</v>
      </c>
      <c r="E5" s="165" t="s">
        <v>83</v>
      </c>
      <c r="F5" s="165" t="s">
        <v>84</v>
      </c>
      <c r="G5" s="165" t="s">
        <v>85</v>
      </c>
      <c r="H5" s="165" t="s">
        <v>86</v>
      </c>
      <c r="I5" s="165" t="s">
        <v>87</v>
      </c>
      <c r="J5" s="165" t="s">
        <v>88</v>
      </c>
      <c r="K5" s="165" t="s">
        <v>89</v>
      </c>
      <c r="L5" s="165" t="s">
        <v>90</v>
      </c>
      <c r="M5" s="165" t="s">
        <v>91</v>
      </c>
      <c r="N5" s="165" t="s">
        <v>92</v>
      </c>
      <c r="O5" s="178" t="s">
        <v>93</v>
      </c>
      <c r="P5" s="142"/>
      <c r="Q5" s="143"/>
      <c r="R5" s="179" t="s">
        <v>94</v>
      </c>
      <c r="S5" s="175" t="s">
        <v>95</v>
      </c>
      <c r="T5" s="26"/>
      <c r="U5" s="26"/>
      <c r="V5" s="26"/>
      <c r="W5" s="26"/>
      <c r="X5" s="26"/>
      <c r="Y5" s="26"/>
      <c r="Z5" s="26"/>
      <c r="AA5" s="26"/>
      <c r="AB5" s="26"/>
    </row>
    <row r="6" spans="1:31" ht="13.2">
      <c r="A6" s="166"/>
      <c r="B6" s="166"/>
      <c r="C6" s="166"/>
      <c r="D6" s="166"/>
      <c r="E6" s="166"/>
      <c r="F6" s="166"/>
      <c r="G6" s="166"/>
      <c r="H6" s="166"/>
      <c r="I6" s="166"/>
      <c r="J6" s="166"/>
      <c r="K6" s="166"/>
      <c r="L6" s="166"/>
      <c r="M6" s="166"/>
      <c r="N6" s="166"/>
      <c r="O6" s="147"/>
      <c r="P6" s="148"/>
      <c r="Q6" s="149"/>
      <c r="R6" s="166"/>
      <c r="S6" s="166"/>
      <c r="T6" s="26"/>
      <c r="U6" s="26"/>
      <c r="V6" s="26"/>
      <c r="W6" s="26"/>
      <c r="X6" s="26"/>
      <c r="Y6" s="26"/>
      <c r="Z6" s="26"/>
      <c r="AA6" s="26"/>
      <c r="AB6" s="26"/>
    </row>
    <row r="7" spans="1:31" ht="13.2">
      <c r="A7" s="29">
        <v>1</v>
      </c>
      <c r="B7" s="30" t="s">
        <v>96</v>
      </c>
      <c r="C7" s="29" t="s">
        <v>97</v>
      </c>
      <c r="D7" s="29" t="s">
        <v>98</v>
      </c>
      <c r="E7" s="29">
        <v>120</v>
      </c>
      <c r="F7" s="29">
        <v>682</v>
      </c>
      <c r="G7" s="31">
        <f t="shared" ref="G7:G11" si="0">E7*F7</f>
        <v>81840</v>
      </c>
      <c r="H7" s="32">
        <v>3.7000000000000002E-3</v>
      </c>
      <c r="I7" s="31">
        <f>H7*G7</f>
        <v>302.80799999999999</v>
      </c>
      <c r="J7" s="33">
        <v>1.4999999999999999E-4</v>
      </c>
      <c r="K7" s="31">
        <f>J7*G7</f>
        <v>12.276</v>
      </c>
      <c r="L7" s="34">
        <v>25</v>
      </c>
      <c r="M7" s="31">
        <f t="shared" ref="M7:M11" si="1">(G7+I7+K7)/E7</f>
        <v>684.62570000000005</v>
      </c>
      <c r="N7" s="31">
        <f t="shared" ref="N7:N11" si="2">E7*M7+L7</f>
        <v>82180.084000000003</v>
      </c>
      <c r="O7" s="180" t="s">
        <v>99</v>
      </c>
      <c r="P7" s="148"/>
      <c r="Q7" s="149"/>
      <c r="R7" s="35" t="s">
        <v>100</v>
      </c>
      <c r="S7" s="31">
        <f t="shared" ref="S7:S11" si="3">100000-N7</f>
        <v>17819.915999999997</v>
      </c>
      <c r="T7" s="26"/>
      <c r="U7" s="26"/>
      <c r="V7" s="26"/>
      <c r="W7" s="26"/>
      <c r="X7" s="26"/>
      <c r="Y7" s="26"/>
      <c r="Z7" s="26"/>
      <c r="AA7" s="26"/>
      <c r="AB7" s="26"/>
    </row>
    <row r="8" spans="1:31" ht="13.2">
      <c r="A8" s="29">
        <v>2</v>
      </c>
      <c r="B8" s="30" t="s">
        <v>96</v>
      </c>
      <c r="C8" s="29" t="s">
        <v>101</v>
      </c>
      <c r="D8" s="29" t="s">
        <v>98</v>
      </c>
      <c r="E8" s="29">
        <v>20</v>
      </c>
      <c r="F8" s="29">
        <v>2820</v>
      </c>
      <c r="G8" s="31">
        <f t="shared" si="0"/>
        <v>56400</v>
      </c>
      <c r="H8" s="32">
        <v>3.7000000000000002E-3</v>
      </c>
      <c r="I8" s="29">
        <v>208.68</v>
      </c>
      <c r="J8" s="33">
        <v>1.4999999999999999E-4</v>
      </c>
      <c r="K8" s="29">
        <v>8.4600000000000009</v>
      </c>
      <c r="L8" s="34">
        <v>25</v>
      </c>
      <c r="M8" s="31">
        <f t="shared" si="1"/>
        <v>2830.857</v>
      </c>
      <c r="N8" s="31">
        <f t="shared" si="2"/>
        <v>56642.14</v>
      </c>
      <c r="O8" s="182" t="s">
        <v>102</v>
      </c>
      <c r="P8" s="148"/>
      <c r="Q8" s="149"/>
      <c r="R8" s="35" t="s">
        <v>103</v>
      </c>
      <c r="S8" s="31">
        <f t="shared" si="3"/>
        <v>43357.86</v>
      </c>
      <c r="T8" s="26"/>
      <c r="U8" s="26"/>
      <c r="V8" s="26"/>
      <c r="W8" s="26"/>
      <c r="X8" s="26"/>
      <c r="Y8" s="26"/>
      <c r="Z8" s="26"/>
      <c r="AA8" s="26"/>
      <c r="AB8" s="26"/>
    </row>
    <row r="9" spans="1:31" ht="13.2">
      <c r="A9" s="29">
        <v>3</v>
      </c>
      <c r="B9" s="30" t="s">
        <v>104</v>
      </c>
      <c r="C9" s="29" t="s">
        <v>105</v>
      </c>
      <c r="D9" s="29" t="s">
        <v>106</v>
      </c>
      <c r="E9" s="29">
        <v>180</v>
      </c>
      <c r="F9" s="29">
        <v>544</v>
      </c>
      <c r="G9" s="31">
        <f t="shared" si="0"/>
        <v>97920</v>
      </c>
      <c r="H9" s="32">
        <v>3.7000000000000002E-3</v>
      </c>
      <c r="I9" s="31">
        <f t="shared" ref="I9:I11" si="4">H9*G9</f>
        <v>362.30400000000003</v>
      </c>
      <c r="J9" s="33">
        <v>1.4999999999999999E-4</v>
      </c>
      <c r="K9" s="31">
        <f t="shared" ref="K9:K11" si="5">J9*G9</f>
        <v>14.687999999999999</v>
      </c>
      <c r="L9" s="34">
        <v>25</v>
      </c>
      <c r="M9" s="29">
        <f t="shared" si="1"/>
        <v>546.09439999999995</v>
      </c>
      <c r="N9" s="31">
        <f t="shared" si="2"/>
        <v>98321.991999999998</v>
      </c>
      <c r="O9" s="172" t="s">
        <v>107</v>
      </c>
      <c r="P9" s="173"/>
      <c r="Q9" s="170"/>
      <c r="R9" s="35" t="s">
        <v>108</v>
      </c>
      <c r="S9" s="31">
        <f t="shared" si="3"/>
        <v>1678.0080000000016</v>
      </c>
      <c r="T9" s="26"/>
      <c r="U9" s="26"/>
      <c r="V9" s="26"/>
      <c r="W9" s="26"/>
      <c r="X9" s="26"/>
      <c r="Y9" s="26"/>
      <c r="Z9" s="26"/>
      <c r="AA9" s="26"/>
      <c r="AB9" s="26"/>
    </row>
    <row r="10" spans="1:31" ht="13.2">
      <c r="A10" s="29">
        <v>4</v>
      </c>
      <c r="B10" s="36" t="s">
        <v>109</v>
      </c>
      <c r="C10" s="29" t="s">
        <v>110</v>
      </c>
      <c r="D10" s="29" t="s">
        <v>111</v>
      </c>
      <c r="E10" s="29">
        <v>100</v>
      </c>
      <c r="F10" s="29">
        <v>765</v>
      </c>
      <c r="G10" s="37">
        <f t="shared" si="0"/>
        <v>76500</v>
      </c>
      <c r="H10" s="32">
        <v>3.7000000000000002E-3</v>
      </c>
      <c r="I10" s="31">
        <f t="shared" si="4"/>
        <v>283.05</v>
      </c>
      <c r="J10" s="33">
        <v>1.4999999999999999E-4</v>
      </c>
      <c r="K10" s="31">
        <f t="shared" si="5"/>
        <v>11.475</v>
      </c>
      <c r="L10" s="34">
        <v>25</v>
      </c>
      <c r="M10" s="31">
        <f t="shared" si="1"/>
        <v>767.9452500000001</v>
      </c>
      <c r="N10" s="31">
        <f t="shared" si="2"/>
        <v>76819.525000000009</v>
      </c>
      <c r="O10" s="172" t="s">
        <v>112</v>
      </c>
      <c r="P10" s="173"/>
      <c r="Q10" s="170"/>
      <c r="R10" s="35" t="s">
        <v>113</v>
      </c>
      <c r="S10" s="31">
        <f t="shared" si="3"/>
        <v>23180.474999999991</v>
      </c>
      <c r="T10" s="26"/>
      <c r="U10" s="26"/>
      <c r="V10" s="26"/>
      <c r="W10" s="26"/>
      <c r="X10" s="26"/>
      <c r="Y10" s="26"/>
      <c r="Z10" s="26"/>
      <c r="AA10" s="26"/>
      <c r="AB10" s="26"/>
    </row>
    <row r="11" spans="1:31" ht="88.5" customHeight="1">
      <c r="A11" s="29">
        <v>5</v>
      </c>
      <c r="B11" s="34" t="s">
        <v>114</v>
      </c>
      <c r="C11" s="29" t="s">
        <v>115</v>
      </c>
      <c r="D11" s="29" t="s">
        <v>116</v>
      </c>
      <c r="E11" s="29">
        <v>290</v>
      </c>
      <c r="F11" s="29">
        <v>335</v>
      </c>
      <c r="G11" s="37">
        <f t="shared" si="0"/>
        <v>97150</v>
      </c>
      <c r="H11" s="32">
        <v>3.7000000000000002E-3</v>
      </c>
      <c r="I11" s="31">
        <f t="shared" si="4"/>
        <v>359.45500000000004</v>
      </c>
      <c r="J11" s="33">
        <v>1.4999999999999999E-4</v>
      </c>
      <c r="K11" s="31">
        <f t="shared" si="5"/>
        <v>14.572499999999998</v>
      </c>
      <c r="L11" s="34">
        <v>25</v>
      </c>
      <c r="M11" s="31">
        <f t="shared" si="1"/>
        <v>336.28974999999997</v>
      </c>
      <c r="N11" s="31">
        <f t="shared" si="2"/>
        <v>97549.027499999997</v>
      </c>
      <c r="O11" s="172" t="s">
        <v>117</v>
      </c>
      <c r="P11" s="173"/>
      <c r="Q11" s="170"/>
      <c r="R11" s="35" t="s">
        <v>118</v>
      </c>
      <c r="S11" s="31">
        <f t="shared" si="3"/>
        <v>2450.9725000000035</v>
      </c>
      <c r="T11" s="26"/>
      <c r="U11" s="26"/>
      <c r="V11" s="26"/>
      <c r="W11" s="26"/>
      <c r="X11" s="26"/>
      <c r="Y11" s="26"/>
      <c r="Z11" s="26"/>
      <c r="AA11" s="26"/>
      <c r="AB11" s="26"/>
    </row>
    <row r="12" spans="1:31" ht="13.2">
      <c r="A12" s="38"/>
      <c r="B12" s="38"/>
      <c r="C12" s="38"/>
      <c r="D12" s="38"/>
      <c r="E12" s="38"/>
      <c r="F12" s="38"/>
      <c r="G12" s="38"/>
      <c r="H12" s="38"/>
      <c r="I12" s="38"/>
      <c r="J12" s="38"/>
      <c r="K12" s="38"/>
      <c r="L12" s="174" t="s">
        <v>119</v>
      </c>
      <c r="M12" s="170"/>
      <c r="N12" s="31">
        <f>SUM(N7:N11)</f>
        <v>411512.76850000001</v>
      </c>
      <c r="O12" s="26"/>
      <c r="P12" s="26"/>
      <c r="Q12" s="26"/>
      <c r="R12" s="39" t="s">
        <v>92</v>
      </c>
      <c r="S12" s="40">
        <f>SUM(S7:S11)</f>
        <v>88487.231499999994</v>
      </c>
      <c r="T12" s="26"/>
      <c r="U12" s="26"/>
      <c r="V12" s="26"/>
      <c r="W12" s="26"/>
      <c r="X12" s="26"/>
      <c r="Y12" s="26"/>
      <c r="Z12" s="26"/>
      <c r="AA12" s="26"/>
      <c r="AB12" s="26"/>
    </row>
    <row r="13" spans="1:31" ht="13.2">
      <c r="A13" s="38"/>
      <c r="B13" s="38"/>
      <c r="C13" s="38"/>
      <c r="D13" s="38"/>
      <c r="E13" s="38"/>
      <c r="F13" s="38"/>
      <c r="G13" s="38"/>
      <c r="H13" s="38"/>
      <c r="I13" s="38"/>
      <c r="J13" s="38"/>
      <c r="K13" s="38"/>
      <c r="L13" s="174" t="s">
        <v>120</v>
      </c>
      <c r="M13" s="170"/>
      <c r="N13" s="29">
        <v>500000</v>
      </c>
      <c r="O13" s="26"/>
      <c r="P13" s="26"/>
      <c r="Q13" s="26"/>
      <c r="R13" s="26"/>
      <c r="V13" s="26"/>
      <c r="W13" s="26"/>
      <c r="X13" s="26"/>
      <c r="Y13" s="26"/>
      <c r="Z13" s="26"/>
      <c r="AA13" s="26"/>
      <c r="AB13" s="26"/>
      <c r="AC13" s="26"/>
      <c r="AD13" s="26"/>
      <c r="AE13" s="26"/>
    </row>
    <row r="14" spans="1:31" ht="13.2">
      <c r="A14" s="38"/>
      <c r="B14" s="38"/>
      <c r="C14" s="38"/>
      <c r="D14" s="38"/>
      <c r="E14" s="38"/>
      <c r="F14" s="38"/>
      <c r="G14" s="38"/>
      <c r="H14" s="38"/>
      <c r="I14" s="38"/>
      <c r="J14" s="38"/>
      <c r="K14" s="38"/>
      <c r="L14" s="174" t="s">
        <v>121</v>
      </c>
      <c r="M14" s="170"/>
      <c r="N14" s="40">
        <f>N13-N12</f>
        <v>88487.231499999994</v>
      </c>
      <c r="O14" s="26"/>
      <c r="P14" s="26"/>
      <c r="Q14" s="26"/>
      <c r="R14" s="26"/>
      <c r="V14" s="26"/>
      <c r="W14" s="26"/>
      <c r="X14" s="26"/>
      <c r="Y14" s="26"/>
      <c r="Z14" s="26"/>
      <c r="AA14" s="26"/>
      <c r="AB14" s="26"/>
      <c r="AC14" s="26"/>
      <c r="AD14" s="26"/>
      <c r="AE14" s="26"/>
    </row>
    <row r="15" spans="1:31" ht="13.2">
      <c r="A15" s="38"/>
      <c r="B15" s="38"/>
      <c r="C15" s="38"/>
      <c r="D15" s="38"/>
      <c r="E15" s="38"/>
      <c r="F15" s="38"/>
      <c r="G15" s="38"/>
      <c r="H15" s="38"/>
      <c r="I15" s="38"/>
      <c r="J15" s="38"/>
      <c r="K15" s="38"/>
      <c r="L15" s="41"/>
      <c r="O15" s="26"/>
      <c r="P15" s="26"/>
      <c r="Q15" s="26"/>
      <c r="R15" s="26"/>
      <c r="S15" s="42"/>
      <c r="T15" s="179" t="s">
        <v>94</v>
      </c>
      <c r="U15" s="175" t="s">
        <v>95</v>
      </c>
      <c r="V15" s="26"/>
      <c r="W15" s="26"/>
      <c r="X15" s="26"/>
      <c r="Y15" s="26"/>
      <c r="Z15" s="26"/>
      <c r="AA15" s="26"/>
      <c r="AB15" s="26"/>
      <c r="AC15" s="26"/>
      <c r="AD15" s="26"/>
      <c r="AE15" s="26"/>
    </row>
    <row r="16" spans="1:31" ht="13.2">
      <c r="A16" s="181" t="s">
        <v>122</v>
      </c>
      <c r="B16" s="145"/>
      <c r="C16" s="38"/>
      <c r="D16" s="38"/>
      <c r="E16" s="38"/>
      <c r="F16" s="38"/>
      <c r="G16" s="38"/>
      <c r="H16" s="38"/>
      <c r="I16" s="38"/>
      <c r="J16" s="38"/>
      <c r="K16" s="38"/>
      <c r="L16" s="38"/>
      <c r="O16" s="26"/>
      <c r="P16" s="26"/>
      <c r="Q16" s="26"/>
      <c r="R16" s="26"/>
      <c r="T16" s="166"/>
      <c r="U16" s="166"/>
      <c r="W16" s="26"/>
      <c r="X16" s="26"/>
      <c r="Y16" s="26"/>
      <c r="Z16" s="26"/>
      <c r="AA16" s="26"/>
      <c r="AB16" s="26"/>
      <c r="AC16" s="26"/>
      <c r="AD16" s="26"/>
      <c r="AE16" s="26"/>
    </row>
    <row r="17" spans="1:31" ht="13.2">
      <c r="A17" s="39" t="s">
        <v>79</v>
      </c>
      <c r="B17" s="39" t="s">
        <v>123</v>
      </c>
      <c r="C17" s="39" t="s">
        <v>81</v>
      </c>
      <c r="D17" s="39" t="s">
        <v>82</v>
      </c>
      <c r="E17" s="39" t="s">
        <v>83</v>
      </c>
      <c r="F17" s="39" t="s">
        <v>84</v>
      </c>
      <c r="G17" s="39" t="s">
        <v>124</v>
      </c>
      <c r="H17" s="39" t="s">
        <v>85</v>
      </c>
      <c r="I17" s="39" t="s">
        <v>125</v>
      </c>
      <c r="J17" s="39" t="s">
        <v>126</v>
      </c>
      <c r="K17" s="39" t="s">
        <v>127</v>
      </c>
      <c r="L17" s="39" t="s">
        <v>128</v>
      </c>
      <c r="M17" s="39" t="s">
        <v>129</v>
      </c>
      <c r="N17" s="39" t="s">
        <v>91</v>
      </c>
      <c r="O17" s="43" t="s">
        <v>130</v>
      </c>
      <c r="P17" s="39" t="s">
        <v>92</v>
      </c>
      <c r="Q17" s="39" t="s">
        <v>131</v>
      </c>
      <c r="R17" s="44" t="s">
        <v>132</v>
      </c>
      <c r="S17" s="39" t="s">
        <v>133</v>
      </c>
      <c r="T17" s="35" t="s">
        <v>100</v>
      </c>
      <c r="U17" s="31">
        <v>17819.915999999997</v>
      </c>
      <c r="AB17" s="26"/>
      <c r="AC17" s="26"/>
      <c r="AD17" s="26"/>
      <c r="AE17" s="26"/>
    </row>
    <row r="18" spans="1:31" ht="13.2">
      <c r="A18" s="29">
        <v>1</v>
      </c>
      <c r="B18" s="29" t="s">
        <v>109</v>
      </c>
      <c r="C18" s="29" t="s">
        <v>101</v>
      </c>
      <c r="D18" s="29" t="s">
        <v>98</v>
      </c>
      <c r="E18" s="35">
        <v>20</v>
      </c>
      <c r="F18" s="35">
        <v>2895</v>
      </c>
      <c r="G18" s="45">
        <v>2830.857</v>
      </c>
      <c r="H18" s="45">
        <f>E18*F18</f>
        <v>57900</v>
      </c>
      <c r="I18" s="46">
        <v>3.7000000000000002E-3</v>
      </c>
      <c r="J18" s="45">
        <f>H18*I18</f>
        <v>214.23000000000002</v>
      </c>
      <c r="K18" s="46">
        <v>7.4999999999999997E-2</v>
      </c>
      <c r="L18" s="47">
        <v>1.4999999999999999E-4</v>
      </c>
      <c r="M18" s="45">
        <f>L18*H18</f>
        <v>8.6849999999999987</v>
      </c>
      <c r="N18" s="45">
        <f>(H18-J18-K18-M18)/E18</f>
        <v>2883.8505</v>
      </c>
      <c r="O18" s="35">
        <v>25</v>
      </c>
      <c r="P18" s="45">
        <f>N18*E18-O18</f>
        <v>57652.01</v>
      </c>
      <c r="Q18" s="45">
        <v>56642.14</v>
      </c>
      <c r="R18" s="45">
        <f>P18-Q18</f>
        <v>1009.8700000000026</v>
      </c>
      <c r="S18" s="29" t="s">
        <v>134</v>
      </c>
      <c r="T18" s="48" t="s">
        <v>103</v>
      </c>
      <c r="U18" s="49">
        <f>43357.86+P18</f>
        <v>101009.87</v>
      </c>
      <c r="W18" s="26"/>
      <c r="X18" s="26"/>
      <c r="Y18" s="26"/>
      <c r="Z18" s="26"/>
      <c r="AA18" s="26"/>
      <c r="AB18" s="26"/>
      <c r="AC18" s="26"/>
      <c r="AD18" s="26"/>
      <c r="AE18" s="26"/>
    </row>
    <row r="19" spans="1:31" ht="13.2">
      <c r="P19" s="29" t="s">
        <v>135</v>
      </c>
      <c r="Q19" s="40">
        <f>N14+P18</f>
        <v>146139.2415</v>
      </c>
      <c r="R19" s="26"/>
      <c r="S19" s="50"/>
      <c r="T19" s="35" t="s">
        <v>108</v>
      </c>
      <c r="U19" s="31">
        <v>1678.0080000000016</v>
      </c>
      <c r="V19" s="26"/>
      <c r="W19" s="26"/>
      <c r="X19" s="26"/>
      <c r="Y19" s="26"/>
      <c r="Z19" s="26"/>
      <c r="AA19" s="26"/>
      <c r="AB19" s="26"/>
      <c r="AC19" s="26"/>
      <c r="AD19" s="26"/>
    </row>
    <row r="20" spans="1:31" ht="13.2">
      <c r="R20" s="26"/>
      <c r="S20" s="50"/>
      <c r="T20" s="35" t="s">
        <v>113</v>
      </c>
      <c r="U20" s="31">
        <v>23180.474999999991</v>
      </c>
      <c r="V20" s="26"/>
      <c r="W20" s="26"/>
      <c r="X20" s="26"/>
      <c r="Y20" s="26"/>
      <c r="Z20" s="26"/>
      <c r="AA20" s="26"/>
      <c r="AB20" s="26"/>
      <c r="AC20" s="26"/>
      <c r="AD20" s="26"/>
    </row>
    <row r="21" spans="1:31" ht="13.2">
      <c r="R21" s="26"/>
      <c r="S21" s="50"/>
      <c r="T21" s="35" t="s">
        <v>118</v>
      </c>
      <c r="U21" s="31">
        <v>2450.9725000000035</v>
      </c>
      <c r="V21" s="26"/>
      <c r="W21" s="26"/>
      <c r="X21" s="26"/>
      <c r="Y21" s="26"/>
      <c r="Z21" s="26"/>
      <c r="AA21" s="26"/>
      <c r="AB21" s="26"/>
      <c r="AC21" s="26"/>
      <c r="AD21" s="26"/>
    </row>
    <row r="22" spans="1:31" ht="13.2">
      <c r="R22" s="26"/>
      <c r="S22" s="41"/>
      <c r="T22" s="39" t="s">
        <v>92</v>
      </c>
      <c r="U22" s="40">
        <f>SUM(U17:U21)</f>
        <v>146139.24149999997</v>
      </c>
      <c r="V22" s="26"/>
      <c r="W22" s="26"/>
      <c r="X22" s="26"/>
      <c r="Y22" s="26"/>
      <c r="Z22" s="26"/>
      <c r="AA22" s="26"/>
      <c r="AB22" s="26"/>
      <c r="AC22" s="26"/>
      <c r="AD22" s="26"/>
    </row>
    <row r="24" spans="1:31" ht="13.2">
      <c r="A24" s="169" t="s">
        <v>78</v>
      </c>
      <c r="B24" s="170"/>
      <c r="R24" s="175" t="s">
        <v>94</v>
      </c>
      <c r="S24" s="175" t="s">
        <v>95</v>
      </c>
      <c r="T24" s="26"/>
      <c r="W24" s="26"/>
      <c r="X24" s="26"/>
      <c r="Y24" s="26"/>
      <c r="Z24" s="26"/>
      <c r="AA24" s="26"/>
      <c r="AB24" s="26"/>
      <c r="AC24" s="26"/>
      <c r="AD24" s="26"/>
    </row>
    <row r="25" spans="1:31" ht="13.2">
      <c r="A25" s="165" t="s">
        <v>79</v>
      </c>
      <c r="B25" s="165" t="s">
        <v>80</v>
      </c>
      <c r="C25" s="165" t="s">
        <v>81</v>
      </c>
      <c r="D25" s="165" t="s">
        <v>82</v>
      </c>
      <c r="E25" s="165" t="s">
        <v>83</v>
      </c>
      <c r="F25" s="165" t="s">
        <v>84</v>
      </c>
      <c r="G25" s="165" t="s">
        <v>85</v>
      </c>
      <c r="H25" s="165" t="s">
        <v>86</v>
      </c>
      <c r="I25" s="165" t="s">
        <v>87</v>
      </c>
      <c r="J25" s="165" t="s">
        <v>88</v>
      </c>
      <c r="K25" s="165" t="s">
        <v>89</v>
      </c>
      <c r="L25" s="165" t="s">
        <v>90</v>
      </c>
      <c r="M25" s="165" t="s">
        <v>91</v>
      </c>
      <c r="N25" s="165" t="s">
        <v>92</v>
      </c>
      <c r="O25" s="171" t="s">
        <v>93</v>
      </c>
      <c r="P25" s="142"/>
      <c r="Q25" s="143"/>
      <c r="R25" s="166"/>
      <c r="S25" s="166"/>
      <c r="T25" s="26"/>
      <c r="U25" s="26"/>
      <c r="V25" s="26"/>
      <c r="W25" s="26"/>
      <c r="X25" s="26"/>
      <c r="Y25" s="26"/>
      <c r="Z25" s="26"/>
      <c r="AA25" s="26"/>
    </row>
    <row r="26" spans="1:31" ht="25.5" customHeight="1">
      <c r="A26" s="166"/>
      <c r="B26" s="166"/>
      <c r="C26" s="166"/>
      <c r="D26" s="166"/>
      <c r="E26" s="166"/>
      <c r="F26" s="166"/>
      <c r="G26" s="166"/>
      <c r="H26" s="166"/>
      <c r="I26" s="166"/>
      <c r="J26" s="166"/>
      <c r="K26" s="166"/>
      <c r="L26" s="166"/>
      <c r="M26" s="166"/>
      <c r="N26" s="166"/>
      <c r="O26" s="147"/>
      <c r="P26" s="148"/>
      <c r="Q26" s="149"/>
      <c r="R26" s="51" t="s">
        <v>100</v>
      </c>
      <c r="S26" s="31">
        <v>17819.915999999997</v>
      </c>
      <c r="T26" s="26"/>
      <c r="U26" s="26"/>
      <c r="V26" s="26"/>
      <c r="W26" s="26"/>
      <c r="X26" s="26"/>
      <c r="Y26" s="26"/>
      <c r="Z26" s="26"/>
      <c r="AA26" s="26"/>
    </row>
    <row r="27" spans="1:31" ht="13.2">
      <c r="A27" s="29">
        <v>1</v>
      </c>
      <c r="B27" s="34" t="s">
        <v>109</v>
      </c>
      <c r="C27" s="29" t="s">
        <v>136</v>
      </c>
      <c r="D27" s="29" t="s">
        <v>98</v>
      </c>
      <c r="E27" s="29">
        <v>50</v>
      </c>
      <c r="F27" s="29">
        <v>974</v>
      </c>
      <c r="G27" s="37">
        <f>E27*F27</f>
        <v>48700</v>
      </c>
      <c r="H27" s="32">
        <v>4.0000000000000001E-3</v>
      </c>
      <c r="I27" s="31">
        <f>H27*G27</f>
        <v>194.8</v>
      </c>
      <c r="J27" s="33">
        <v>1.4999999999999999E-4</v>
      </c>
      <c r="K27" s="31">
        <f>J27*G27</f>
        <v>7.3049999999999997</v>
      </c>
      <c r="L27" s="34">
        <v>25</v>
      </c>
      <c r="M27" s="31">
        <f>(G27+I27+K27)/E27</f>
        <v>978.04210000000012</v>
      </c>
      <c r="N27" s="31">
        <f>E27*M27+L27</f>
        <v>48927.105000000003</v>
      </c>
      <c r="O27" s="172" t="s">
        <v>137</v>
      </c>
      <c r="P27" s="173"/>
      <c r="Q27" s="170"/>
      <c r="R27" s="52" t="s">
        <v>103</v>
      </c>
      <c r="S27" s="52">
        <f>100934.195-N27</f>
        <v>52007.090000000004</v>
      </c>
      <c r="T27" s="26"/>
      <c r="U27" s="26"/>
      <c r="V27" s="26"/>
      <c r="W27" s="26"/>
      <c r="X27" s="26"/>
      <c r="Y27" s="26"/>
      <c r="Z27" s="26"/>
      <c r="AA27" s="26"/>
    </row>
    <row r="28" spans="1:31" ht="13.2">
      <c r="L28" s="174" t="s">
        <v>135</v>
      </c>
      <c r="M28" s="170"/>
      <c r="N28" s="40">
        <f>Q19-N27</f>
        <v>97212.136499999993</v>
      </c>
      <c r="Q28" s="26"/>
      <c r="R28" s="51" t="s">
        <v>108</v>
      </c>
      <c r="S28" s="31">
        <v>1678.0080000000016</v>
      </c>
      <c r="T28" s="26"/>
      <c r="W28" s="26"/>
      <c r="X28" s="26"/>
      <c r="Y28" s="26"/>
      <c r="Z28" s="26"/>
      <c r="AA28" s="26"/>
      <c r="AB28" s="26"/>
      <c r="AC28" s="26"/>
      <c r="AD28" s="26"/>
    </row>
    <row r="29" spans="1:31" ht="13.2">
      <c r="P29" s="41"/>
      <c r="Q29" s="26"/>
      <c r="R29" s="51" t="s">
        <v>113</v>
      </c>
      <c r="S29" s="31">
        <v>23180.474999999991</v>
      </c>
      <c r="T29" s="26"/>
      <c r="W29" s="26"/>
      <c r="X29" s="26"/>
      <c r="Y29" s="26"/>
      <c r="Z29" s="26"/>
      <c r="AA29" s="26"/>
      <c r="AB29" s="26"/>
      <c r="AC29" s="26"/>
      <c r="AD29" s="26"/>
    </row>
    <row r="30" spans="1:31" ht="13.2">
      <c r="P30" s="26"/>
      <c r="Q30" s="26"/>
      <c r="R30" s="51" t="s">
        <v>118</v>
      </c>
      <c r="S30" s="31">
        <v>2450.9725000000035</v>
      </c>
      <c r="T30" s="26"/>
      <c r="W30" s="26"/>
      <c r="X30" s="26"/>
      <c r="Y30" s="26"/>
      <c r="Z30" s="26"/>
      <c r="AA30" s="26"/>
      <c r="AB30" s="26"/>
      <c r="AC30" s="26"/>
      <c r="AD30" s="26"/>
    </row>
    <row r="31" spans="1:31" ht="13.2">
      <c r="P31" s="38"/>
      <c r="Q31" s="38"/>
      <c r="R31" s="53" t="s">
        <v>92</v>
      </c>
      <c r="S31" s="40">
        <f>SUM(S26:S30)</f>
        <v>97136.46149999999</v>
      </c>
      <c r="T31" s="38"/>
      <c r="W31" s="38"/>
      <c r="X31" s="38"/>
      <c r="Y31" s="38"/>
      <c r="Z31" s="38"/>
      <c r="AA31" s="38"/>
      <c r="AB31" s="38"/>
      <c r="AC31" s="38"/>
      <c r="AD31" s="38"/>
    </row>
    <row r="32" spans="1:31" ht="13.2">
      <c r="P32" s="38"/>
      <c r="Q32" s="38"/>
      <c r="R32" s="54"/>
      <c r="S32" s="26"/>
      <c r="T32" s="26"/>
      <c r="U32" s="38"/>
      <c r="X32" s="38"/>
      <c r="Y32" s="38"/>
      <c r="Z32" s="38"/>
      <c r="AA32" s="38"/>
      <c r="AB32" s="38"/>
      <c r="AC32" s="38"/>
      <c r="AD32" s="38"/>
      <c r="AE32" s="38"/>
    </row>
    <row r="33" spans="1:31" ht="13.2">
      <c r="P33" s="38"/>
      <c r="Q33" s="38"/>
      <c r="R33" s="54"/>
      <c r="S33" s="26"/>
      <c r="T33" s="26"/>
      <c r="U33" s="38"/>
      <c r="X33" s="38"/>
      <c r="Y33" s="38"/>
      <c r="Z33" s="38"/>
      <c r="AA33" s="38"/>
      <c r="AB33" s="38"/>
      <c r="AC33" s="38"/>
      <c r="AD33" s="38"/>
      <c r="AE33" s="38"/>
    </row>
    <row r="34" spans="1:31" ht="13.2">
      <c r="P34" s="38"/>
      <c r="Q34" s="38"/>
      <c r="R34" s="54"/>
      <c r="S34" s="26"/>
      <c r="T34" s="26"/>
      <c r="U34" s="38"/>
      <c r="X34" s="38"/>
      <c r="Y34" s="38"/>
      <c r="Z34" s="38"/>
      <c r="AA34" s="38"/>
      <c r="AB34" s="38"/>
      <c r="AC34" s="38"/>
      <c r="AD34" s="38"/>
      <c r="AE34" s="38"/>
    </row>
    <row r="35" spans="1:31" ht="13.2">
      <c r="P35" s="26"/>
      <c r="Q35" s="26"/>
      <c r="R35" s="26"/>
      <c r="S35" s="26"/>
      <c r="T35" s="26"/>
      <c r="U35" s="26"/>
      <c r="X35" s="26"/>
      <c r="Y35" s="26"/>
      <c r="Z35" s="26"/>
      <c r="AA35" s="26"/>
      <c r="AB35" s="26"/>
      <c r="AC35" s="26"/>
      <c r="AD35" s="26"/>
      <c r="AE35" s="26"/>
    </row>
    <row r="36" spans="1:31" ht="13.2">
      <c r="A36" s="55"/>
      <c r="B36" s="55"/>
      <c r="C36" s="55"/>
      <c r="D36" s="55"/>
      <c r="E36" s="55"/>
      <c r="F36" s="55"/>
      <c r="G36" s="55"/>
      <c r="H36" s="55"/>
      <c r="I36" s="55"/>
      <c r="J36" s="55"/>
      <c r="K36" s="55"/>
      <c r="L36" s="55"/>
      <c r="M36" s="55"/>
      <c r="N36" s="55"/>
      <c r="O36" s="55"/>
      <c r="P36" s="56"/>
      <c r="Q36" s="56"/>
      <c r="R36" s="56"/>
      <c r="S36" s="56"/>
      <c r="T36" s="56"/>
      <c r="U36" s="56"/>
      <c r="V36" s="56"/>
      <c r="W36" s="56"/>
      <c r="X36" s="26"/>
      <c r="Y36" s="26"/>
      <c r="Z36" s="26"/>
      <c r="AA36" s="26"/>
      <c r="AB36" s="26"/>
      <c r="AC36" s="26"/>
      <c r="AD36" s="26"/>
      <c r="AE36" s="26"/>
    </row>
    <row r="37" spans="1:31" ht="13.2">
      <c r="A37" s="167" t="s">
        <v>138</v>
      </c>
      <c r="B37" s="145"/>
      <c r="C37" s="145"/>
      <c r="P37" s="26"/>
      <c r="Q37" s="26"/>
      <c r="R37" s="26"/>
      <c r="S37" s="26"/>
      <c r="T37" s="26"/>
      <c r="U37" s="26"/>
      <c r="V37" s="26"/>
      <c r="W37" s="26"/>
      <c r="X37" s="26"/>
      <c r="Y37" s="26"/>
      <c r="Z37" s="26"/>
      <c r="AA37" s="26"/>
      <c r="AB37" s="26"/>
      <c r="AC37" s="26"/>
      <c r="AD37" s="26"/>
      <c r="AE37" s="26"/>
    </row>
    <row r="38" spans="1:31" ht="13.2">
      <c r="P38" s="26"/>
      <c r="Q38" s="26"/>
      <c r="R38" s="26"/>
      <c r="S38" s="26"/>
      <c r="T38" s="26"/>
      <c r="U38" s="26"/>
      <c r="V38" s="26"/>
      <c r="W38" s="26"/>
      <c r="X38" s="26"/>
      <c r="Y38" s="26"/>
      <c r="Z38" s="26"/>
      <c r="AA38" s="26"/>
      <c r="AB38" s="26"/>
      <c r="AC38" s="26"/>
      <c r="AD38" s="26"/>
      <c r="AE38" s="26"/>
    </row>
    <row r="39" spans="1:31" ht="13.2">
      <c r="A39" s="39" t="s">
        <v>79</v>
      </c>
      <c r="B39" s="39" t="s">
        <v>35</v>
      </c>
      <c r="C39" s="39" t="s">
        <v>81</v>
      </c>
      <c r="D39" s="39" t="s">
        <v>82</v>
      </c>
      <c r="E39" s="39" t="s">
        <v>83</v>
      </c>
      <c r="F39" s="39" t="s">
        <v>84</v>
      </c>
      <c r="G39" s="39" t="s">
        <v>85</v>
      </c>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1" ht="13.2">
      <c r="A40" s="57">
        <v>1</v>
      </c>
      <c r="B40" s="58">
        <v>44604</v>
      </c>
      <c r="C40" s="29" t="s">
        <v>97</v>
      </c>
      <c r="D40" s="29" t="s">
        <v>98</v>
      </c>
      <c r="E40" s="29">
        <v>120</v>
      </c>
      <c r="F40" s="29">
        <v>578</v>
      </c>
      <c r="G40" s="31">
        <f t="shared" ref="G40:G44" si="6">E40*F40</f>
        <v>69360</v>
      </c>
      <c r="H40" s="26"/>
      <c r="I40" s="26"/>
      <c r="J40" s="26"/>
      <c r="K40" s="26"/>
      <c r="L40" s="26"/>
      <c r="M40" s="26"/>
      <c r="N40" s="26"/>
      <c r="O40" s="26"/>
      <c r="P40" s="26"/>
      <c r="Q40" s="26"/>
      <c r="R40" s="26"/>
      <c r="S40" s="26"/>
      <c r="T40" s="26"/>
      <c r="U40" s="26"/>
      <c r="V40" s="26"/>
      <c r="W40" s="26"/>
      <c r="X40" s="26"/>
      <c r="Y40" s="26"/>
      <c r="Z40" s="26"/>
      <c r="AA40" s="26"/>
      <c r="AB40" s="26"/>
      <c r="AC40" s="26"/>
      <c r="AD40" s="26"/>
      <c r="AE40" s="26"/>
    </row>
    <row r="41" spans="1:31" ht="13.2">
      <c r="A41" s="57">
        <v>2</v>
      </c>
      <c r="B41" s="58">
        <v>44604</v>
      </c>
      <c r="C41" s="29" t="s">
        <v>105</v>
      </c>
      <c r="D41" s="29" t="s">
        <v>106</v>
      </c>
      <c r="E41" s="29">
        <v>180</v>
      </c>
      <c r="F41" s="29">
        <v>470.8</v>
      </c>
      <c r="G41" s="31">
        <f t="shared" si="6"/>
        <v>84744</v>
      </c>
      <c r="H41" s="26"/>
      <c r="I41" s="26"/>
      <c r="J41" s="26"/>
      <c r="K41" s="26"/>
      <c r="L41" s="26"/>
      <c r="M41" s="26"/>
      <c r="N41" s="26"/>
      <c r="O41" s="26"/>
      <c r="P41" s="26"/>
      <c r="Q41" s="26"/>
      <c r="R41" s="26"/>
      <c r="S41" s="26"/>
      <c r="T41" s="26"/>
      <c r="U41" s="26"/>
      <c r="V41" s="26"/>
      <c r="W41" s="26"/>
      <c r="X41" s="26"/>
      <c r="Y41" s="26"/>
      <c r="Z41" s="26"/>
      <c r="AA41" s="26"/>
      <c r="AB41" s="26"/>
      <c r="AC41" s="26"/>
      <c r="AD41" s="26"/>
      <c r="AE41" s="26"/>
    </row>
    <row r="42" spans="1:31" ht="13.2">
      <c r="A42" s="57">
        <v>3</v>
      </c>
      <c r="B42" s="58">
        <v>44604</v>
      </c>
      <c r="C42" s="29" t="s">
        <v>115</v>
      </c>
      <c r="D42" s="29" t="s">
        <v>116</v>
      </c>
      <c r="E42" s="29">
        <v>290</v>
      </c>
      <c r="F42" s="29">
        <v>326</v>
      </c>
      <c r="G42" s="37">
        <f t="shared" si="6"/>
        <v>94540</v>
      </c>
      <c r="H42" s="26"/>
      <c r="I42" s="26"/>
      <c r="J42" s="26"/>
      <c r="K42" s="26"/>
      <c r="L42" s="26"/>
      <c r="M42" s="26"/>
      <c r="N42" s="26"/>
      <c r="O42" s="26"/>
      <c r="P42" s="26"/>
      <c r="Q42" s="26"/>
      <c r="R42" s="26"/>
      <c r="S42" s="26"/>
      <c r="T42" s="26"/>
      <c r="U42" s="26"/>
      <c r="V42" s="26"/>
      <c r="W42" s="26"/>
      <c r="X42" s="26"/>
      <c r="Y42" s="26"/>
      <c r="Z42" s="26"/>
      <c r="AA42" s="26"/>
      <c r="AB42" s="26"/>
      <c r="AC42" s="26"/>
      <c r="AD42" s="26"/>
      <c r="AE42" s="26"/>
    </row>
    <row r="43" spans="1:31" ht="13.2">
      <c r="A43" s="29">
        <v>4</v>
      </c>
      <c r="B43" s="58">
        <v>44604</v>
      </c>
      <c r="C43" s="29" t="s">
        <v>110</v>
      </c>
      <c r="D43" s="29" t="s">
        <v>111</v>
      </c>
      <c r="E43" s="29">
        <v>100</v>
      </c>
      <c r="F43" s="29">
        <v>775</v>
      </c>
      <c r="G43" s="37">
        <f t="shared" si="6"/>
        <v>77500</v>
      </c>
      <c r="H43" s="26"/>
      <c r="I43" s="26"/>
      <c r="J43" s="26"/>
      <c r="K43" s="26"/>
      <c r="L43" s="26"/>
      <c r="M43" s="26"/>
      <c r="N43" s="26"/>
      <c r="O43" s="26"/>
      <c r="P43" s="26"/>
      <c r="Q43" s="26"/>
      <c r="R43" s="26"/>
      <c r="S43" s="26"/>
      <c r="T43" s="26"/>
      <c r="U43" s="26"/>
      <c r="V43" s="26"/>
      <c r="W43" s="26"/>
      <c r="X43" s="26"/>
      <c r="Y43" s="26"/>
      <c r="Z43" s="26"/>
      <c r="AA43" s="26"/>
      <c r="AB43" s="26"/>
      <c r="AC43" s="26"/>
      <c r="AD43" s="26"/>
      <c r="AE43" s="26"/>
    </row>
    <row r="44" spans="1:31" ht="13.2">
      <c r="A44" s="59">
        <v>5</v>
      </c>
      <c r="B44" s="60">
        <v>44604</v>
      </c>
      <c r="C44" s="59" t="s">
        <v>136</v>
      </c>
      <c r="D44" s="29" t="s">
        <v>98</v>
      </c>
      <c r="E44" s="29">
        <v>50</v>
      </c>
      <c r="F44" s="29">
        <v>1018</v>
      </c>
      <c r="G44" s="31">
        <f t="shared" si="6"/>
        <v>50900</v>
      </c>
      <c r="H44" s="26"/>
      <c r="I44" s="26"/>
      <c r="J44" s="26"/>
      <c r="K44" s="26"/>
      <c r="L44" s="26"/>
      <c r="M44" s="26"/>
      <c r="N44" s="26"/>
      <c r="O44" s="26"/>
      <c r="P44" s="26"/>
      <c r="Q44" s="26"/>
      <c r="R44" s="26"/>
      <c r="S44" s="26"/>
      <c r="T44" s="26"/>
      <c r="U44" s="26"/>
      <c r="V44" s="26"/>
      <c r="W44" s="26"/>
      <c r="X44" s="26"/>
      <c r="Y44" s="26"/>
      <c r="Z44" s="26"/>
      <c r="AA44" s="26"/>
      <c r="AB44" s="26"/>
      <c r="AC44" s="26"/>
      <c r="AD44" s="26"/>
      <c r="AE44" s="26"/>
    </row>
    <row r="45" spans="1:31" ht="13.2">
      <c r="A45" s="168" t="s">
        <v>139</v>
      </c>
      <c r="B45" s="145"/>
      <c r="C45" s="145"/>
      <c r="D45" s="38"/>
      <c r="E45" s="38"/>
      <c r="F45" s="39" t="s">
        <v>140</v>
      </c>
      <c r="G45" s="31">
        <f>SUM(G40:G44)</f>
        <v>377044</v>
      </c>
      <c r="H45" s="26"/>
      <c r="I45" s="26"/>
      <c r="J45" s="26"/>
      <c r="K45" s="26"/>
      <c r="L45" s="26"/>
      <c r="M45" s="26"/>
      <c r="N45" s="26"/>
      <c r="O45" s="26"/>
      <c r="P45" s="26"/>
      <c r="Q45" s="26"/>
      <c r="R45" s="26"/>
      <c r="S45" s="26"/>
      <c r="T45" s="26"/>
      <c r="U45" s="26"/>
      <c r="V45" s="26"/>
      <c r="W45" s="26"/>
      <c r="X45" s="26"/>
      <c r="Y45" s="26"/>
      <c r="Z45" s="26"/>
      <c r="AA45" s="26"/>
      <c r="AB45" s="26"/>
      <c r="AC45" s="26"/>
      <c r="AD45" s="26"/>
      <c r="AE45" s="26"/>
    </row>
    <row r="46" spans="1:31" ht="13.2">
      <c r="A46" s="38"/>
      <c r="B46" s="38"/>
      <c r="C46" s="38"/>
      <c r="D46" s="38"/>
      <c r="E46" s="38"/>
      <c r="F46" s="43" t="s">
        <v>135</v>
      </c>
      <c r="G46" s="45">
        <v>97212.136499999993</v>
      </c>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1" ht="13.2">
      <c r="A47" s="38"/>
      <c r="B47" s="38"/>
      <c r="C47" s="38"/>
      <c r="D47" s="38"/>
      <c r="E47" s="38"/>
      <c r="F47" s="39" t="s">
        <v>141</v>
      </c>
      <c r="G47" s="29">
        <f>G45+G46</f>
        <v>474256.13650000002</v>
      </c>
      <c r="H47" s="26"/>
      <c r="I47" s="26"/>
      <c r="J47" s="26"/>
      <c r="K47" s="26"/>
      <c r="L47" s="26"/>
      <c r="M47" s="26"/>
      <c r="N47" s="26"/>
      <c r="O47" s="26"/>
      <c r="P47" s="26"/>
      <c r="Q47" s="26"/>
      <c r="R47" s="26"/>
      <c r="S47" s="26"/>
      <c r="T47" s="26"/>
      <c r="U47" s="26"/>
      <c r="V47" s="26"/>
      <c r="W47" s="26"/>
      <c r="X47" s="26"/>
      <c r="Y47" s="26"/>
      <c r="Z47" s="26"/>
      <c r="AA47" s="26"/>
      <c r="AB47" s="26"/>
      <c r="AC47" s="26"/>
      <c r="AD47" s="26"/>
      <c r="AE47" s="26"/>
    </row>
    <row r="48" spans="1:31" ht="13.2">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row>
    <row r="49" spans="1:31" ht="13.2">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row>
    <row r="50" spans="1:31" ht="13.2">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row>
    <row r="51" spans="1:31" ht="13.2">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row>
    <row r="52" spans="1:31" ht="13.2">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row>
    <row r="53" spans="1:31" ht="13.2">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row>
    <row r="54" spans="1:31" ht="13.2">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row>
    <row r="55" spans="1:31" ht="13.2">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row>
    <row r="56" spans="1:31" ht="13.2">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row>
    <row r="57" spans="1:31" ht="13.2">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row>
    <row r="58" spans="1:31" ht="13.2">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row>
    <row r="59" spans="1:31" ht="13.2">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row>
    <row r="60" spans="1:31" ht="13.2">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row>
    <row r="61" spans="1:31" ht="13.2">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row>
    <row r="62" spans="1:31" ht="13.2">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row>
    <row r="63" spans="1:31" ht="13.2">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row>
    <row r="64" spans="1:31" ht="13.2">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row>
    <row r="65" spans="1:31" ht="13.2">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row>
    <row r="66" spans="1:31" ht="13.2">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row>
    <row r="67" spans="1:31" ht="13.2">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row r="68" spans="1:31" ht="13.2">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spans="1:31" ht="13.2">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row r="70" spans="1:31" ht="13.2">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row r="71" spans="1:31" ht="13.2">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row>
    <row r="72" spans="1:31" ht="13.2">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row>
    <row r="73" spans="1:31" ht="13.2">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row>
    <row r="74" spans="1:31" ht="13.2">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row>
    <row r="75" spans="1:31" ht="13.2">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row>
    <row r="76" spans="1:31" ht="13.2">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row>
    <row r="77" spans="1:31" ht="13.2">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row>
    <row r="78" spans="1:31" ht="13.2">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row>
    <row r="79" spans="1:31" ht="13.2">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row>
    <row r="80" spans="1:31" ht="13.2">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row>
    <row r="81" spans="1:31" ht="13.2">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row>
    <row r="82" spans="1:31" ht="13.2">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row>
    <row r="83" spans="1:31" ht="13.2">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row>
    <row r="84" spans="1:31" ht="13.2">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row>
    <row r="85" spans="1:31" ht="13.2">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row>
    <row r="86" spans="1:31" ht="13.2">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row>
    <row r="87" spans="1:31" ht="13.2">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row>
    <row r="88" spans="1:31" ht="13.2">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row>
    <row r="89" spans="1:31" ht="13.2">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row>
    <row r="90" spans="1:31" ht="13.2">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row>
    <row r="91" spans="1:31" ht="13.2">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row>
    <row r="92" spans="1:31" ht="13.2">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row>
    <row r="93" spans="1:31" ht="13.2">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row>
    <row r="94" spans="1:31" ht="13.2">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row>
    <row r="95" spans="1:31" ht="13.2">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row>
    <row r="96" spans="1:31" ht="13.2">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row>
    <row r="97" spans="1:31" ht="13.2">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row>
    <row r="98" spans="1:31" ht="13.2">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row>
    <row r="99" spans="1:31" ht="13.2">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row>
    <row r="100" spans="1:31" ht="13.2">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row>
    <row r="101" spans="1:31" ht="13.2">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row>
    <row r="102" spans="1:31" ht="13.2">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row>
    <row r="103" spans="1:31" ht="13.2">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row>
    <row r="104" spans="1:31" ht="13.2">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row>
    <row r="105" spans="1:31" ht="13.2">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row>
    <row r="106" spans="1:31" ht="13.2">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row>
    <row r="107" spans="1:31" ht="13.2">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row>
    <row r="108" spans="1:31" ht="13.2">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row>
    <row r="109" spans="1:31" ht="13.2">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row>
    <row r="110" spans="1:31" ht="13.2">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row>
    <row r="111" spans="1:31" ht="13.2">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row>
    <row r="112" spans="1:31" ht="13.2">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row>
    <row r="113" spans="1:31" ht="13.2">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row>
    <row r="114" spans="1:31" ht="13.2">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row>
    <row r="115" spans="1:31" ht="13.2">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row>
    <row r="116" spans="1:31" ht="13.2">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row>
    <row r="117" spans="1:31" ht="13.2">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row>
    <row r="118" spans="1:31" ht="13.2">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row>
    <row r="119" spans="1:31" ht="13.2">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row>
    <row r="120" spans="1:31" ht="13.2">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row>
    <row r="121" spans="1:31" ht="13.2">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row>
    <row r="122" spans="1:31" ht="13.2">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row>
    <row r="123" spans="1:31" ht="13.2">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row>
    <row r="124" spans="1:31" ht="13.2">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row>
    <row r="125" spans="1:31" ht="13.2">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row>
    <row r="126" spans="1:31" ht="13.2">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row>
    <row r="127" spans="1:31" ht="13.2">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row>
    <row r="128" spans="1:31" ht="13.2">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row>
    <row r="129" spans="1:31" ht="13.2">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row>
    <row r="130" spans="1:31" ht="13.2">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row>
    <row r="131" spans="1:31" ht="13.2">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row>
    <row r="132" spans="1:31" ht="13.2">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row>
    <row r="133" spans="1:31" ht="13.2">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row>
    <row r="134" spans="1:31" ht="13.2">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row>
    <row r="135" spans="1:31" ht="13.2">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row>
    <row r="136" spans="1:31" ht="13.2">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row>
    <row r="137" spans="1:31" ht="13.2">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row>
    <row r="138" spans="1:31" ht="13.2">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row>
    <row r="139" spans="1:31" ht="13.2">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row>
    <row r="140" spans="1:31" ht="13.2">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row>
    <row r="141" spans="1:31" ht="13.2">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row>
    <row r="142" spans="1:31" ht="13.2">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row>
    <row r="143" spans="1:31" ht="13.2">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row>
    <row r="144" spans="1:31" ht="13.2">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row>
    <row r="145" spans="1:31" ht="13.2">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row>
    <row r="146" spans="1:31" ht="13.2">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row>
    <row r="147" spans="1:31" ht="13.2">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row>
    <row r="148" spans="1:31" ht="13.2">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row>
    <row r="149" spans="1:31" ht="13.2">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row>
    <row r="150" spans="1:31" ht="13.2">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row>
    <row r="151" spans="1:31" ht="13.2">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row>
    <row r="152" spans="1:31" ht="13.2">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row>
    <row r="153" spans="1:31" ht="13.2">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row>
    <row r="154" spans="1:31" ht="13.2">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row>
    <row r="155" spans="1:31" ht="13.2">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row>
    <row r="156" spans="1:31" ht="13.2">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row>
    <row r="157" spans="1:31" ht="13.2">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row>
    <row r="158" spans="1:31" ht="13.2">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row>
    <row r="159" spans="1:31" ht="13.2">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row>
    <row r="160" spans="1:31" ht="13.2">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row>
    <row r="161" spans="1:31" ht="13.2">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row>
    <row r="162" spans="1:31" ht="13.2">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row>
    <row r="163" spans="1:31" ht="13.2">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row>
    <row r="164" spans="1:31" ht="13.2">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row>
    <row r="165" spans="1:31" ht="13.2">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row>
    <row r="166" spans="1:31" ht="13.2">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row>
    <row r="167" spans="1:31" ht="13.2">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row>
    <row r="168" spans="1:31" ht="13.2">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row>
    <row r="169" spans="1:31" ht="13.2">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row>
    <row r="170" spans="1:31" ht="13.2">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row>
    <row r="171" spans="1:31" ht="13.2">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row>
    <row r="172" spans="1:31" ht="13.2">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row>
    <row r="173" spans="1:31" ht="13.2">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row>
    <row r="174" spans="1:31" ht="13.2">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row>
    <row r="175" spans="1:31" ht="13.2">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row>
    <row r="176" spans="1:31" ht="13.2">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row>
    <row r="177" spans="1:31" ht="13.2">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row>
    <row r="178" spans="1:31" ht="13.2">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row>
    <row r="179" spans="1:31" ht="13.2">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row>
    <row r="180" spans="1:31" ht="13.2">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row>
    <row r="181" spans="1:31" ht="13.2">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row>
    <row r="182" spans="1:31" ht="13.2">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row>
    <row r="183" spans="1:31" ht="13.2">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row>
    <row r="184" spans="1:31" ht="13.2">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row>
    <row r="185" spans="1:31" ht="13.2">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row>
    <row r="186" spans="1:31" ht="13.2">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row>
    <row r="187" spans="1:31" ht="13.2">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row>
    <row r="188" spans="1:31" ht="13.2">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row>
    <row r="189" spans="1:31" ht="13.2">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row>
    <row r="190" spans="1:31" ht="13.2">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row>
    <row r="191" spans="1:31" ht="13.2">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row>
    <row r="192" spans="1:31" ht="13.2">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row>
    <row r="193" spans="1:31" ht="13.2">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row>
    <row r="194" spans="1:31" ht="13.2">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row>
    <row r="195" spans="1:31" ht="13.2">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row>
    <row r="196" spans="1:31" ht="13.2">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row>
    <row r="197" spans="1:31" ht="13.2">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row>
    <row r="198" spans="1:31" ht="13.2">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row>
    <row r="199" spans="1:31" ht="13.2">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row>
    <row r="200" spans="1:31" ht="13.2">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row>
    <row r="201" spans="1:31" ht="13.2">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row>
    <row r="202" spans="1:31" ht="13.2">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row>
    <row r="203" spans="1:31" ht="13.2">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row>
    <row r="204" spans="1:31" ht="13.2">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row>
    <row r="205" spans="1:31" ht="13.2">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row>
    <row r="206" spans="1:31" ht="13.2">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row>
    <row r="207" spans="1:31" ht="13.2">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row>
    <row r="208" spans="1:31" ht="13.2">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row>
    <row r="209" spans="1:31" ht="13.2">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row>
    <row r="210" spans="1:31" ht="13.2">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row>
    <row r="211" spans="1:31" ht="13.2">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row>
    <row r="212" spans="1:31" ht="13.2">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row>
    <row r="213" spans="1:31" ht="13.2">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row>
    <row r="214" spans="1:31" ht="13.2">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row>
    <row r="215" spans="1:31" ht="13.2">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row>
    <row r="216" spans="1:31" ht="13.2">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row>
    <row r="217" spans="1:31" ht="13.2">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row>
    <row r="218" spans="1:31" ht="13.2">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row>
    <row r="219" spans="1:31" ht="13.2">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row>
    <row r="220" spans="1:31" ht="13.2">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row>
    <row r="221" spans="1:31" ht="13.2">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row>
    <row r="222" spans="1:31" ht="13.2">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row>
    <row r="223" spans="1:31" ht="13.2">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row>
    <row r="224" spans="1:31" ht="13.2">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row>
    <row r="225" spans="1:31" ht="13.2">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row>
    <row r="226" spans="1:31" ht="13.2">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row>
    <row r="227" spans="1:31" ht="13.2">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row>
    <row r="228" spans="1:31" ht="13.2">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row>
    <row r="229" spans="1:31" ht="13.2">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row>
    <row r="230" spans="1:31" ht="13.2">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row>
    <row r="231" spans="1:31" ht="13.2">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row>
    <row r="232" spans="1:31" ht="13.2">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c r="AE232" s="26"/>
    </row>
    <row r="233" spans="1:31" ht="13.2">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c r="AE233" s="26"/>
    </row>
    <row r="234" spans="1:31" ht="13.2">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c r="AE234" s="26"/>
    </row>
    <row r="235" spans="1:31" ht="13.2">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c r="AE235" s="26"/>
    </row>
    <row r="236" spans="1:31" ht="13.2">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c r="AE236" s="26"/>
    </row>
    <row r="237" spans="1:31" ht="13.2">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c r="AE237" s="26"/>
    </row>
    <row r="238" spans="1:31" ht="13.2">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c r="AE238" s="26"/>
    </row>
    <row r="239" spans="1:31" ht="13.2">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c r="AE239" s="26"/>
    </row>
    <row r="240" spans="1:31" ht="13.2">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c r="AE240" s="26"/>
    </row>
    <row r="241" spans="1:31" ht="13.2">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c r="AE241" s="26"/>
    </row>
    <row r="242" spans="1:31" ht="13.2">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c r="AE242" s="26"/>
    </row>
    <row r="243" spans="1:31" ht="13.2">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c r="AE243" s="26"/>
    </row>
    <row r="244" spans="1:31" ht="13.2">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c r="AE244" s="26"/>
    </row>
    <row r="245" spans="1:31" ht="13.2">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c r="AE245" s="26"/>
    </row>
    <row r="246" spans="1:31" ht="13.2">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c r="AE246" s="26"/>
    </row>
    <row r="247" spans="1:31" ht="13.2">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c r="AE247" s="26"/>
    </row>
    <row r="248" spans="1:31" ht="13.2">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row>
    <row r="249" spans="1:31" ht="13.2">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row>
    <row r="250" spans="1:31" ht="13.2">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row>
    <row r="251" spans="1:31" ht="13.2">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row>
    <row r="252" spans="1:31" ht="13.2">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row>
    <row r="253" spans="1:31" ht="13.2">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row>
    <row r="254" spans="1:31" ht="13.2">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row>
    <row r="255" spans="1:31" ht="13.2">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row>
    <row r="256" spans="1:31" ht="13.2">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c r="AE256" s="26"/>
    </row>
    <row r="257" spans="1:31" ht="13.2">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c r="AE257" s="26"/>
    </row>
    <row r="258" spans="1:31" ht="13.2">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c r="AE258" s="26"/>
    </row>
    <row r="259" spans="1:31" ht="13.2">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c r="AE259" s="26"/>
    </row>
    <row r="260" spans="1:31" ht="13.2">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c r="AE260" s="26"/>
    </row>
    <row r="261" spans="1:31" ht="13.2">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c r="AE261" s="26"/>
    </row>
    <row r="262" spans="1:31" ht="13.2">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c r="AE262" s="26"/>
    </row>
    <row r="263" spans="1:31" ht="13.2">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c r="AE263" s="26"/>
    </row>
    <row r="264" spans="1:31" ht="13.2">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c r="AE264" s="26"/>
    </row>
    <row r="265" spans="1:31" ht="13.2">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c r="AE265" s="26"/>
    </row>
    <row r="266" spans="1:31" ht="13.2">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c r="AE266" s="26"/>
    </row>
    <row r="267" spans="1:31" ht="13.2">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c r="AE267" s="26"/>
    </row>
    <row r="268" spans="1:31" ht="13.2">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c r="AE268" s="26"/>
    </row>
    <row r="269" spans="1:31" ht="13.2">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c r="AE269" s="26"/>
    </row>
    <row r="270" spans="1:31" ht="13.2">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c r="AE270" s="26"/>
    </row>
    <row r="271" spans="1:31" ht="13.2">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c r="AE271" s="26"/>
    </row>
    <row r="272" spans="1:31" ht="13.2">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c r="AE272" s="26"/>
    </row>
    <row r="273" spans="1:31" ht="13.2">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c r="AE273" s="26"/>
    </row>
    <row r="274" spans="1:31" ht="13.2">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c r="AE274" s="26"/>
    </row>
    <row r="275" spans="1:31" ht="13.2">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c r="AE275" s="26"/>
    </row>
    <row r="276" spans="1:31" ht="13.2">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c r="AE276" s="26"/>
    </row>
    <row r="277" spans="1:31" ht="13.2">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c r="AE277" s="26"/>
    </row>
    <row r="278" spans="1:31" ht="13.2">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c r="AE278" s="26"/>
    </row>
    <row r="279" spans="1:31" ht="13.2">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c r="AE279" s="26"/>
    </row>
    <row r="280" spans="1:31" ht="13.2">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c r="AE280" s="26"/>
    </row>
    <row r="281" spans="1:31" ht="13.2">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c r="AE281" s="26"/>
    </row>
    <row r="282" spans="1:31" ht="13.2">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c r="AE282" s="26"/>
    </row>
    <row r="283" spans="1:31" ht="13.2">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c r="AE283" s="26"/>
    </row>
    <row r="284" spans="1:31" ht="13.2">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c r="AE284" s="26"/>
    </row>
    <row r="285" spans="1:31" ht="13.2">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c r="AE285" s="26"/>
    </row>
    <row r="286" spans="1:31" ht="13.2">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c r="AE286" s="26"/>
    </row>
    <row r="287" spans="1:31" ht="13.2">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c r="AE287" s="26"/>
    </row>
    <row r="288" spans="1:31" ht="13.2">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c r="AE288" s="26"/>
    </row>
    <row r="289" spans="1:31" ht="13.2">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c r="AE289" s="26"/>
    </row>
    <row r="290" spans="1:31" ht="13.2">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c r="AE290" s="26"/>
    </row>
    <row r="291" spans="1:31" ht="13.2">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c r="AE291" s="26"/>
    </row>
    <row r="292" spans="1:31" ht="13.2">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c r="AE292" s="26"/>
    </row>
    <row r="293" spans="1:31" ht="13.2">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c r="AE293" s="26"/>
    </row>
    <row r="294" spans="1:31" ht="13.2">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c r="AE294" s="26"/>
    </row>
    <row r="295" spans="1:31" ht="13.2">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c r="AE295" s="26"/>
    </row>
    <row r="296" spans="1:31" ht="13.2">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c r="AE296" s="26"/>
    </row>
    <row r="297" spans="1:31" ht="13.2">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c r="AE297" s="26"/>
    </row>
    <row r="298" spans="1:31" ht="13.2">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c r="AE298" s="26"/>
    </row>
    <row r="299" spans="1:31" ht="13.2">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c r="AE299" s="26"/>
    </row>
    <row r="300" spans="1:31" ht="13.2">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c r="AE300" s="26"/>
    </row>
    <row r="301" spans="1:31" ht="13.2">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c r="AE301" s="26"/>
    </row>
    <row r="302" spans="1:31" ht="13.2">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c r="AE302" s="26"/>
    </row>
    <row r="303" spans="1:31" ht="13.2">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c r="AE303" s="26"/>
    </row>
    <row r="304" spans="1:31" ht="13.2">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c r="AE304" s="26"/>
    </row>
    <row r="305" spans="1:31" ht="13.2">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c r="AE305" s="26"/>
    </row>
    <row r="306" spans="1:31" ht="13.2">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c r="AE306" s="26"/>
    </row>
    <row r="307" spans="1:31" ht="13.2">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c r="AE307" s="26"/>
    </row>
    <row r="308" spans="1:31" ht="13.2">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c r="AE308" s="26"/>
    </row>
    <row r="309" spans="1:31" ht="13.2">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c r="AE309" s="26"/>
    </row>
    <row r="310" spans="1:31" ht="13.2">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c r="AE310" s="26"/>
    </row>
    <row r="311" spans="1:31" ht="13.2">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c r="AE311" s="26"/>
    </row>
    <row r="312" spans="1:31" ht="13.2">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c r="AE312" s="26"/>
    </row>
    <row r="313" spans="1:31" ht="13.2">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c r="AE313" s="26"/>
    </row>
    <row r="314" spans="1:31" ht="13.2">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c r="AE314" s="26"/>
    </row>
    <row r="315" spans="1:31" ht="13.2">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c r="AE315" s="26"/>
    </row>
    <row r="316" spans="1:31" ht="13.2">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c r="AE316" s="26"/>
    </row>
    <row r="317" spans="1:31" ht="13.2">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c r="AE317" s="26"/>
    </row>
    <row r="318" spans="1:31" ht="13.2">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c r="AE318" s="26"/>
    </row>
    <row r="319" spans="1:31" ht="13.2">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c r="AE319" s="26"/>
    </row>
    <row r="320" spans="1:31" ht="13.2">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c r="AE320" s="26"/>
    </row>
    <row r="321" spans="1:31" ht="13.2">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c r="AE321" s="26"/>
    </row>
    <row r="322" spans="1:31" ht="13.2">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c r="AE322" s="26"/>
    </row>
    <row r="323" spans="1:31" ht="13.2">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c r="AE323" s="26"/>
    </row>
    <row r="324" spans="1:31" ht="13.2">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c r="AE324" s="26"/>
    </row>
    <row r="325" spans="1:31" ht="13.2">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c r="AE325" s="26"/>
    </row>
    <row r="326" spans="1:31" ht="13.2">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c r="AE326" s="26"/>
    </row>
    <row r="327" spans="1:31" ht="13.2">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c r="AE327" s="26"/>
    </row>
    <row r="328" spans="1:31" ht="13.2">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c r="AE328" s="26"/>
    </row>
    <row r="329" spans="1:31" ht="13.2">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c r="AE329" s="26"/>
    </row>
    <row r="330" spans="1:31" ht="13.2">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c r="AE330" s="26"/>
    </row>
    <row r="331" spans="1:31" ht="13.2">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c r="AE331" s="26"/>
    </row>
    <row r="332" spans="1:31" ht="13.2">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c r="AE332" s="26"/>
    </row>
    <row r="333" spans="1:31" ht="13.2">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c r="AE333" s="26"/>
    </row>
    <row r="334" spans="1:31" ht="13.2">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c r="AE334" s="26"/>
    </row>
    <row r="335" spans="1:31" ht="13.2">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c r="AE335" s="26"/>
    </row>
    <row r="336" spans="1:31" ht="13.2">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c r="AE336" s="26"/>
    </row>
    <row r="337" spans="1:31" ht="13.2">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c r="AE337" s="26"/>
    </row>
    <row r="338" spans="1:31" ht="13.2">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c r="AE338" s="26"/>
    </row>
    <row r="339" spans="1:31" ht="13.2">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c r="AE339" s="26"/>
    </row>
    <row r="340" spans="1:31" ht="13.2">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c r="AE340" s="26"/>
    </row>
    <row r="341" spans="1:31" ht="13.2">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c r="AE341" s="26"/>
    </row>
    <row r="342" spans="1:31" ht="13.2">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c r="AE342" s="26"/>
    </row>
    <row r="343" spans="1:31" ht="13.2">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c r="AE343" s="26"/>
    </row>
    <row r="344" spans="1:31" ht="13.2">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c r="AE344" s="26"/>
    </row>
    <row r="345" spans="1:31" ht="13.2">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c r="AE345" s="26"/>
    </row>
    <row r="346" spans="1:31" ht="13.2">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c r="AE346" s="26"/>
    </row>
    <row r="347" spans="1:31" ht="13.2">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c r="AE347" s="26"/>
    </row>
    <row r="348" spans="1:31" ht="13.2">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c r="AE348" s="26"/>
    </row>
    <row r="349" spans="1:31" ht="13.2">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c r="AE349" s="26"/>
    </row>
    <row r="350" spans="1:31" ht="13.2">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c r="AE350" s="26"/>
    </row>
    <row r="351" spans="1:31" ht="13.2">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c r="AE351" s="26"/>
    </row>
    <row r="352" spans="1:31" ht="13.2">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c r="AE352" s="26"/>
    </row>
    <row r="353" spans="1:31" ht="13.2">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c r="AE353" s="26"/>
    </row>
    <row r="354" spans="1:31" ht="13.2">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c r="AE354" s="26"/>
    </row>
    <row r="355" spans="1:31" ht="13.2">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c r="AE355" s="26"/>
    </row>
    <row r="356" spans="1:31" ht="13.2">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c r="AE356" s="26"/>
    </row>
    <row r="357" spans="1:31" ht="13.2">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c r="AE357" s="26"/>
    </row>
    <row r="358" spans="1:31" ht="13.2">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c r="AE358" s="26"/>
    </row>
    <row r="359" spans="1:31" ht="13.2">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c r="AE359" s="26"/>
    </row>
    <row r="360" spans="1:31" ht="13.2">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c r="AE360" s="26"/>
    </row>
    <row r="361" spans="1:31" ht="13.2">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c r="AE361" s="26"/>
    </row>
    <row r="362" spans="1:31" ht="13.2">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c r="AE362" s="26"/>
    </row>
    <row r="363" spans="1:31" ht="13.2">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c r="AE363" s="26"/>
    </row>
    <row r="364" spans="1:31" ht="13.2">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c r="AE364" s="26"/>
    </row>
    <row r="365" spans="1:31" ht="13.2">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c r="AE365" s="26"/>
    </row>
    <row r="366" spans="1:31" ht="13.2">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row>
    <row r="367" spans="1:31" ht="13.2">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row>
    <row r="368" spans="1:31" ht="13.2">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c r="AE368" s="26"/>
    </row>
    <row r="369" spans="1:31" ht="13.2">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c r="AE369" s="26"/>
    </row>
    <row r="370" spans="1:31" ht="13.2">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c r="AE370" s="26"/>
    </row>
    <row r="371" spans="1:31" ht="13.2">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c r="AE371" s="26"/>
    </row>
    <row r="372" spans="1:31" ht="13.2">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c r="AE372" s="26"/>
    </row>
    <row r="373" spans="1:31" ht="13.2">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c r="AE373" s="26"/>
    </row>
    <row r="374" spans="1:31" ht="13.2">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c r="AE374" s="26"/>
    </row>
    <row r="375" spans="1:31" ht="13.2">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c r="AE375" s="26"/>
    </row>
    <row r="376" spans="1:31" ht="13.2">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c r="AE376" s="26"/>
    </row>
    <row r="377" spans="1:31" ht="13.2">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c r="AE377" s="26"/>
    </row>
    <row r="378" spans="1:31" ht="13.2">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c r="AE378" s="26"/>
    </row>
    <row r="379" spans="1:31" ht="13.2">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c r="AE379" s="26"/>
    </row>
    <row r="380" spans="1:31" ht="13.2">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c r="AE380" s="26"/>
    </row>
    <row r="381" spans="1:31" ht="13.2">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c r="AE381" s="26"/>
    </row>
    <row r="382" spans="1:31" ht="13.2">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c r="AE382" s="26"/>
    </row>
    <row r="383" spans="1:31" ht="13.2">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c r="AE383" s="26"/>
    </row>
    <row r="384" spans="1:31" ht="13.2">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c r="AE384" s="26"/>
    </row>
    <row r="385" spans="1:31" ht="13.2">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c r="AE385" s="26"/>
    </row>
    <row r="386" spans="1:31" ht="13.2">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c r="AE386" s="26"/>
    </row>
    <row r="387" spans="1:31" ht="13.2">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c r="AE387" s="26"/>
    </row>
    <row r="388" spans="1:31" ht="13.2">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c r="AE388" s="26"/>
    </row>
    <row r="389" spans="1:31" ht="13.2">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c r="AE389" s="26"/>
    </row>
    <row r="390" spans="1:31" ht="13.2">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c r="AE390" s="26"/>
    </row>
    <row r="391" spans="1:31" ht="13.2">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c r="AE391" s="26"/>
    </row>
    <row r="392" spans="1:31" ht="13.2">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c r="AE392" s="26"/>
    </row>
    <row r="393" spans="1:31" ht="13.2">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c r="AE393" s="26"/>
    </row>
    <row r="394" spans="1:31" ht="13.2">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c r="AE394" s="26"/>
    </row>
    <row r="395" spans="1:31" ht="13.2">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c r="AE395" s="26"/>
    </row>
    <row r="396" spans="1:31" ht="13.2">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c r="AE396" s="26"/>
    </row>
    <row r="397" spans="1:31" ht="13.2">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c r="AE397" s="26"/>
    </row>
    <row r="398" spans="1:31" ht="13.2">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c r="AE398" s="26"/>
    </row>
    <row r="399" spans="1:31" ht="13.2">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c r="AE399" s="26"/>
    </row>
    <row r="400" spans="1:31" ht="13.2">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c r="AE400" s="26"/>
    </row>
    <row r="401" spans="1:31" ht="13.2">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c r="AE401" s="26"/>
    </row>
    <row r="402" spans="1:31" ht="13.2">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c r="AE402" s="26"/>
    </row>
    <row r="403" spans="1:31" ht="13.2">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c r="AE403" s="26"/>
    </row>
    <row r="404" spans="1:31" ht="13.2">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c r="AE404" s="26"/>
    </row>
    <row r="405" spans="1:31" ht="13.2">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c r="AE405" s="26"/>
    </row>
    <row r="406" spans="1:31" ht="13.2">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c r="AE406" s="26"/>
    </row>
    <row r="407" spans="1:31" ht="13.2">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c r="AE407" s="26"/>
    </row>
    <row r="408" spans="1:31" ht="13.2">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c r="AE408" s="26"/>
    </row>
    <row r="409" spans="1:31" ht="13.2">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c r="AE409" s="26"/>
    </row>
    <row r="410" spans="1:31" ht="13.2">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c r="AE410" s="26"/>
    </row>
    <row r="411" spans="1:31" ht="13.2">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c r="AE411" s="26"/>
    </row>
    <row r="412" spans="1:31" ht="13.2">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c r="AE412" s="26"/>
    </row>
    <row r="413" spans="1:31" ht="13.2">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c r="AE413" s="26"/>
    </row>
    <row r="414" spans="1:31" ht="13.2">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c r="AE414" s="26"/>
    </row>
    <row r="415" spans="1:31" ht="13.2">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c r="AE415" s="26"/>
    </row>
    <row r="416" spans="1:31" ht="13.2">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c r="AE416" s="26"/>
    </row>
    <row r="417" spans="1:31" ht="13.2">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c r="AE417" s="26"/>
    </row>
    <row r="418" spans="1:31" ht="13.2">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c r="AE418" s="26"/>
    </row>
    <row r="419" spans="1:31" ht="13.2">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c r="AE419" s="26"/>
    </row>
    <row r="420" spans="1:31" ht="13.2">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c r="AE420" s="26"/>
    </row>
    <row r="421" spans="1:31" ht="13.2">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c r="AE421" s="26"/>
    </row>
    <row r="422" spans="1:31" ht="13.2">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c r="AE422" s="26"/>
    </row>
    <row r="423" spans="1:31" ht="13.2">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c r="AE423" s="26"/>
    </row>
    <row r="424" spans="1:31" ht="13.2">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c r="AE424" s="26"/>
    </row>
    <row r="425" spans="1:31" ht="13.2">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c r="AE425" s="26"/>
    </row>
    <row r="426" spans="1:31" ht="13.2">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c r="AE426" s="26"/>
    </row>
    <row r="427" spans="1:31" ht="13.2">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c r="AE427" s="26"/>
    </row>
    <row r="428" spans="1:31" ht="13.2">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c r="AE428" s="26"/>
    </row>
    <row r="429" spans="1:31" ht="13.2">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c r="AE429" s="26"/>
    </row>
    <row r="430" spans="1:31" ht="13.2">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c r="AE430" s="26"/>
    </row>
    <row r="431" spans="1:31" ht="13.2">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c r="AE431" s="26"/>
    </row>
    <row r="432" spans="1:31" ht="13.2">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c r="AE432" s="26"/>
    </row>
    <row r="433" spans="1:31" ht="13.2">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c r="AE433" s="26"/>
    </row>
    <row r="434" spans="1:31" ht="13.2">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c r="AE434" s="26"/>
    </row>
    <row r="435" spans="1:31" ht="13.2">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c r="AE435" s="26"/>
    </row>
    <row r="436" spans="1:31" ht="13.2">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c r="AE436" s="26"/>
    </row>
    <row r="437" spans="1:31" ht="13.2">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c r="AE437" s="26"/>
    </row>
    <row r="438" spans="1:31" ht="13.2">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c r="AE438" s="26"/>
    </row>
    <row r="439" spans="1:31" ht="13.2">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c r="AE439" s="26"/>
    </row>
    <row r="440" spans="1:31" ht="13.2">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c r="AE440" s="26"/>
    </row>
    <row r="441" spans="1:31" ht="13.2">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c r="AE441" s="26"/>
    </row>
    <row r="442" spans="1:31" ht="13.2">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c r="AE442" s="26"/>
    </row>
    <row r="443" spans="1:31" ht="13.2">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c r="AE443" s="26"/>
    </row>
    <row r="444" spans="1:31" ht="13.2">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c r="AE444" s="26"/>
    </row>
    <row r="445" spans="1:31" ht="13.2">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c r="AE445" s="26"/>
    </row>
    <row r="446" spans="1:31" ht="13.2">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c r="AE446" s="26"/>
    </row>
    <row r="447" spans="1:31" ht="13.2">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c r="AE447" s="26"/>
    </row>
    <row r="448" spans="1:31" ht="13.2">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c r="AE448" s="26"/>
    </row>
    <row r="449" spans="1:31" ht="13.2">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c r="AE449" s="26"/>
    </row>
    <row r="450" spans="1:31" ht="13.2">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c r="AE450" s="26"/>
    </row>
    <row r="451" spans="1:31" ht="13.2">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c r="AE451" s="26"/>
    </row>
    <row r="452" spans="1:31" ht="13.2">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c r="AE452" s="26"/>
    </row>
    <row r="453" spans="1:31" ht="13.2">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c r="AE453" s="26"/>
    </row>
    <row r="454" spans="1:31" ht="13.2">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c r="AE454" s="26"/>
    </row>
    <row r="455" spans="1:31" ht="13.2">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c r="AE455" s="26"/>
    </row>
    <row r="456" spans="1:31" ht="13.2">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c r="AE456" s="26"/>
    </row>
    <row r="457" spans="1:31" ht="13.2">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c r="AE457" s="26"/>
    </row>
    <row r="458" spans="1:31" ht="13.2">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c r="AE458" s="26"/>
    </row>
    <row r="459" spans="1:31" ht="13.2">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c r="AE459" s="26"/>
    </row>
    <row r="460" spans="1:31" ht="13.2">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c r="AE460" s="26"/>
    </row>
    <row r="461" spans="1:31" ht="13.2">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c r="AE461" s="26"/>
    </row>
    <row r="462" spans="1:31" ht="13.2">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c r="AE462" s="26"/>
    </row>
    <row r="463" spans="1:31" ht="13.2">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c r="AE463" s="26"/>
    </row>
    <row r="464" spans="1:31" ht="13.2">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c r="AE464" s="26"/>
    </row>
    <row r="465" spans="1:31" ht="13.2">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c r="AE465" s="26"/>
    </row>
    <row r="466" spans="1:31" ht="13.2">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c r="AE466" s="26"/>
    </row>
    <row r="467" spans="1:31" ht="13.2">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c r="AE467" s="26"/>
    </row>
    <row r="468" spans="1:31" ht="13.2">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c r="AE468" s="26"/>
    </row>
    <row r="469" spans="1:31" ht="13.2">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c r="AE469" s="26"/>
    </row>
    <row r="470" spans="1:31" ht="13.2">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c r="AE470" s="26"/>
    </row>
    <row r="471" spans="1:31" ht="13.2">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c r="AE471" s="26"/>
    </row>
    <row r="472" spans="1:31" ht="13.2">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c r="AE472" s="26"/>
    </row>
    <row r="473" spans="1:31" ht="13.2">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c r="AE473" s="26"/>
    </row>
    <row r="474" spans="1:31" ht="13.2">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c r="AE474" s="26"/>
    </row>
    <row r="475" spans="1:31" ht="13.2">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c r="AE475" s="26"/>
    </row>
    <row r="476" spans="1:31" ht="13.2">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c r="AE476" s="26"/>
    </row>
    <row r="477" spans="1:31" ht="13.2">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c r="AE477" s="26"/>
    </row>
    <row r="478" spans="1:31" ht="13.2">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c r="AE478" s="26"/>
    </row>
    <row r="479" spans="1:31" ht="13.2">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c r="AE479" s="26"/>
    </row>
    <row r="480" spans="1:31" ht="13.2">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c r="AE480" s="26"/>
    </row>
    <row r="481" spans="1:31" ht="13.2">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c r="AE481" s="26"/>
    </row>
    <row r="482" spans="1:31" ht="13.2">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c r="AE482" s="26"/>
    </row>
    <row r="483" spans="1:31" ht="13.2">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c r="AE483" s="26"/>
    </row>
    <row r="484" spans="1:31" ht="13.2">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c r="AE484" s="26"/>
    </row>
    <row r="485" spans="1:31" ht="13.2">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c r="AE485" s="26"/>
    </row>
    <row r="486" spans="1:31" ht="13.2">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c r="AE486" s="26"/>
    </row>
    <row r="487" spans="1:31" ht="13.2">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c r="AE487" s="26"/>
    </row>
    <row r="488" spans="1:31" ht="13.2">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c r="AE488" s="26"/>
    </row>
    <row r="489" spans="1:31" ht="13.2">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c r="AE489" s="26"/>
    </row>
    <row r="490" spans="1:31" ht="13.2">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c r="AE490" s="26"/>
    </row>
    <row r="491" spans="1:31" ht="13.2">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c r="AE491" s="26"/>
    </row>
    <row r="492" spans="1:31" ht="13.2">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c r="AE492" s="26"/>
    </row>
    <row r="493" spans="1:31" ht="13.2">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c r="AE493" s="26"/>
    </row>
    <row r="494" spans="1:31" ht="13.2">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c r="AE494" s="26"/>
    </row>
    <row r="495" spans="1:31" ht="13.2">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c r="AE495" s="26"/>
    </row>
    <row r="496" spans="1:31" ht="13.2">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c r="AE496" s="26"/>
    </row>
    <row r="497" spans="1:31" ht="13.2">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c r="AE497" s="26"/>
    </row>
    <row r="498" spans="1:31" ht="13.2">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c r="AE498" s="26"/>
    </row>
    <row r="499" spans="1:31" ht="13.2">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c r="AE499" s="26"/>
    </row>
    <row r="500" spans="1:31" ht="13.2">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c r="AE500" s="26"/>
    </row>
    <row r="501" spans="1:31" ht="13.2">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c r="AE501" s="26"/>
    </row>
    <row r="502" spans="1:31" ht="13.2">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c r="AE502" s="26"/>
    </row>
    <row r="503" spans="1:31" ht="13.2">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c r="AE503" s="26"/>
    </row>
    <row r="504" spans="1:31" ht="13.2">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c r="AE504" s="26"/>
    </row>
    <row r="505" spans="1:31" ht="13.2">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c r="AE505" s="26"/>
    </row>
    <row r="506" spans="1:31" ht="13.2">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c r="AE506" s="26"/>
    </row>
    <row r="507" spans="1:31" ht="13.2">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c r="AE507" s="26"/>
    </row>
    <row r="508" spans="1:31" ht="13.2">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c r="AE508" s="26"/>
    </row>
    <row r="509" spans="1:31" ht="13.2">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c r="AE509" s="26"/>
    </row>
    <row r="510" spans="1:31" ht="13.2">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c r="AE510" s="26"/>
    </row>
    <row r="511" spans="1:31" ht="13.2">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c r="AE511" s="26"/>
    </row>
    <row r="512" spans="1:31" ht="13.2">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c r="AE512" s="26"/>
    </row>
    <row r="513" spans="1:31" ht="13.2">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c r="AE513" s="26"/>
    </row>
    <row r="514" spans="1:31" ht="13.2">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c r="AE514" s="26"/>
    </row>
    <row r="515" spans="1:31" ht="13.2">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c r="AE515" s="26"/>
    </row>
    <row r="516" spans="1:31" ht="13.2">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c r="AE516" s="26"/>
    </row>
    <row r="517" spans="1:31" ht="13.2">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c r="AE517" s="26"/>
    </row>
    <row r="518" spans="1:31" ht="13.2">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c r="AE518" s="26"/>
    </row>
    <row r="519" spans="1:31" ht="13.2">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c r="AE519" s="26"/>
    </row>
    <row r="520" spans="1:31" ht="13.2">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c r="AE520" s="26"/>
    </row>
    <row r="521" spans="1:31" ht="13.2">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c r="AE521" s="26"/>
    </row>
    <row r="522" spans="1:31" ht="13.2">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c r="AE522" s="26"/>
    </row>
    <row r="523" spans="1:31" ht="13.2">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c r="AE523" s="26"/>
    </row>
    <row r="524" spans="1:31" ht="13.2">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c r="AE524" s="26"/>
    </row>
    <row r="525" spans="1:31" ht="13.2">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c r="AE525" s="26"/>
    </row>
    <row r="526" spans="1:31" ht="13.2">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c r="AE526" s="26"/>
    </row>
    <row r="527" spans="1:31" ht="13.2">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c r="AE527" s="26"/>
    </row>
    <row r="528" spans="1:31" ht="13.2">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c r="AE528" s="26"/>
    </row>
    <row r="529" spans="1:31" ht="13.2">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c r="AE529" s="26"/>
    </row>
    <row r="530" spans="1:31" ht="13.2">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c r="AE530" s="26"/>
    </row>
    <row r="531" spans="1:31" ht="13.2">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c r="AE531" s="26"/>
    </row>
    <row r="532" spans="1:31" ht="13.2">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c r="AE532" s="26"/>
    </row>
    <row r="533" spans="1:31" ht="13.2">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c r="AE533" s="26"/>
    </row>
    <row r="534" spans="1:31" ht="13.2">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c r="AE534" s="26"/>
    </row>
    <row r="535" spans="1:31" ht="13.2">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c r="AE535" s="26"/>
    </row>
    <row r="536" spans="1:31" ht="13.2">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c r="AE536" s="26"/>
    </row>
    <row r="537" spans="1:31" ht="13.2">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c r="AE537" s="26"/>
    </row>
    <row r="538" spans="1:31" ht="13.2">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c r="AE538" s="26"/>
    </row>
    <row r="539" spans="1:31" ht="13.2">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c r="AE539" s="26"/>
    </row>
    <row r="540" spans="1:31" ht="13.2">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c r="AE540" s="26"/>
    </row>
    <row r="541" spans="1:31" ht="13.2">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c r="AE541" s="26"/>
    </row>
    <row r="542" spans="1:31" ht="13.2">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c r="AE542" s="26"/>
    </row>
    <row r="543" spans="1:31" ht="13.2">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c r="AE543" s="26"/>
    </row>
    <row r="544" spans="1:31" ht="13.2">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c r="AE544" s="26"/>
    </row>
    <row r="545" spans="1:31" ht="13.2">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c r="AE545" s="26"/>
    </row>
    <row r="546" spans="1:31" ht="13.2">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c r="AE546" s="26"/>
    </row>
    <row r="547" spans="1:31" ht="13.2">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c r="AE547" s="26"/>
    </row>
    <row r="548" spans="1:31" ht="13.2">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c r="AE548" s="26"/>
    </row>
    <row r="549" spans="1:31" ht="13.2">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c r="AE549" s="26"/>
    </row>
    <row r="550" spans="1:31" ht="13.2">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c r="AE550" s="26"/>
    </row>
    <row r="551" spans="1:31" ht="13.2">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c r="AE551" s="26"/>
    </row>
    <row r="552" spans="1:31" ht="13.2">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c r="AE552" s="26"/>
    </row>
    <row r="553" spans="1:31" ht="13.2">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c r="AE553" s="26"/>
    </row>
    <row r="554" spans="1:31" ht="13.2">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c r="AE554" s="26"/>
    </row>
    <row r="555" spans="1:31" ht="13.2">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c r="AE555" s="26"/>
    </row>
    <row r="556" spans="1:31" ht="13.2">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c r="AE556" s="26"/>
    </row>
    <row r="557" spans="1:31" ht="13.2">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c r="AE557" s="26"/>
    </row>
    <row r="558" spans="1:31" ht="13.2">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c r="AE558" s="26"/>
    </row>
    <row r="559" spans="1:31" ht="13.2">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c r="AE559" s="26"/>
    </row>
    <row r="560" spans="1:31" ht="13.2">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c r="AE560" s="26"/>
    </row>
    <row r="561" spans="1:31" ht="13.2">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c r="AE561" s="26"/>
    </row>
    <row r="562" spans="1:31" ht="13.2">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c r="AE562" s="26"/>
    </row>
    <row r="563" spans="1:31" ht="13.2">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c r="AE563" s="26"/>
    </row>
    <row r="564" spans="1:31" ht="13.2">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c r="AE564" s="26"/>
    </row>
    <row r="565" spans="1:31" ht="13.2">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c r="AE565" s="26"/>
    </row>
    <row r="566" spans="1:31" ht="13.2">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c r="AE566" s="26"/>
    </row>
    <row r="567" spans="1:31" ht="13.2">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c r="AE567" s="26"/>
    </row>
    <row r="568" spans="1:31" ht="13.2">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c r="AE568" s="26"/>
    </row>
    <row r="569" spans="1:31" ht="13.2">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c r="AE569" s="26"/>
    </row>
    <row r="570" spans="1:31" ht="13.2">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c r="AE570" s="26"/>
    </row>
    <row r="571" spans="1:31" ht="13.2">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c r="AE571" s="26"/>
    </row>
    <row r="572" spans="1:31" ht="13.2">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c r="AE572" s="26"/>
    </row>
    <row r="573" spans="1:31" ht="13.2">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c r="AE573" s="26"/>
    </row>
    <row r="574" spans="1:31" ht="13.2">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c r="AE574" s="26"/>
    </row>
    <row r="575" spans="1:31" ht="13.2">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c r="AE575" s="26"/>
    </row>
    <row r="576" spans="1:31" ht="13.2">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c r="AE576" s="26"/>
    </row>
    <row r="577" spans="1:31" ht="13.2">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c r="AE577" s="26"/>
    </row>
    <row r="578" spans="1:31" ht="13.2">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c r="AE578" s="26"/>
    </row>
    <row r="579" spans="1:31" ht="13.2">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c r="AE579" s="26"/>
    </row>
    <row r="580" spans="1:31" ht="13.2">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c r="AE580" s="26"/>
    </row>
    <row r="581" spans="1:31" ht="13.2">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c r="AE581" s="26"/>
    </row>
    <row r="582" spans="1:31" ht="13.2">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c r="AE582" s="26"/>
    </row>
    <row r="583" spans="1:31" ht="13.2">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c r="AE583" s="26"/>
    </row>
    <row r="584" spans="1:31" ht="13.2">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c r="AE584" s="26"/>
    </row>
    <row r="585" spans="1:31" ht="13.2">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c r="AE585" s="26"/>
    </row>
    <row r="586" spans="1:31" ht="13.2">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c r="AE586" s="26"/>
    </row>
    <row r="587" spans="1:31" ht="13.2">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c r="AE587" s="26"/>
    </row>
    <row r="588" spans="1:31" ht="13.2">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c r="AE588" s="26"/>
    </row>
    <row r="589" spans="1:31" ht="13.2">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c r="AE589" s="26"/>
    </row>
    <row r="590" spans="1:31" ht="13.2">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c r="AE590" s="26"/>
    </row>
    <row r="591" spans="1:31" ht="13.2">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c r="AE591" s="26"/>
    </row>
    <row r="592" spans="1:31" ht="13.2">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c r="AE592" s="26"/>
    </row>
    <row r="593" spans="1:31" ht="13.2">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c r="AE593" s="26"/>
    </row>
    <row r="594" spans="1:31" ht="13.2">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c r="AE594" s="26"/>
    </row>
    <row r="595" spans="1:31" ht="13.2">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c r="AE595" s="26"/>
    </row>
    <row r="596" spans="1:31" ht="13.2">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c r="AE596" s="26"/>
    </row>
    <row r="597" spans="1:31" ht="13.2">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c r="AE597" s="26"/>
    </row>
    <row r="598" spans="1:31" ht="13.2">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c r="AE598" s="26"/>
    </row>
    <row r="599" spans="1:31" ht="13.2">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c r="AE599" s="26"/>
    </row>
    <row r="600" spans="1:31" ht="13.2">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c r="AE600" s="26"/>
    </row>
    <row r="601" spans="1:31" ht="13.2">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c r="AE601" s="26"/>
    </row>
    <row r="602" spans="1:31" ht="13.2">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c r="AE602" s="26"/>
    </row>
    <row r="603" spans="1:31" ht="13.2">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c r="AE603" s="26"/>
    </row>
    <row r="604" spans="1:31" ht="13.2">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c r="AE604" s="26"/>
    </row>
    <row r="605" spans="1:31" ht="13.2">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c r="AE605" s="26"/>
    </row>
    <row r="606" spans="1:31" ht="13.2">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c r="AE606" s="26"/>
    </row>
    <row r="607" spans="1:31" ht="13.2">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c r="AE607" s="26"/>
    </row>
    <row r="608" spans="1:31" ht="13.2">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c r="AE608" s="26"/>
    </row>
    <row r="609" spans="1:31" ht="13.2">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c r="AE609" s="26"/>
    </row>
    <row r="610" spans="1:31" ht="13.2">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c r="AE610" s="26"/>
    </row>
    <row r="611" spans="1:31" ht="13.2">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c r="AE611" s="26"/>
    </row>
    <row r="612" spans="1:31" ht="13.2">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c r="AE612" s="26"/>
    </row>
    <row r="613" spans="1:31" ht="13.2">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c r="AE613" s="26"/>
    </row>
    <row r="614" spans="1:31" ht="13.2">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c r="AE614" s="26"/>
    </row>
    <row r="615" spans="1:31" ht="13.2">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c r="AE615" s="26"/>
    </row>
    <row r="616" spans="1:31" ht="13.2">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c r="AE616" s="26"/>
    </row>
    <row r="617" spans="1:31" ht="13.2">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c r="AE617" s="26"/>
    </row>
    <row r="618" spans="1:31" ht="13.2">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c r="AE618" s="26"/>
    </row>
    <row r="619" spans="1:31" ht="13.2">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c r="AE619" s="26"/>
    </row>
    <row r="620" spans="1:31" ht="13.2">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c r="AE620" s="26"/>
    </row>
    <row r="621" spans="1:31" ht="13.2">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c r="AE621" s="26"/>
    </row>
    <row r="622" spans="1:31" ht="13.2">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c r="AE622" s="26"/>
    </row>
    <row r="623" spans="1:31" ht="13.2">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c r="AE623" s="26"/>
    </row>
    <row r="624" spans="1:31" ht="13.2">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c r="AE624" s="26"/>
    </row>
    <row r="625" spans="1:31" ht="13.2">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c r="AE625" s="26"/>
    </row>
    <row r="626" spans="1:31" ht="13.2">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c r="AE626" s="26"/>
    </row>
    <row r="627" spans="1:31" ht="13.2">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c r="AE627" s="26"/>
    </row>
    <row r="628" spans="1:31" ht="13.2">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c r="AE628" s="26"/>
    </row>
    <row r="629" spans="1:31" ht="13.2">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c r="AE629" s="26"/>
    </row>
    <row r="630" spans="1:31" ht="13.2">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c r="AE630" s="26"/>
    </row>
    <row r="631" spans="1:31" ht="13.2">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c r="AE631" s="26"/>
    </row>
    <row r="632" spans="1:31" ht="13.2">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c r="AE632" s="26"/>
    </row>
    <row r="633" spans="1:31" ht="13.2">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c r="AE633" s="26"/>
    </row>
    <row r="634" spans="1:31" ht="13.2">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c r="AE634" s="26"/>
    </row>
    <row r="635" spans="1:31" ht="13.2">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c r="AE635" s="26"/>
    </row>
    <row r="636" spans="1:31" ht="13.2">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c r="AE636" s="26"/>
    </row>
    <row r="637" spans="1:31" ht="13.2">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c r="AE637" s="26"/>
    </row>
    <row r="638" spans="1:31" ht="13.2">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c r="AE638" s="26"/>
    </row>
    <row r="639" spans="1:31" ht="13.2">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c r="AE639" s="26"/>
    </row>
    <row r="640" spans="1:31" ht="13.2">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c r="AE640" s="26"/>
    </row>
    <row r="641" spans="1:31" ht="13.2">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c r="AE641" s="26"/>
    </row>
    <row r="642" spans="1:31" ht="13.2">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c r="AE642" s="26"/>
    </row>
    <row r="643" spans="1:31" ht="13.2">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c r="AE643" s="26"/>
    </row>
    <row r="644" spans="1:31" ht="13.2">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c r="AE644" s="26"/>
    </row>
    <row r="645" spans="1:31" ht="13.2">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c r="AE645" s="26"/>
    </row>
    <row r="646" spans="1:31" ht="13.2">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c r="AE646" s="26"/>
    </row>
    <row r="647" spans="1:31" ht="13.2">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c r="AE647" s="26"/>
    </row>
    <row r="648" spans="1:31" ht="13.2">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c r="AE648" s="26"/>
    </row>
    <row r="649" spans="1:31" ht="13.2">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c r="AE649" s="26"/>
    </row>
    <row r="650" spans="1:31" ht="13.2">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c r="AE650" s="26"/>
    </row>
    <row r="651" spans="1:31" ht="13.2">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c r="AE651" s="26"/>
    </row>
    <row r="652" spans="1:31" ht="13.2">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c r="AE652" s="26"/>
    </row>
    <row r="653" spans="1:31" ht="13.2">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c r="AE653" s="26"/>
    </row>
    <row r="654" spans="1:31" ht="13.2">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c r="AE654" s="26"/>
    </row>
    <row r="655" spans="1:31" ht="13.2">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c r="AE655" s="26"/>
    </row>
    <row r="656" spans="1:31" ht="13.2">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c r="AE656" s="26"/>
    </row>
    <row r="657" spans="1:31" ht="13.2">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c r="AE657" s="26"/>
    </row>
    <row r="658" spans="1:31" ht="13.2">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c r="AE658" s="26"/>
    </row>
    <row r="659" spans="1:31" ht="13.2">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c r="AE659" s="26"/>
    </row>
    <row r="660" spans="1:31" ht="13.2">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c r="AE660" s="26"/>
    </row>
    <row r="661" spans="1:31" ht="13.2">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c r="AE661" s="26"/>
    </row>
    <row r="662" spans="1:31" ht="13.2">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c r="AE662" s="26"/>
    </row>
    <row r="663" spans="1:31" ht="13.2">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c r="AE663" s="26"/>
    </row>
    <row r="664" spans="1:31" ht="13.2">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c r="AE664" s="26"/>
    </row>
    <row r="665" spans="1:31" ht="13.2">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c r="AE665" s="26"/>
    </row>
    <row r="666" spans="1:31" ht="13.2">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c r="AE666" s="26"/>
    </row>
    <row r="667" spans="1:31" ht="13.2">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c r="AE667" s="26"/>
    </row>
    <row r="668" spans="1:31" ht="13.2">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c r="AE668" s="26"/>
    </row>
    <row r="669" spans="1:31" ht="13.2">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c r="AE669" s="26"/>
    </row>
    <row r="670" spans="1:31" ht="13.2">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c r="AE670" s="26"/>
    </row>
    <row r="671" spans="1:31" ht="13.2">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c r="AE671" s="26"/>
    </row>
    <row r="672" spans="1:31" ht="13.2">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c r="AE672" s="26"/>
    </row>
    <row r="673" spans="1:31" ht="13.2">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c r="AE673" s="26"/>
    </row>
    <row r="674" spans="1:31" ht="13.2">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c r="AE674" s="26"/>
    </row>
    <row r="675" spans="1:31" ht="13.2">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c r="AE675" s="26"/>
    </row>
    <row r="676" spans="1:31" ht="13.2">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c r="AE676" s="26"/>
    </row>
    <row r="677" spans="1:31" ht="13.2">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c r="AE677" s="26"/>
    </row>
    <row r="678" spans="1:31" ht="13.2">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c r="AE678" s="26"/>
    </row>
    <row r="679" spans="1:31" ht="13.2">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c r="AE679" s="26"/>
    </row>
    <row r="680" spans="1:31" ht="13.2">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c r="AE680" s="26"/>
    </row>
    <row r="681" spans="1:31" ht="13.2">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c r="AE681" s="26"/>
    </row>
    <row r="682" spans="1:31" ht="13.2">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c r="AE682" s="26"/>
    </row>
    <row r="683" spans="1:31" ht="13.2">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c r="AE683" s="26"/>
    </row>
    <row r="684" spans="1:31" ht="13.2">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c r="AE684" s="26"/>
    </row>
    <row r="685" spans="1:31" ht="13.2">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c r="AE685" s="26"/>
    </row>
    <row r="686" spans="1:31" ht="13.2">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c r="AE686" s="26"/>
    </row>
    <row r="687" spans="1:31" ht="13.2">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c r="AE687" s="26"/>
    </row>
    <row r="688" spans="1:31" ht="13.2">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c r="AE688" s="26"/>
    </row>
    <row r="689" spans="1:31" ht="13.2">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c r="AE689" s="26"/>
    </row>
    <row r="690" spans="1:31" ht="13.2">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c r="AE690" s="26"/>
    </row>
    <row r="691" spans="1:31" ht="13.2">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c r="AE691" s="26"/>
    </row>
    <row r="692" spans="1:31" ht="13.2">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c r="AE692" s="26"/>
    </row>
    <row r="693" spans="1:31" ht="13.2">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c r="AE693" s="26"/>
    </row>
    <row r="694" spans="1:31" ht="13.2">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c r="AE694" s="26"/>
    </row>
    <row r="695" spans="1:31" ht="13.2">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c r="AE695" s="26"/>
    </row>
    <row r="696" spans="1:31" ht="13.2">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c r="AE696" s="26"/>
    </row>
    <row r="697" spans="1:31" ht="13.2">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c r="AE697" s="26"/>
    </row>
    <row r="698" spans="1:31" ht="13.2">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c r="AE698" s="26"/>
    </row>
    <row r="699" spans="1:31" ht="13.2">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c r="AE699" s="26"/>
    </row>
    <row r="700" spans="1:31" ht="13.2">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c r="AE700" s="26"/>
    </row>
    <row r="701" spans="1:31" ht="13.2">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c r="AE701" s="26"/>
    </row>
    <row r="702" spans="1:31" ht="13.2">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c r="AE702" s="26"/>
    </row>
    <row r="703" spans="1:31" ht="13.2">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c r="AE703" s="26"/>
    </row>
    <row r="704" spans="1:31" ht="13.2">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c r="AE704" s="26"/>
    </row>
    <row r="705" spans="1:31" ht="13.2">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c r="AE705" s="26"/>
    </row>
    <row r="706" spans="1:31" ht="13.2">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c r="AE706" s="26"/>
    </row>
    <row r="707" spans="1:31" ht="13.2">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c r="AE707" s="26"/>
    </row>
    <row r="708" spans="1:31" ht="13.2">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c r="AE708" s="26"/>
    </row>
    <row r="709" spans="1:31" ht="13.2">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c r="AE709" s="26"/>
    </row>
    <row r="710" spans="1:31" ht="13.2">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c r="AE710" s="26"/>
    </row>
    <row r="711" spans="1:31" ht="13.2">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c r="AE711" s="26"/>
    </row>
    <row r="712" spans="1:31" ht="13.2">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c r="AE712" s="26"/>
    </row>
    <row r="713" spans="1:31" ht="13.2">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c r="AE713" s="26"/>
    </row>
    <row r="714" spans="1:31" ht="13.2">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c r="AE714" s="26"/>
    </row>
    <row r="715" spans="1:31" ht="13.2">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c r="AE715" s="26"/>
    </row>
    <row r="716" spans="1:31" ht="13.2">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c r="AE716" s="26"/>
    </row>
    <row r="717" spans="1:31" ht="13.2">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c r="AE717" s="26"/>
    </row>
    <row r="718" spans="1:31" ht="13.2">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c r="AE718" s="26"/>
    </row>
    <row r="719" spans="1:31" ht="13.2">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c r="AE719" s="26"/>
    </row>
    <row r="720" spans="1:31" ht="13.2">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c r="AE720" s="26"/>
    </row>
    <row r="721" spans="1:31" ht="13.2">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c r="AE721" s="26"/>
    </row>
    <row r="722" spans="1:31" ht="13.2">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c r="AE722" s="26"/>
    </row>
    <row r="723" spans="1:31" ht="13.2">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c r="AE723" s="26"/>
    </row>
    <row r="724" spans="1:31" ht="13.2">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c r="AE724" s="26"/>
    </row>
    <row r="725" spans="1:31" ht="13.2">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c r="AE725" s="26"/>
    </row>
    <row r="726" spans="1:31" ht="13.2">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c r="AE726" s="26"/>
    </row>
    <row r="727" spans="1:31" ht="13.2">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c r="AE727" s="26"/>
    </row>
    <row r="728" spans="1:31" ht="13.2">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c r="AE728" s="26"/>
    </row>
    <row r="729" spans="1:31" ht="13.2">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c r="AE729" s="26"/>
    </row>
    <row r="730" spans="1:31" ht="13.2">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c r="AE730" s="26"/>
    </row>
    <row r="731" spans="1:31" ht="13.2">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c r="AE731" s="26"/>
    </row>
    <row r="732" spans="1:31" ht="13.2">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c r="AE732" s="26"/>
    </row>
    <row r="733" spans="1:31" ht="13.2">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c r="AE733" s="26"/>
    </row>
    <row r="734" spans="1:31" ht="13.2">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c r="AE734" s="26"/>
    </row>
    <row r="735" spans="1:31" ht="13.2">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c r="AE735" s="26"/>
    </row>
    <row r="736" spans="1:31" ht="13.2">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c r="AE736" s="26"/>
    </row>
    <row r="737" spans="1:31" ht="13.2">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c r="AE737" s="26"/>
    </row>
    <row r="738" spans="1:31" ht="13.2">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c r="AE738" s="26"/>
    </row>
    <row r="739" spans="1:31" ht="13.2">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c r="AE739" s="26"/>
    </row>
    <row r="740" spans="1:31" ht="13.2">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c r="AE740" s="26"/>
    </row>
    <row r="741" spans="1:31" ht="13.2">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c r="AE741" s="26"/>
    </row>
    <row r="742" spans="1:31" ht="13.2">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c r="AE742" s="26"/>
    </row>
    <row r="743" spans="1:31" ht="13.2">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c r="AE743" s="26"/>
    </row>
    <row r="744" spans="1:31" ht="13.2">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c r="AE744" s="26"/>
    </row>
    <row r="745" spans="1:31" ht="13.2">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c r="AE745" s="26"/>
    </row>
    <row r="746" spans="1:31" ht="13.2">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c r="AE746" s="26"/>
    </row>
    <row r="747" spans="1:31" ht="13.2">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c r="AE747" s="26"/>
    </row>
    <row r="748" spans="1:31" ht="13.2">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c r="AE748" s="26"/>
    </row>
    <row r="749" spans="1:31" ht="13.2">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c r="AE749" s="26"/>
    </row>
    <row r="750" spans="1:31" ht="13.2">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c r="AE750" s="26"/>
    </row>
    <row r="751" spans="1:31" ht="13.2">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c r="AE751" s="26"/>
    </row>
    <row r="752" spans="1:31" ht="13.2">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c r="AE752" s="26"/>
    </row>
    <row r="753" spans="1:31" ht="13.2">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c r="AE753" s="26"/>
    </row>
    <row r="754" spans="1:31" ht="13.2">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c r="AE754" s="26"/>
    </row>
    <row r="755" spans="1:31" ht="13.2">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c r="AE755" s="26"/>
    </row>
    <row r="756" spans="1:31" ht="13.2">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c r="AE756" s="26"/>
    </row>
    <row r="757" spans="1:31" ht="13.2">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c r="AE757" s="26"/>
    </row>
    <row r="758" spans="1:31" ht="13.2">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c r="AE758" s="26"/>
    </row>
    <row r="759" spans="1:31" ht="13.2">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c r="AE759" s="26"/>
    </row>
    <row r="760" spans="1:31" ht="13.2">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c r="AE760" s="26"/>
    </row>
    <row r="761" spans="1:31" ht="13.2">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c r="AE761" s="26"/>
    </row>
    <row r="762" spans="1:31" ht="13.2">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c r="AE762" s="26"/>
    </row>
    <row r="763" spans="1:31" ht="13.2">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c r="AE763" s="26"/>
    </row>
    <row r="764" spans="1:31" ht="13.2">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c r="AE764" s="26"/>
    </row>
    <row r="765" spans="1:31" ht="13.2">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c r="AE765" s="26"/>
    </row>
    <row r="766" spans="1:31" ht="13.2">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c r="AE766" s="26"/>
    </row>
    <row r="767" spans="1:31" ht="13.2">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c r="AE767" s="26"/>
    </row>
    <row r="768" spans="1:31" ht="13.2">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c r="AE768" s="26"/>
    </row>
    <row r="769" spans="1:31" ht="13.2">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c r="AE769" s="26"/>
    </row>
    <row r="770" spans="1:31" ht="13.2">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c r="AE770" s="26"/>
    </row>
    <row r="771" spans="1:31" ht="13.2">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c r="AE771" s="26"/>
    </row>
    <row r="772" spans="1:31" ht="13.2">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c r="AE772" s="26"/>
    </row>
    <row r="773" spans="1:31" ht="13.2">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c r="AE773" s="26"/>
    </row>
    <row r="774" spans="1:31" ht="13.2">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c r="AE774" s="26"/>
    </row>
    <row r="775" spans="1:31" ht="13.2">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c r="AE775" s="26"/>
    </row>
    <row r="776" spans="1:31" ht="13.2">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c r="AE776" s="26"/>
    </row>
    <row r="777" spans="1:31" ht="13.2">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c r="AE777" s="26"/>
    </row>
    <row r="778" spans="1:31" ht="13.2">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c r="AE778" s="26"/>
    </row>
    <row r="779" spans="1:31" ht="13.2">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c r="AE779" s="26"/>
    </row>
    <row r="780" spans="1:31" ht="13.2">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c r="AE780" s="26"/>
    </row>
    <row r="781" spans="1:31" ht="13.2">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c r="AE781" s="26"/>
    </row>
    <row r="782" spans="1:31" ht="13.2">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c r="AE782" s="26"/>
    </row>
    <row r="783" spans="1:31" ht="13.2">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c r="AE783" s="26"/>
    </row>
    <row r="784" spans="1:31" ht="13.2">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c r="AE784" s="26"/>
    </row>
    <row r="785" spans="1:31" ht="13.2">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c r="AE785" s="26"/>
    </row>
    <row r="786" spans="1:31" ht="13.2">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c r="AE786" s="26"/>
    </row>
    <row r="787" spans="1:31" ht="13.2">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c r="AE787" s="26"/>
    </row>
    <row r="788" spans="1:31" ht="13.2">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c r="AE788" s="26"/>
    </row>
    <row r="789" spans="1:31" ht="13.2">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c r="AE789" s="26"/>
    </row>
    <row r="790" spans="1:31" ht="13.2">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c r="AE790" s="26"/>
    </row>
    <row r="791" spans="1:31" ht="13.2">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c r="AE791" s="26"/>
    </row>
    <row r="792" spans="1:31" ht="13.2">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c r="AE792" s="26"/>
    </row>
    <row r="793" spans="1:31" ht="13.2">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c r="AE793" s="26"/>
    </row>
    <row r="794" spans="1:31" ht="13.2">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c r="AE794" s="26"/>
    </row>
    <row r="795" spans="1:31" ht="13.2">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c r="AE795" s="26"/>
    </row>
    <row r="796" spans="1:31" ht="13.2">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c r="AE796" s="26"/>
    </row>
    <row r="797" spans="1:31" ht="13.2">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c r="AE797" s="26"/>
    </row>
    <row r="798" spans="1:31" ht="13.2">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c r="AE798" s="26"/>
    </row>
    <row r="799" spans="1:31" ht="13.2">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c r="AE799" s="26"/>
    </row>
    <row r="800" spans="1:31" ht="13.2">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c r="AE800" s="26"/>
    </row>
    <row r="801" spans="1:31" ht="13.2">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c r="AE801" s="26"/>
    </row>
    <row r="802" spans="1:31" ht="13.2">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c r="AE802" s="26"/>
    </row>
    <row r="803" spans="1:31" ht="13.2">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c r="AE803" s="26"/>
    </row>
    <row r="804" spans="1:31" ht="13.2">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c r="AE804" s="26"/>
    </row>
    <row r="805" spans="1:31" ht="13.2">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c r="AE805" s="26"/>
    </row>
    <row r="806" spans="1:31" ht="13.2">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c r="AE806" s="26"/>
    </row>
    <row r="807" spans="1:31" ht="13.2">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c r="AE807" s="26"/>
    </row>
    <row r="808" spans="1:31" ht="13.2">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c r="AE808" s="26"/>
    </row>
    <row r="809" spans="1:31" ht="13.2">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c r="AE809" s="26"/>
    </row>
    <row r="810" spans="1:31" ht="13.2">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c r="AE810" s="26"/>
    </row>
    <row r="811" spans="1:31" ht="13.2">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c r="AE811" s="26"/>
    </row>
    <row r="812" spans="1:31" ht="13.2">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c r="AE812" s="26"/>
    </row>
    <row r="813" spans="1:31" ht="13.2">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c r="AE813" s="26"/>
    </row>
    <row r="814" spans="1:31" ht="13.2">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c r="AE814" s="26"/>
    </row>
    <row r="815" spans="1:31" ht="13.2">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c r="AE815" s="26"/>
    </row>
    <row r="816" spans="1:31" ht="13.2">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c r="AE816" s="26"/>
    </row>
    <row r="817" spans="1:31" ht="13.2">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c r="AE817" s="26"/>
    </row>
    <row r="818" spans="1:31" ht="13.2">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c r="AE818" s="26"/>
    </row>
    <row r="819" spans="1:31" ht="13.2">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c r="AE819" s="26"/>
    </row>
    <row r="820" spans="1:31" ht="13.2">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c r="AE820" s="26"/>
    </row>
    <row r="821" spans="1:31" ht="13.2">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c r="AE821" s="26"/>
    </row>
    <row r="822" spans="1:31" ht="13.2">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c r="AE822" s="26"/>
    </row>
    <row r="823" spans="1:31" ht="13.2">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c r="AE823" s="26"/>
    </row>
    <row r="824" spans="1:31" ht="13.2">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c r="AE824" s="26"/>
    </row>
    <row r="825" spans="1:31" ht="13.2">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c r="AE825" s="26"/>
    </row>
    <row r="826" spans="1:31" ht="13.2">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c r="AE826" s="26"/>
    </row>
    <row r="827" spans="1:31" ht="13.2">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c r="AE827" s="26"/>
    </row>
    <row r="828" spans="1:31" ht="13.2">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c r="AE828" s="26"/>
    </row>
    <row r="829" spans="1:31" ht="13.2">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c r="AE829" s="26"/>
    </row>
    <row r="830" spans="1:31" ht="13.2">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c r="AE830" s="26"/>
    </row>
    <row r="831" spans="1:31" ht="13.2">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c r="AE831" s="26"/>
    </row>
    <row r="832" spans="1:31" ht="13.2">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c r="AE832" s="26"/>
    </row>
    <row r="833" spans="1:31" ht="13.2">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c r="AE833" s="26"/>
    </row>
    <row r="834" spans="1:31" ht="13.2">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c r="AE834" s="26"/>
    </row>
    <row r="835" spans="1:31" ht="13.2">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c r="AE835" s="26"/>
    </row>
    <row r="836" spans="1:31" ht="13.2">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c r="AE836" s="26"/>
    </row>
    <row r="837" spans="1:31" ht="13.2">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c r="AE837" s="26"/>
    </row>
    <row r="838" spans="1:31" ht="13.2">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c r="AE838" s="26"/>
    </row>
    <row r="839" spans="1:31" ht="13.2">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c r="AE839" s="26"/>
    </row>
    <row r="840" spans="1:31" ht="13.2">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c r="AE840" s="26"/>
    </row>
    <row r="841" spans="1:31" ht="13.2">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c r="AE841" s="26"/>
    </row>
    <row r="842" spans="1:31" ht="13.2">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c r="AE842" s="26"/>
    </row>
    <row r="843" spans="1:31" ht="13.2">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c r="AE843" s="26"/>
    </row>
    <row r="844" spans="1:31" ht="13.2">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c r="AE844" s="26"/>
    </row>
    <row r="845" spans="1:31" ht="13.2">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c r="AE845" s="26"/>
    </row>
    <row r="846" spans="1:31" ht="13.2">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c r="AE846" s="26"/>
    </row>
    <row r="847" spans="1:31" ht="13.2">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c r="AE847" s="26"/>
    </row>
    <row r="848" spans="1:31" ht="13.2">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c r="AE848" s="26"/>
    </row>
    <row r="849" spans="1:31" ht="13.2">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c r="AE849" s="26"/>
    </row>
    <row r="850" spans="1:31" ht="13.2">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c r="AE850" s="26"/>
    </row>
    <row r="851" spans="1:31" ht="13.2">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c r="AE851" s="26"/>
    </row>
    <row r="852" spans="1:31" ht="13.2">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c r="AE852" s="26"/>
    </row>
    <row r="853" spans="1:31" ht="13.2">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c r="AE853" s="26"/>
    </row>
    <row r="854" spans="1:31" ht="13.2">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c r="AE854" s="26"/>
    </row>
    <row r="855" spans="1:31" ht="13.2">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c r="AE855" s="26"/>
    </row>
    <row r="856" spans="1:31" ht="13.2">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c r="AE856" s="26"/>
    </row>
    <row r="857" spans="1:31" ht="13.2">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c r="AE857" s="26"/>
    </row>
    <row r="858" spans="1:31" ht="13.2">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c r="AE858" s="26"/>
    </row>
    <row r="859" spans="1:31" ht="13.2">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c r="AE859" s="26"/>
    </row>
    <row r="860" spans="1:31" ht="13.2">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c r="AE860" s="26"/>
    </row>
    <row r="861" spans="1:31" ht="13.2">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c r="AE861" s="26"/>
    </row>
    <row r="862" spans="1:31" ht="13.2">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c r="AE862" s="26"/>
    </row>
    <row r="863" spans="1:31" ht="13.2">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c r="AE863" s="26"/>
    </row>
    <row r="864" spans="1:31" ht="13.2">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c r="AE864" s="26"/>
    </row>
    <row r="865" spans="1:31" ht="13.2">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c r="AE865" s="26"/>
    </row>
    <row r="866" spans="1:31" ht="13.2">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c r="AE866" s="26"/>
    </row>
    <row r="867" spans="1:31" ht="13.2">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c r="AE867" s="26"/>
    </row>
    <row r="868" spans="1:31" ht="13.2">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c r="AE868" s="26"/>
    </row>
    <row r="869" spans="1:31" ht="13.2">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c r="AE869" s="26"/>
    </row>
    <row r="870" spans="1:31" ht="13.2">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c r="AE870" s="26"/>
    </row>
    <row r="871" spans="1:31" ht="13.2">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c r="AE871" s="26"/>
    </row>
    <row r="872" spans="1:31" ht="13.2">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c r="AE872" s="26"/>
    </row>
    <row r="873" spans="1:31" ht="13.2">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c r="AE873" s="26"/>
    </row>
    <row r="874" spans="1:31" ht="13.2">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c r="AE874" s="26"/>
    </row>
    <row r="875" spans="1:31" ht="13.2">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c r="AE875" s="26"/>
    </row>
    <row r="876" spans="1:31" ht="13.2">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c r="AE876" s="26"/>
    </row>
    <row r="877" spans="1:31" ht="13.2">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c r="AE877" s="26"/>
    </row>
    <row r="878" spans="1:31" ht="13.2">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c r="AE878" s="26"/>
    </row>
    <row r="879" spans="1:31" ht="13.2">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c r="AE879" s="26"/>
    </row>
    <row r="880" spans="1:31" ht="13.2">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c r="AE880" s="26"/>
    </row>
    <row r="881" spans="1:31" ht="13.2">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c r="AE881" s="26"/>
    </row>
    <row r="882" spans="1:31" ht="13.2">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c r="AE882" s="26"/>
    </row>
    <row r="883" spans="1:31" ht="13.2">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c r="AE883" s="26"/>
    </row>
    <row r="884" spans="1:31" ht="13.2">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c r="AE884" s="26"/>
    </row>
    <row r="885" spans="1:31" ht="13.2">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c r="AE885" s="26"/>
    </row>
    <row r="886" spans="1:31" ht="13.2">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c r="AE886" s="26"/>
    </row>
    <row r="887" spans="1:31" ht="13.2">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c r="AE887" s="26"/>
    </row>
    <row r="888" spans="1:31" ht="13.2">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c r="AE888" s="26"/>
    </row>
    <row r="889" spans="1:31" ht="13.2">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c r="AE889" s="26"/>
    </row>
    <row r="890" spans="1:31" ht="13.2">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c r="AE890" s="26"/>
    </row>
    <row r="891" spans="1:31" ht="13.2">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c r="AE891" s="26"/>
    </row>
    <row r="892" spans="1:31" ht="13.2">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c r="AE892" s="26"/>
    </row>
    <row r="893" spans="1:31" ht="13.2">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c r="AE893" s="26"/>
    </row>
    <row r="894" spans="1:31" ht="13.2">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c r="AE894" s="26"/>
    </row>
    <row r="895" spans="1:31" ht="13.2">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c r="AE895" s="26"/>
    </row>
    <row r="896" spans="1:31" ht="13.2">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c r="AE896" s="26"/>
    </row>
    <row r="897" spans="1:31" ht="13.2">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c r="AE897" s="26"/>
    </row>
    <row r="898" spans="1:31" ht="13.2">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c r="AE898" s="26"/>
    </row>
    <row r="899" spans="1:31" ht="13.2">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c r="AE899" s="26"/>
    </row>
    <row r="900" spans="1:31" ht="13.2">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c r="AE900" s="26"/>
    </row>
    <row r="901" spans="1:31" ht="13.2">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c r="AE901" s="26"/>
    </row>
    <row r="902" spans="1:31" ht="13.2">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c r="AE902" s="26"/>
    </row>
    <row r="903" spans="1:31" ht="13.2">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c r="AE903" s="26"/>
    </row>
    <row r="904" spans="1:31" ht="13.2">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c r="AE904" s="26"/>
    </row>
    <row r="905" spans="1:31" ht="13.2">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c r="AE905" s="26"/>
    </row>
    <row r="906" spans="1:31" ht="13.2">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c r="AE906" s="26"/>
    </row>
    <row r="907" spans="1:31" ht="13.2">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c r="AE907" s="26"/>
    </row>
    <row r="908" spans="1:31" ht="13.2">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c r="AE908" s="26"/>
    </row>
    <row r="909" spans="1:31" ht="13.2">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c r="AE909" s="26"/>
    </row>
    <row r="910" spans="1:31" ht="13.2">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c r="AE910" s="26"/>
    </row>
    <row r="911" spans="1:31" ht="13.2">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c r="AE911" s="26"/>
    </row>
    <row r="912" spans="1:31" ht="13.2">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c r="AE912" s="26"/>
    </row>
    <row r="913" spans="1:31" ht="13.2">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c r="AE913" s="26"/>
    </row>
    <row r="914" spans="1:31" ht="13.2">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c r="AE914" s="26"/>
    </row>
    <row r="915" spans="1:31" ht="13.2">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c r="AE915" s="26"/>
    </row>
    <row r="916" spans="1:31" ht="13.2">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c r="AE916" s="26"/>
    </row>
    <row r="917" spans="1:31" ht="13.2">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c r="AE917" s="26"/>
    </row>
    <row r="918" spans="1:31" ht="13.2">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c r="AE918" s="26"/>
    </row>
    <row r="919" spans="1:31" ht="13.2">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c r="AE919" s="26"/>
    </row>
    <row r="920" spans="1:31" ht="13.2">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c r="AE920" s="26"/>
    </row>
    <row r="921" spans="1:31" ht="13.2">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c r="AE921" s="26"/>
    </row>
    <row r="922" spans="1:31" ht="13.2">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c r="AE922" s="26"/>
    </row>
    <row r="923" spans="1:31" ht="13.2">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c r="AE923" s="26"/>
    </row>
    <row r="924" spans="1:31" ht="13.2">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c r="AE924" s="26"/>
    </row>
    <row r="925" spans="1:31" ht="13.2">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c r="AE925" s="26"/>
    </row>
    <row r="926" spans="1:31" ht="13.2">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c r="AE926" s="26"/>
    </row>
    <row r="927" spans="1:31" ht="13.2">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c r="AE927" s="26"/>
    </row>
    <row r="928" spans="1:31" ht="13.2">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c r="AE928" s="26"/>
    </row>
    <row r="929" spans="1:31" ht="13.2">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c r="AE929" s="26"/>
    </row>
    <row r="930" spans="1:31" ht="13.2">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c r="AE930" s="26"/>
    </row>
    <row r="931" spans="1:31" ht="13.2">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c r="AE931" s="26"/>
    </row>
    <row r="932" spans="1:31" ht="13.2">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c r="AE932" s="26"/>
    </row>
    <row r="933" spans="1:31" ht="13.2">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c r="AE933" s="26"/>
    </row>
    <row r="934" spans="1:31" ht="13.2">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c r="AE934" s="26"/>
    </row>
    <row r="935" spans="1:31" ht="13.2">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c r="AE935" s="26"/>
    </row>
    <row r="936" spans="1:31" ht="13.2">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c r="AE936" s="26"/>
    </row>
    <row r="937" spans="1:31" ht="13.2">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c r="AE937" s="26"/>
    </row>
    <row r="938" spans="1:31" ht="13.2">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c r="AE938" s="26"/>
    </row>
    <row r="939" spans="1:31" ht="13.2">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c r="AE939" s="26"/>
    </row>
    <row r="940" spans="1:31" ht="13.2">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c r="AE940" s="26"/>
    </row>
    <row r="941" spans="1:31" ht="13.2">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c r="AE941" s="26"/>
    </row>
    <row r="942" spans="1:31" ht="13.2">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c r="AE942" s="26"/>
    </row>
    <row r="943" spans="1:31" ht="13.2">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c r="AE943" s="26"/>
    </row>
    <row r="944" spans="1:31" ht="13.2">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c r="AE944" s="26"/>
    </row>
    <row r="945" spans="1:31" ht="13.2">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c r="AE945" s="26"/>
    </row>
    <row r="946" spans="1:31" ht="13.2">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c r="AE946" s="26"/>
    </row>
    <row r="947" spans="1:31" ht="13.2">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c r="AE947" s="26"/>
    </row>
    <row r="948" spans="1:31" ht="13.2">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c r="AE948" s="26"/>
    </row>
    <row r="949" spans="1:31" ht="13.2">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c r="AE949" s="26"/>
    </row>
    <row r="950" spans="1:31" ht="13.2">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c r="AE950" s="26"/>
    </row>
    <row r="951" spans="1:31" ht="13.2">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c r="AE951" s="26"/>
    </row>
    <row r="952" spans="1:31" ht="13.2">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c r="AE952" s="26"/>
    </row>
    <row r="953" spans="1:31" ht="13.2">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c r="AE953" s="26"/>
    </row>
    <row r="954" spans="1:31" ht="13.2">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c r="AE954" s="26"/>
    </row>
    <row r="955" spans="1:31" ht="13.2">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c r="AE955" s="26"/>
    </row>
    <row r="956" spans="1:31" ht="13.2">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c r="AE956" s="26"/>
    </row>
    <row r="957" spans="1:31" ht="13.2">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c r="AE957" s="26"/>
    </row>
    <row r="958" spans="1:31" ht="13.2">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c r="AE958" s="26"/>
    </row>
    <row r="959" spans="1:31" ht="13.2">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c r="AE959" s="26"/>
    </row>
    <row r="960" spans="1:31" ht="13.2">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c r="AE960" s="26"/>
    </row>
    <row r="961" spans="1:31" ht="13.2">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c r="AE961" s="26"/>
    </row>
    <row r="962" spans="1:31" ht="13.2">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c r="AE962" s="26"/>
    </row>
    <row r="963" spans="1:31" ht="13.2">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c r="AE963" s="26"/>
    </row>
    <row r="964" spans="1:31" ht="13.2">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c r="AE964" s="26"/>
    </row>
    <row r="965" spans="1:31" ht="13.2">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c r="AE965" s="26"/>
    </row>
  </sheetData>
  <mergeCells count="53">
    <mergeCell ref="T15:T16"/>
    <mergeCell ref="U15:U16"/>
    <mergeCell ref="A16:B16"/>
    <mergeCell ref="O8:Q8"/>
    <mergeCell ref="O9:Q9"/>
    <mergeCell ref="O10:Q10"/>
    <mergeCell ref="O11:Q11"/>
    <mergeCell ref="L12:M12"/>
    <mergeCell ref="L13:M13"/>
    <mergeCell ref="L14:M14"/>
    <mergeCell ref="N5:N6"/>
    <mergeCell ref="O5:Q6"/>
    <mergeCell ref="R5:R6"/>
    <mergeCell ref="S5:S6"/>
    <mergeCell ref="O7:Q7"/>
    <mergeCell ref="G5:G6"/>
    <mergeCell ref="H5:H6"/>
    <mergeCell ref="I5:I6"/>
    <mergeCell ref="J5:J6"/>
    <mergeCell ref="A1:M1"/>
    <mergeCell ref="A3:C3"/>
    <mergeCell ref="A4:B4"/>
    <mergeCell ref="A5:A6"/>
    <mergeCell ref="B5:B6"/>
    <mergeCell ref="C5:C6"/>
    <mergeCell ref="D5:D6"/>
    <mergeCell ref="M5:M6"/>
    <mergeCell ref="K5:K6"/>
    <mergeCell ref="L5:L6"/>
    <mergeCell ref="S24:S25"/>
    <mergeCell ref="G25:G26"/>
    <mergeCell ref="H25:H26"/>
    <mergeCell ref="I25:I26"/>
    <mergeCell ref="J25:J26"/>
    <mergeCell ref="K25:K26"/>
    <mergeCell ref="L25:L26"/>
    <mergeCell ref="M25:M26"/>
    <mergeCell ref="N25:N26"/>
    <mergeCell ref="O25:Q26"/>
    <mergeCell ref="O27:Q27"/>
    <mergeCell ref="L28:M28"/>
    <mergeCell ref="R24:R25"/>
    <mergeCell ref="E25:E26"/>
    <mergeCell ref="F25:F26"/>
    <mergeCell ref="A37:C37"/>
    <mergeCell ref="A45:C45"/>
    <mergeCell ref="E5:E6"/>
    <mergeCell ref="F5:F6"/>
    <mergeCell ref="A24:B24"/>
    <mergeCell ref="A25:A26"/>
    <mergeCell ref="B25:B26"/>
    <mergeCell ref="C25:C26"/>
    <mergeCell ref="D25:D2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999"/>
  <sheetViews>
    <sheetView workbookViewId="0"/>
  </sheetViews>
  <sheetFormatPr defaultColWidth="12.6640625" defaultRowHeight="15.75" customHeight="1"/>
  <cols>
    <col min="1" max="1" width="4.44140625" customWidth="1"/>
    <col min="2" max="2" width="12.21875" customWidth="1"/>
    <col min="3" max="3" width="30.33203125" customWidth="1"/>
    <col min="4" max="4" width="13.88671875" customWidth="1"/>
    <col min="6" max="6" width="16.109375" customWidth="1"/>
    <col min="9" max="9" width="13.44140625" customWidth="1"/>
    <col min="10" max="10" width="19.6640625" customWidth="1"/>
    <col min="11" max="11" width="22.109375" customWidth="1"/>
    <col min="12" max="12" width="19.6640625" customWidth="1"/>
    <col min="13" max="13" width="15.88671875" customWidth="1"/>
    <col min="14" max="14" width="17.88671875" customWidth="1"/>
    <col min="15" max="15" width="26.77734375" customWidth="1"/>
    <col min="17" max="17" width="15.109375" customWidth="1"/>
    <col min="19" max="19" width="63.77734375" customWidth="1"/>
    <col min="21" max="21" width="27.88671875" customWidth="1"/>
  </cols>
  <sheetData>
    <row r="1" spans="1:27">
      <c r="A1" s="38"/>
      <c r="B1" s="38"/>
      <c r="C1" s="38"/>
      <c r="D1" s="38"/>
      <c r="E1" s="38"/>
      <c r="F1" s="38"/>
      <c r="G1" s="38"/>
      <c r="H1" s="38"/>
      <c r="I1" s="38"/>
      <c r="J1" s="38"/>
      <c r="K1" s="38"/>
      <c r="L1" s="38"/>
      <c r="M1" s="38"/>
      <c r="N1" s="38"/>
      <c r="O1" s="38"/>
      <c r="P1" s="38"/>
      <c r="Q1" s="38"/>
      <c r="R1" s="38"/>
      <c r="S1" s="38"/>
      <c r="V1" s="38"/>
      <c r="W1" s="38"/>
      <c r="X1" s="38"/>
      <c r="Y1" s="38"/>
      <c r="Z1" s="38"/>
      <c r="AA1" s="38"/>
    </row>
    <row r="2" spans="1:27">
      <c r="A2" s="183" t="s">
        <v>142</v>
      </c>
      <c r="B2" s="145"/>
      <c r="C2" s="145"/>
      <c r="D2" s="38"/>
      <c r="E2" s="38"/>
      <c r="F2" s="38"/>
      <c r="G2" s="38"/>
      <c r="H2" s="38"/>
      <c r="I2" s="38"/>
      <c r="J2" s="38"/>
      <c r="K2" s="38"/>
      <c r="L2" s="38"/>
      <c r="M2" s="38"/>
      <c r="N2" s="38"/>
      <c r="O2" s="38"/>
      <c r="P2" s="38"/>
      <c r="Q2" s="38"/>
      <c r="R2" s="38"/>
      <c r="S2" s="38"/>
      <c r="V2" s="38"/>
      <c r="W2" s="38"/>
      <c r="X2" s="38"/>
      <c r="Y2" s="38"/>
      <c r="Z2" s="38"/>
      <c r="AA2" s="38"/>
    </row>
    <row r="3" spans="1:27">
      <c r="A3" s="181" t="s">
        <v>122</v>
      </c>
      <c r="B3" s="145"/>
      <c r="C3" s="41"/>
      <c r="D3" s="38"/>
      <c r="E3" s="38"/>
      <c r="F3" s="38"/>
      <c r="G3" s="38"/>
      <c r="H3" s="38"/>
      <c r="I3" s="38"/>
      <c r="J3" s="38"/>
      <c r="K3" s="38"/>
      <c r="L3" s="38"/>
      <c r="M3" s="38"/>
      <c r="N3" s="38"/>
      <c r="O3" s="26"/>
      <c r="P3" s="26"/>
      <c r="Q3" s="26"/>
      <c r="R3" s="26"/>
      <c r="S3" s="38"/>
      <c r="V3" s="38"/>
      <c r="W3" s="38"/>
      <c r="X3" s="38"/>
      <c r="Y3" s="38"/>
      <c r="Z3" s="38"/>
      <c r="AA3" s="38"/>
    </row>
    <row r="4" spans="1:27">
      <c r="A4" s="39" t="s">
        <v>79</v>
      </c>
      <c r="B4" s="39" t="s">
        <v>123</v>
      </c>
      <c r="C4" s="39" t="s">
        <v>81</v>
      </c>
      <c r="D4" s="39" t="s">
        <v>82</v>
      </c>
      <c r="E4" s="39" t="s">
        <v>83</v>
      </c>
      <c r="F4" s="39" t="s">
        <v>84</v>
      </c>
      <c r="G4" s="39" t="s">
        <v>124</v>
      </c>
      <c r="H4" s="39" t="s">
        <v>85</v>
      </c>
      <c r="I4" s="39" t="s">
        <v>125</v>
      </c>
      <c r="J4" s="39" t="s">
        <v>126</v>
      </c>
      <c r="K4" s="39" t="s">
        <v>127</v>
      </c>
      <c r="L4" s="39" t="s">
        <v>128</v>
      </c>
      <c r="M4" s="39" t="s">
        <v>129</v>
      </c>
      <c r="N4" s="39" t="s">
        <v>91</v>
      </c>
      <c r="O4" s="39" t="s">
        <v>143</v>
      </c>
      <c r="P4" s="39" t="s">
        <v>144</v>
      </c>
      <c r="Q4" s="39" t="s">
        <v>131</v>
      </c>
      <c r="R4" s="44" t="s">
        <v>132</v>
      </c>
      <c r="S4" s="39" t="s">
        <v>93</v>
      </c>
      <c r="T4" s="62" t="s">
        <v>94</v>
      </c>
      <c r="U4" s="63" t="s">
        <v>135</v>
      </c>
      <c r="V4" s="38"/>
      <c r="W4" s="38"/>
      <c r="X4" s="38"/>
      <c r="Y4" s="38"/>
      <c r="Z4" s="38"/>
      <c r="AA4" s="38"/>
    </row>
    <row r="5" spans="1:27">
      <c r="A5" s="29">
        <v>1</v>
      </c>
      <c r="B5" s="64">
        <v>44663</v>
      </c>
      <c r="C5" s="29" t="s">
        <v>97</v>
      </c>
      <c r="D5" s="29" t="s">
        <v>98</v>
      </c>
      <c r="E5" s="29">
        <v>75</v>
      </c>
      <c r="F5" s="29">
        <v>706</v>
      </c>
      <c r="G5" s="29">
        <f>'Week 1'!M7</f>
        <v>684.62570000000005</v>
      </c>
      <c r="H5" s="31">
        <f t="shared" ref="H5:H9" si="0">E5*F5</f>
        <v>52950</v>
      </c>
      <c r="I5" s="32">
        <v>3.7000000000000002E-3</v>
      </c>
      <c r="J5" s="31">
        <f t="shared" ref="J5:J6" si="1">I5*H5</f>
        <v>195.91500000000002</v>
      </c>
      <c r="K5" s="31">
        <f t="shared" ref="K5:K6" si="2">7.5%*(E5*F5-E5*G5)</f>
        <v>120.2304374999996</v>
      </c>
      <c r="L5" s="65">
        <v>1.4999999999999999E-4</v>
      </c>
      <c r="M5" s="31">
        <f t="shared" ref="M5:M9" si="3">H5*L5</f>
        <v>7.942499999999999</v>
      </c>
      <c r="N5" s="31">
        <f t="shared" ref="N5:N9" si="4">(H5-J5-K5-M5)/E5</f>
        <v>701.67882750000001</v>
      </c>
      <c r="O5" s="29">
        <v>25</v>
      </c>
      <c r="P5" s="31">
        <f t="shared" ref="P5:P9" si="5">N5*E5</f>
        <v>52625.9120625</v>
      </c>
      <c r="Q5" s="31">
        <f>684.627*75</f>
        <v>51347.024999999994</v>
      </c>
      <c r="R5" s="66">
        <f t="shared" ref="R5:R9" si="6">P5-Q5</f>
        <v>1278.8870625000054</v>
      </c>
      <c r="S5" s="67" t="s">
        <v>145</v>
      </c>
      <c r="T5" s="35" t="s">
        <v>100</v>
      </c>
      <c r="U5" s="31">
        <f>17819.916+P5</f>
        <v>70445.828062500004</v>
      </c>
      <c r="V5" s="38"/>
      <c r="W5" s="38"/>
      <c r="X5" s="38"/>
      <c r="Y5" s="38"/>
      <c r="Z5" s="38"/>
      <c r="AA5" s="38"/>
    </row>
    <row r="6" spans="1:27">
      <c r="A6" s="29">
        <v>2</v>
      </c>
      <c r="B6" s="64">
        <v>44663</v>
      </c>
      <c r="C6" s="29" t="s">
        <v>110</v>
      </c>
      <c r="D6" s="29" t="s">
        <v>111</v>
      </c>
      <c r="E6" s="29">
        <v>100</v>
      </c>
      <c r="F6" s="29">
        <v>783</v>
      </c>
      <c r="G6" s="29">
        <f>'Week 1'!M10</f>
        <v>767.9452500000001</v>
      </c>
      <c r="H6" s="31">
        <f t="shared" si="0"/>
        <v>78300</v>
      </c>
      <c r="I6" s="32">
        <v>3.7000000000000002E-3</v>
      </c>
      <c r="J6" s="31">
        <f t="shared" si="1"/>
        <v>289.71000000000004</v>
      </c>
      <c r="K6" s="31">
        <f t="shared" si="2"/>
        <v>112.91062499999934</v>
      </c>
      <c r="L6" s="65">
        <v>1.4999999999999999E-4</v>
      </c>
      <c r="M6" s="31">
        <f t="shared" si="3"/>
        <v>11.744999999999999</v>
      </c>
      <c r="N6" s="31">
        <f t="shared" si="4"/>
        <v>778.85634374999995</v>
      </c>
      <c r="O6" s="29">
        <v>25</v>
      </c>
      <c r="P6" s="31">
        <f t="shared" si="5"/>
        <v>77885.634374999994</v>
      </c>
      <c r="Q6" s="31">
        <f>'Week 1'!N10</f>
        <v>76819.525000000009</v>
      </c>
      <c r="R6" s="66">
        <f t="shared" si="6"/>
        <v>1066.1093749999854</v>
      </c>
      <c r="S6" s="29" t="s">
        <v>146</v>
      </c>
      <c r="T6" s="35" t="s">
        <v>113</v>
      </c>
      <c r="U6" s="29">
        <f>23180.475+P6</f>
        <v>101066.109375</v>
      </c>
      <c r="V6" s="38"/>
      <c r="W6" s="38"/>
      <c r="X6" s="38"/>
      <c r="Y6" s="38"/>
      <c r="Z6" s="38"/>
      <c r="AA6" s="38"/>
    </row>
    <row r="7" spans="1:27">
      <c r="A7" s="29">
        <v>3</v>
      </c>
      <c r="B7" s="64">
        <v>44693</v>
      </c>
      <c r="C7" s="29" t="s">
        <v>105</v>
      </c>
      <c r="D7" s="29" t="s">
        <v>106</v>
      </c>
      <c r="E7" s="29">
        <v>80</v>
      </c>
      <c r="F7" s="29">
        <v>461</v>
      </c>
      <c r="G7" s="29">
        <f>'Week 1'!M9</f>
        <v>546.09439999999995</v>
      </c>
      <c r="H7" s="31">
        <f t="shared" si="0"/>
        <v>36880</v>
      </c>
      <c r="I7" s="32">
        <v>4.0000000000000001E-3</v>
      </c>
      <c r="J7" s="31">
        <f>'Week 1'!M9</f>
        <v>546.09439999999995</v>
      </c>
      <c r="K7" s="29">
        <v>0</v>
      </c>
      <c r="L7" s="65">
        <v>1.4999999999999999E-4</v>
      </c>
      <c r="M7" s="31">
        <f t="shared" si="3"/>
        <v>5.5319999999999991</v>
      </c>
      <c r="N7" s="31">
        <f t="shared" si="4"/>
        <v>454.10467</v>
      </c>
      <c r="O7" s="29">
        <v>25</v>
      </c>
      <c r="P7" s="31">
        <f t="shared" si="5"/>
        <v>36328.373599999999</v>
      </c>
      <c r="Q7" s="37">
        <f>'Week 1'!M9*E7</f>
        <v>43687.551999999996</v>
      </c>
      <c r="R7" s="68">
        <f t="shared" si="6"/>
        <v>-7359.1783999999971</v>
      </c>
      <c r="S7" s="29" t="s">
        <v>147</v>
      </c>
      <c r="T7" s="35" t="s">
        <v>108</v>
      </c>
      <c r="U7" s="29">
        <f>1678.008+P7</f>
        <v>38006.381600000001</v>
      </c>
      <c r="V7" s="38"/>
      <c r="W7" s="38"/>
      <c r="X7" s="38"/>
      <c r="Y7" s="38"/>
      <c r="Z7" s="38"/>
      <c r="AA7" s="38"/>
    </row>
    <row r="8" spans="1:27">
      <c r="A8" s="29">
        <v>4</v>
      </c>
      <c r="B8" s="69">
        <v>44754</v>
      </c>
      <c r="C8" s="29" t="s">
        <v>136</v>
      </c>
      <c r="D8" s="29" t="s">
        <v>98</v>
      </c>
      <c r="E8" s="29">
        <v>50</v>
      </c>
      <c r="F8" s="29">
        <v>1046</v>
      </c>
      <c r="G8" s="29">
        <v>978.0421</v>
      </c>
      <c r="H8" s="31">
        <f t="shared" si="0"/>
        <v>52300</v>
      </c>
      <c r="I8" s="32">
        <v>3.7000000000000002E-3</v>
      </c>
      <c r="J8" s="31">
        <f t="shared" ref="J8:J9" si="7">I8*H8</f>
        <v>193.51000000000002</v>
      </c>
      <c r="K8" s="29">
        <f>7.5%*(E8*F8-E8*G8)</f>
        <v>254.84212499999975</v>
      </c>
      <c r="L8" s="65">
        <v>1.4999999999999999E-4</v>
      </c>
      <c r="M8" s="31">
        <f t="shared" si="3"/>
        <v>7.8449999999999998</v>
      </c>
      <c r="N8" s="31">
        <f t="shared" si="4"/>
        <v>1036.8760574999999</v>
      </c>
      <c r="O8" s="29">
        <v>25</v>
      </c>
      <c r="P8" s="31">
        <f t="shared" si="5"/>
        <v>51843.802874999994</v>
      </c>
      <c r="Q8" s="70">
        <v>48927.105000000003</v>
      </c>
      <c r="R8" s="66">
        <f t="shared" si="6"/>
        <v>2916.6978749999907</v>
      </c>
      <c r="S8" s="29" t="s">
        <v>148</v>
      </c>
      <c r="T8" s="35" t="s">
        <v>103</v>
      </c>
      <c r="U8" s="51">
        <f>52007.09+P8</f>
        <v>103850.89287499999</v>
      </c>
      <c r="V8" s="38"/>
      <c r="W8" s="38"/>
      <c r="X8" s="38"/>
      <c r="Y8" s="38"/>
      <c r="Z8" s="38"/>
      <c r="AA8" s="38"/>
    </row>
    <row r="9" spans="1:27">
      <c r="A9" s="29">
        <v>5</v>
      </c>
      <c r="B9" s="69">
        <v>44754</v>
      </c>
      <c r="C9" s="29" t="s">
        <v>149</v>
      </c>
      <c r="D9" s="29" t="s">
        <v>116</v>
      </c>
      <c r="E9" s="29">
        <v>120</v>
      </c>
      <c r="F9" s="29">
        <v>319</v>
      </c>
      <c r="G9" s="31">
        <f>'Week 1'!M11</f>
        <v>336.28974999999997</v>
      </c>
      <c r="H9" s="31">
        <f t="shared" si="0"/>
        <v>38280</v>
      </c>
      <c r="I9" s="32">
        <v>4.0000000000000001E-3</v>
      </c>
      <c r="J9" s="31">
        <f t="shared" si="7"/>
        <v>153.12</v>
      </c>
      <c r="K9" s="29">
        <v>0</v>
      </c>
      <c r="L9" s="65">
        <v>1.4999999999999999E-4</v>
      </c>
      <c r="M9" s="31">
        <f t="shared" si="3"/>
        <v>5.7419999999999991</v>
      </c>
      <c r="N9" s="31">
        <f t="shared" si="4"/>
        <v>317.67615000000001</v>
      </c>
      <c r="O9" s="29">
        <v>25</v>
      </c>
      <c r="P9" s="31">
        <f t="shared" si="5"/>
        <v>38121.137999999999</v>
      </c>
      <c r="Q9" s="29">
        <v>40354.769999999997</v>
      </c>
      <c r="R9" s="71">
        <f t="shared" si="6"/>
        <v>-2233.6319999999978</v>
      </c>
      <c r="S9" s="29" t="s">
        <v>150</v>
      </c>
      <c r="T9" s="35" t="s">
        <v>118</v>
      </c>
      <c r="U9" s="29">
        <f>2450.9725+P9</f>
        <v>40572.110499999995</v>
      </c>
      <c r="V9" s="38"/>
      <c r="W9" s="38"/>
      <c r="X9" s="38"/>
      <c r="Y9" s="38"/>
      <c r="Z9" s="38"/>
      <c r="AA9" s="38"/>
    </row>
    <row r="10" spans="1:27">
      <c r="A10" s="38"/>
      <c r="B10" s="184" t="s">
        <v>151</v>
      </c>
      <c r="C10" s="145"/>
      <c r="D10" s="145"/>
      <c r="E10" s="38"/>
      <c r="F10" s="38"/>
      <c r="G10" s="38"/>
      <c r="H10" s="38"/>
      <c r="I10" s="38"/>
      <c r="J10" s="38"/>
      <c r="K10" s="38"/>
      <c r="L10" s="38"/>
      <c r="M10" s="38"/>
      <c r="N10" s="39" t="s">
        <v>152</v>
      </c>
      <c r="O10" s="40"/>
      <c r="P10" s="40">
        <f>SUM(P5:P9)</f>
        <v>256804.86091249998</v>
      </c>
      <c r="Q10" s="41" t="s">
        <v>153</v>
      </c>
      <c r="R10" s="26">
        <f>SUM(R5:R9)</f>
        <v>-4331.1160875000132</v>
      </c>
      <c r="S10" s="38"/>
      <c r="T10" s="39" t="s">
        <v>92</v>
      </c>
      <c r="U10" s="40">
        <f>SUM(U5:U9)</f>
        <v>353941.32241249998</v>
      </c>
      <c r="V10" s="38"/>
      <c r="W10" s="38"/>
      <c r="X10" s="38"/>
      <c r="Y10" s="38"/>
      <c r="Z10" s="38"/>
      <c r="AA10" s="38"/>
    </row>
    <row r="11" spans="1:27">
      <c r="A11" s="38"/>
      <c r="B11" s="38"/>
      <c r="C11" s="38"/>
      <c r="D11" s="38"/>
      <c r="E11" s="72"/>
      <c r="F11" s="72"/>
      <c r="G11" s="72"/>
      <c r="H11" s="38"/>
      <c r="I11" s="73"/>
      <c r="J11" s="38"/>
      <c r="K11" s="38"/>
      <c r="L11" s="38"/>
      <c r="M11" s="38"/>
      <c r="N11" s="39" t="s">
        <v>131</v>
      </c>
      <c r="O11" s="40"/>
      <c r="P11" s="40">
        <f>SUM(Q5:Q9)</f>
        <v>261135.97700000001</v>
      </c>
      <c r="Q11" s="38"/>
      <c r="R11" s="26"/>
      <c r="S11" s="38"/>
      <c r="T11" s="38"/>
      <c r="U11" s="38"/>
      <c r="V11" s="38"/>
      <c r="W11" s="38"/>
      <c r="X11" s="38"/>
      <c r="Y11" s="38"/>
      <c r="Z11" s="38"/>
      <c r="AA11" s="38"/>
    </row>
    <row r="12" spans="1:27">
      <c r="A12" s="72"/>
      <c r="B12" s="38"/>
      <c r="C12" s="38"/>
      <c r="D12" s="38"/>
      <c r="E12" s="72"/>
      <c r="F12" s="72"/>
      <c r="G12" s="72"/>
      <c r="H12" s="38"/>
      <c r="I12" s="73"/>
      <c r="J12" s="38"/>
      <c r="K12" s="38"/>
      <c r="L12" s="38"/>
      <c r="M12" s="38"/>
      <c r="N12" s="39" t="s">
        <v>154</v>
      </c>
      <c r="O12" s="40"/>
      <c r="P12" s="40">
        <f>P10-P11</f>
        <v>-4331.1160875000351</v>
      </c>
      <c r="Q12" s="38"/>
      <c r="R12" s="26"/>
      <c r="S12" s="38"/>
      <c r="T12" s="38"/>
      <c r="U12" s="38"/>
      <c r="V12" s="38"/>
      <c r="W12" s="38"/>
      <c r="X12" s="38"/>
      <c r="Y12" s="38"/>
      <c r="Z12" s="38"/>
      <c r="AA12" s="38"/>
    </row>
    <row r="13" spans="1:27">
      <c r="A13" s="72"/>
      <c r="B13" s="38"/>
      <c r="C13" s="38"/>
      <c r="D13" s="38"/>
      <c r="E13" s="72"/>
      <c r="F13" s="72"/>
      <c r="G13" s="72"/>
      <c r="H13" s="38"/>
      <c r="I13" s="73"/>
      <c r="J13" s="38"/>
      <c r="K13" s="38"/>
      <c r="L13" s="38"/>
      <c r="M13" s="38"/>
      <c r="N13" s="43" t="s">
        <v>135</v>
      </c>
      <c r="O13" s="74"/>
      <c r="P13" s="74">
        <f>SUM(U5:U9)</f>
        <v>353941.32241249998</v>
      </c>
      <c r="Q13" s="38"/>
      <c r="R13" s="26"/>
      <c r="S13" s="38"/>
      <c r="T13" s="38"/>
      <c r="U13" s="38"/>
      <c r="V13" s="38"/>
      <c r="W13" s="38"/>
      <c r="X13" s="38"/>
      <c r="Y13" s="38"/>
      <c r="Z13" s="38"/>
      <c r="AA13" s="38"/>
    </row>
    <row r="14" spans="1:27">
      <c r="A14" s="38"/>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row>
    <row r="15" spans="1:27">
      <c r="A15" s="185" t="s">
        <v>155</v>
      </c>
      <c r="B15" s="145"/>
      <c r="C15" s="38"/>
      <c r="D15" s="38"/>
      <c r="E15" s="72"/>
      <c r="F15" s="72"/>
      <c r="G15" s="72"/>
      <c r="H15" s="38"/>
      <c r="I15" s="73"/>
      <c r="J15" s="38"/>
      <c r="K15" s="38"/>
      <c r="L15" s="38"/>
      <c r="M15" s="38"/>
      <c r="N15" s="75"/>
      <c r="O15" s="26"/>
      <c r="P15" s="26"/>
      <c r="Q15" s="38"/>
      <c r="R15" s="38"/>
      <c r="S15" s="38"/>
      <c r="T15" s="38"/>
      <c r="U15" s="38"/>
      <c r="V15" s="38"/>
      <c r="W15" s="38"/>
      <c r="X15" s="38"/>
      <c r="Y15" s="38"/>
      <c r="Z15" s="38"/>
      <c r="AA15" s="38"/>
    </row>
    <row r="16" spans="1:27">
      <c r="A16" s="39" t="s">
        <v>79</v>
      </c>
      <c r="B16" s="39" t="s">
        <v>80</v>
      </c>
      <c r="C16" s="39" t="s">
        <v>81</v>
      </c>
      <c r="D16" s="39" t="s">
        <v>82</v>
      </c>
      <c r="E16" s="39" t="s">
        <v>83</v>
      </c>
      <c r="F16" s="39" t="s">
        <v>84</v>
      </c>
      <c r="G16" s="39" t="s">
        <v>85</v>
      </c>
      <c r="H16" s="39" t="s">
        <v>156</v>
      </c>
      <c r="I16" s="39" t="s">
        <v>157</v>
      </c>
      <c r="J16" s="39" t="s">
        <v>128</v>
      </c>
      <c r="K16" s="39" t="s">
        <v>129</v>
      </c>
      <c r="L16" s="39" t="s">
        <v>130</v>
      </c>
      <c r="M16" s="39" t="s">
        <v>91</v>
      </c>
      <c r="N16" s="39" t="s">
        <v>92</v>
      </c>
      <c r="O16" s="29" t="s">
        <v>158</v>
      </c>
      <c r="P16" s="43" t="s">
        <v>94</v>
      </c>
      <c r="Q16" s="43" t="s">
        <v>135</v>
      </c>
      <c r="R16" s="38"/>
      <c r="S16" s="38"/>
      <c r="T16" s="38"/>
      <c r="U16" s="38"/>
      <c r="V16" s="38"/>
      <c r="W16" s="38"/>
      <c r="X16" s="38"/>
      <c r="Y16" s="38"/>
      <c r="Z16" s="38"/>
      <c r="AA16" s="38"/>
    </row>
    <row r="17" spans="1:27">
      <c r="A17" s="29">
        <v>1</v>
      </c>
      <c r="B17" s="69">
        <v>44754</v>
      </c>
      <c r="C17" s="29" t="s">
        <v>159</v>
      </c>
      <c r="D17" s="29" t="s">
        <v>160</v>
      </c>
      <c r="E17" s="29">
        <v>100</v>
      </c>
      <c r="F17" s="29">
        <v>512</v>
      </c>
      <c r="G17" s="31">
        <f>E17*F17</f>
        <v>51200</v>
      </c>
      <c r="H17" s="32">
        <v>3.7000000000000002E-3</v>
      </c>
      <c r="I17" s="31">
        <f>H17*G17</f>
        <v>189.44</v>
      </c>
      <c r="J17" s="33">
        <v>1.4999999999999999E-4</v>
      </c>
      <c r="K17" s="31">
        <f>J17*G17</f>
        <v>7.68</v>
      </c>
      <c r="L17" s="29">
        <v>25</v>
      </c>
      <c r="M17" s="31">
        <f>(G17+I17+K17)/E17</f>
        <v>513.97120000000007</v>
      </c>
      <c r="N17" s="31">
        <f>M17*E17+L17</f>
        <v>51422.12000000001</v>
      </c>
      <c r="O17" s="29" t="s">
        <v>161</v>
      </c>
      <c r="P17" s="48" t="s">
        <v>100</v>
      </c>
      <c r="Q17" s="76">
        <f>70445.8280625-N17</f>
        <v>19023.708062499994</v>
      </c>
      <c r="R17" s="38"/>
      <c r="S17" s="38"/>
      <c r="T17" s="38"/>
      <c r="U17" s="38"/>
      <c r="V17" s="38"/>
      <c r="W17" s="38"/>
      <c r="X17" s="38"/>
      <c r="Y17" s="38"/>
      <c r="Z17" s="38"/>
      <c r="AA17" s="38"/>
    </row>
    <row r="18" spans="1:27">
      <c r="A18" s="26"/>
      <c r="B18" s="26"/>
      <c r="C18" s="26"/>
      <c r="D18" s="26"/>
      <c r="E18" s="26"/>
      <c r="F18" s="26"/>
      <c r="G18" s="26"/>
      <c r="H18" s="26"/>
      <c r="I18" s="26"/>
      <c r="J18" s="26"/>
      <c r="K18" s="26"/>
      <c r="L18" s="26"/>
      <c r="M18" s="39" t="s">
        <v>162</v>
      </c>
      <c r="N18" s="40">
        <f>N17</f>
        <v>51422.12000000001</v>
      </c>
      <c r="O18" s="40"/>
      <c r="P18" s="35" t="s">
        <v>113</v>
      </c>
      <c r="Q18" s="29">
        <v>101066.109375</v>
      </c>
      <c r="R18" s="38"/>
      <c r="S18" s="38"/>
      <c r="T18" s="38"/>
      <c r="U18" s="38"/>
      <c r="V18" s="38"/>
      <c r="W18" s="38"/>
      <c r="X18" s="38"/>
      <c r="Y18" s="38"/>
      <c r="Z18" s="38"/>
      <c r="AA18" s="38"/>
    </row>
    <row r="19" spans="1:27">
      <c r="A19" s="26"/>
      <c r="B19" s="26"/>
      <c r="C19" s="26"/>
      <c r="D19" s="26"/>
      <c r="E19" s="26"/>
      <c r="F19" s="26"/>
      <c r="G19" s="26"/>
      <c r="H19" s="26"/>
      <c r="I19" s="26"/>
      <c r="J19" s="26"/>
      <c r="K19" s="26"/>
      <c r="L19" s="26"/>
      <c r="M19" s="43" t="s">
        <v>163</v>
      </c>
      <c r="N19" s="45">
        <f>P13</f>
        <v>353941.32241249998</v>
      </c>
      <c r="O19" s="40"/>
      <c r="P19" s="35" t="s">
        <v>108</v>
      </c>
      <c r="Q19" s="29">
        <v>38006.381600000001</v>
      </c>
      <c r="R19" s="38"/>
      <c r="S19" s="38"/>
      <c r="T19" s="38"/>
      <c r="U19" s="38"/>
      <c r="V19" s="38"/>
      <c r="W19" s="38"/>
      <c r="X19" s="38"/>
      <c r="Y19" s="38"/>
      <c r="Z19" s="38"/>
      <c r="AA19" s="38"/>
    </row>
    <row r="20" spans="1:27">
      <c r="A20" s="26"/>
      <c r="B20" s="26"/>
      <c r="C20" s="26"/>
      <c r="D20" s="26"/>
      <c r="E20" s="26"/>
      <c r="F20" s="26"/>
      <c r="G20" s="26"/>
      <c r="H20" s="26"/>
      <c r="I20" s="26"/>
      <c r="J20" s="26"/>
      <c r="K20" s="26"/>
      <c r="L20" s="26"/>
      <c r="M20" s="39" t="s">
        <v>135</v>
      </c>
      <c r="N20" s="40">
        <f>N19-N18</f>
        <v>302519.20241249999</v>
      </c>
      <c r="O20" s="26"/>
      <c r="P20" s="35" t="s">
        <v>103</v>
      </c>
      <c r="Q20" s="51">
        <v>103850.89287499999</v>
      </c>
      <c r="R20" s="38"/>
      <c r="S20" s="38"/>
      <c r="T20" s="38"/>
      <c r="U20" s="38"/>
      <c r="V20" s="38"/>
      <c r="W20" s="38"/>
      <c r="X20" s="38"/>
      <c r="Y20" s="38"/>
      <c r="Z20" s="38"/>
      <c r="AA20" s="38"/>
    </row>
    <row r="21" spans="1:27">
      <c r="A21" s="26"/>
      <c r="B21" s="26"/>
      <c r="C21" s="26"/>
      <c r="D21" s="26"/>
      <c r="E21" s="26"/>
      <c r="F21" s="26"/>
      <c r="G21" s="26"/>
      <c r="H21" s="26"/>
      <c r="I21" s="26"/>
      <c r="J21" s="26"/>
      <c r="K21" s="26"/>
      <c r="L21" s="26"/>
      <c r="M21" s="41"/>
      <c r="N21" s="26"/>
      <c r="O21" s="26"/>
      <c r="P21" s="35" t="s">
        <v>118</v>
      </c>
      <c r="Q21" s="29">
        <v>40572.110499999995</v>
      </c>
      <c r="R21" s="38"/>
      <c r="S21" s="38"/>
      <c r="T21" s="38"/>
      <c r="U21" s="38"/>
      <c r="V21" s="38"/>
      <c r="W21" s="38"/>
      <c r="X21" s="38"/>
      <c r="Y21" s="38"/>
      <c r="Z21" s="38"/>
      <c r="AA21" s="38"/>
    </row>
    <row r="22" spans="1:27">
      <c r="A22" s="77"/>
      <c r="B22" s="77"/>
      <c r="C22" s="77"/>
      <c r="D22" s="77"/>
      <c r="E22" s="77"/>
      <c r="F22" s="77"/>
      <c r="G22" s="77"/>
      <c r="H22" s="77"/>
      <c r="I22" s="77"/>
      <c r="J22" s="77"/>
      <c r="K22" s="77"/>
      <c r="L22" s="77"/>
      <c r="M22" s="77"/>
      <c r="N22" s="77"/>
      <c r="O22" s="77"/>
      <c r="P22" s="78" t="s">
        <v>92</v>
      </c>
      <c r="Q22" s="79">
        <f>SUM(Q17:Q21)</f>
        <v>302519.20241249999</v>
      </c>
      <c r="R22" s="77"/>
      <c r="S22" s="77"/>
      <c r="T22" s="77"/>
      <c r="U22" s="77"/>
      <c r="V22" s="77"/>
      <c r="W22" s="77"/>
      <c r="X22" s="77"/>
      <c r="Y22" s="77"/>
      <c r="Z22" s="77"/>
      <c r="AA22" s="77"/>
    </row>
    <row r="23" spans="1:27">
      <c r="A23" s="167" t="s">
        <v>164</v>
      </c>
      <c r="B23" s="145"/>
      <c r="C23" s="145"/>
      <c r="D23" s="38"/>
      <c r="E23" s="38"/>
      <c r="F23" s="38"/>
      <c r="G23" s="38"/>
      <c r="H23" s="38"/>
      <c r="I23" s="38"/>
      <c r="J23" s="38"/>
      <c r="K23" s="38"/>
      <c r="L23" s="38"/>
      <c r="M23" s="38"/>
      <c r="N23" s="38"/>
      <c r="O23" s="38"/>
      <c r="P23" s="38"/>
      <c r="Q23" s="38"/>
      <c r="R23" s="38"/>
      <c r="S23" s="38"/>
      <c r="T23" s="38"/>
      <c r="U23" s="38"/>
      <c r="V23" s="38"/>
      <c r="W23" s="38"/>
      <c r="X23" s="38"/>
      <c r="Y23" s="38"/>
      <c r="Z23" s="38"/>
      <c r="AA23" s="38"/>
    </row>
    <row r="24" spans="1:27">
      <c r="A24" s="39" t="s">
        <v>79</v>
      </c>
      <c r="B24" s="39" t="s">
        <v>35</v>
      </c>
      <c r="C24" s="39" t="s">
        <v>81</v>
      </c>
      <c r="D24" s="39" t="s">
        <v>82</v>
      </c>
      <c r="E24" s="39" t="s">
        <v>83</v>
      </c>
      <c r="F24" s="39" t="s">
        <v>84</v>
      </c>
      <c r="G24" s="39" t="s">
        <v>85</v>
      </c>
      <c r="H24" s="41"/>
      <c r="I24" s="41"/>
      <c r="J24" s="41"/>
      <c r="K24" s="41"/>
      <c r="L24" s="41"/>
      <c r="M24" s="41"/>
      <c r="N24" s="41"/>
      <c r="O24" s="38"/>
      <c r="P24" s="38"/>
      <c r="Q24" s="38"/>
      <c r="R24" s="38"/>
      <c r="S24" s="38"/>
      <c r="T24" s="38"/>
      <c r="U24" s="38"/>
      <c r="V24" s="38"/>
      <c r="W24" s="38"/>
      <c r="X24" s="38"/>
      <c r="Y24" s="38"/>
      <c r="Z24" s="38"/>
      <c r="AA24" s="38"/>
    </row>
    <row r="25" spans="1:27">
      <c r="A25" s="57">
        <v>1</v>
      </c>
      <c r="B25" s="58">
        <v>44754</v>
      </c>
      <c r="C25" s="29" t="s">
        <v>97</v>
      </c>
      <c r="D25" s="29" t="s">
        <v>98</v>
      </c>
      <c r="E25" s="29">
        <f>120-75</f>
        <v>45</v>
      </c>
      <c r="F25" s="29">
        <v>586</v>
      </c>
      <c r="G25" s="31">
        <f t="shared" ref="G25:G28" si="8">E25*F25</f>
        <v>26370</v>
      </c>
      <c r="H25" s="73"/>
      <c r="I25" s="38"/>
      <c r="J25" s="80"/>
      <c r="K25" s="38"/>
      <c r="L25" s="81"/>
      <c r="M25" s="38"/>
      <c r="N25" s="38"/>
      <c r="O25" s="38"/>
      <c r="P25" s="38"/>
      <c r="Q25" s="38"/>
      <c r="R25" s="38"/>
      <c r="S25" s="38"/>
      <c r="T25" s="38"/>
      <c r="U25" s="38"/>
      <c r="V25" s="38"/>
      <c r="W25" s="38"/>
      <c r="X25" s="38"/>
      <c r="Y25" s="38"/>
      <c r="Z25" s="38"/>
      <c r="AA25" s="38"/>
    </row>
    <row r="26" spans="1:27">
      <c r="A26" s="57">
        <v>2</v>
      </c>
      <c r="B26" s="58">
        <v>44754</v>
      </c>
      <c r="C26" s="29" t="s">
        <v>105</v>
      </c>
      <c r="D26" s="29" t="s">
        <v>106</v>
      </c>
      <c r="E26" s="29">
        <v>100</v>
      </c>
      <c r="F26" s="29">
        <v>450</v>
      </c>
      <c r="G26" s="31">
        <f t="shared" si="8"/>
        <v>45000</v>
      </c>
      <c r="H26" s="73"/>
      <c r="I26" s="38"/>
      <c r="J26" s="80"/>
      <c r="K26" s="38"/>
      <c r="L26" s="81"/>
      <c r="M26" s="72"/>
      <c r="N26" s="72"/>
      <c r="O26" s="38"/>
      <c r="P26" s="38"/>
      <c r="Q26" s="38"/>
      <c r="R26" s="38"/>
      <c r="S26" s="38"/>
      <c r="T26" s="38"/>
      <c r="U26" s="38"/>
      <c r="V26" s="38"/>
      <c r="W26" s="38"/>
      <c r="X26" s="38"/>
      <c r="Y26" s="38"/>
      <c r="Z26" s="38"/>
      <c r="AA26" s="38"/>
    </row>
    <row r="27" spans="1:27">
      <c r="A27" s="57">
        <v>3</v>
      </c>
      <c r="B27" s="58">
        <v>44754</v>
      </c>
      <c r="C27" s="29" t="s">
        <v>115</v>
      </c>
      <c r="D27" s="29" t="s">
        <v>116</v>
      </c>
      <c r="E27" s="29">
        <v>170</v>
      </c>
      <c r="F27" s="29">
        <v>315.39999999999998</v>
      </c>
      <c r="G27" s="37">
        <f t="shared" si="8"/>
        <v>53617.999999999993</v>
      </c>
      <c r="H27" s="73"/>
      <c r="I27" s="38"/>
      <c r="J27" s="80"/>
      <c r="K27" s="38"/>
      <c r="L27" s="81"/>
      <c r="M27" s="72"/>
      <c r="N27" s="72"/>
      <c r="O27" s="38"/>
      <c r="P27" s="38"/>
      <c r="Q27" s="38"/>
      <c r="R27" s="38"/>
      <c r="S27" s="38"/>
      <c r="T27" s="38"/>
      <c r="U27" s="38"/>
      <c r="V27" s="38"/>
      <c r="W27" s="38"/>
      <c r="X27" s="38"/>
      <c r="Y27" s="38"/>
      <c r="Z27" s="38"/>
      <c r="AA27" s="38"/>
    </row>
    <row r="28" spans="1:27">
      <c r="A28" s="57">
        <v>4</v>
      </c>
      <c r="B28" s="82">
        <v>44754</v>
      </c>
      <c r="C28" s="29" t="s">
        <v>159</v>
      </c>
      <c r="D28" s="29" t="s">
        <v>160</v>
      </c>
      <c r="E28" s="29">
        <v>100</v>
      </c>
      <c r="F28" s="29">
        <v>512</v>
      </c>
      <c r="G28" s="29">
        <f t="shared" si="8"/>
        <v>51200</v>
      </c>
      <c r="H28" s="38"/>
      <c r="I28" s="38"/>
      <c r="J28" s="38"/>
      <c r="K28" s="38"/>
      <c r="L28" s="38"/>
      <c r="M28" s="38"/>
      <c r="N28" s="38"/>
      <c r="O28" s="38"/>
      <c r="P28" s="38"/>
      <c r="Q28" s="38"/>
      <c r="R28" s="38"/>
      <c r="S28" s="38"/>
      <c r="T28" s="38"/>
      <c r="U28" s="38"/>
      <c r="V28" s="38"/>
      <c r="W28" s="38"/>
      <c r="X28" s="38"/>
      <c r="Y28" s="38"/>
      <c r="Z28" s="38"/>
      <c r="AA28" s="38"/>
    </row>
    <row r="29" spans="1:27">
      <c r="A29" s="168" t="s">
        <v>165</v>
      </c>
      <c r="B29" s="145"/>
      <c r="C29" s="145"/>
      <c r="D29" s="38"/>
      <c r="E29" s="38"/>
      <c r="F29" s="39" t="s">
        <v>140</v>
      </c>
      <c r="G29" s="31">
        <f>SUM(G25:G28)</f>
        <v>176188</v>
      </c>
      <c r="H29" s="38"/>
      <c r="I29" s="38"/>
      <c r="J29" s="38"/>
      <c r="K29" s="38"/>
      <c r="L29" s="41"/>
      <c r="M29" s="38"/>
      <c r="N29" s="38"/>
      <c r="O29" s="38"/>
      <c r="P29" s="38"/>
      <c r="Q29" s="38"/>
      <c r="R29" s="38"/>
      <c r="S29" s="38"/>
      <c r="T29" s="38"/>
      <c r="U29" s="38"/>
      <c r="V29" s="38"/>
      <c r="W29" s="38"/>
      <c r="X29" s="38"/>
      <c r="Y29" s="38"/>
      <c r="Z29" s="38"/>
      <c r="AA29" s="38"/>
    </row>
    <row r="30" spans="1:27">
      <c r="A30" s="38"/>
      <c r="B30" s="38"/>
      <c r="C30" s="38"/>
      <c r="D30" s="38"/>
      <c r="E30" s="38"/>
      <c r="F30" s="43" t="s">
        <v>135</v>
      </c>
      <c r="G30" s="45">
        <f>Q22</f>
        <v>302519.20241249999</v>
      </c>
      <c r="H30" s="38"/>
      <c r="I30" s="38"/>
      <c r="J30" s="38"/>
      <c r="K30" s="38"/>
      <c r="L30" s="41"/>
      <c r="M30" s="38"/>
      <c r="N30" s="38"/>
      <c r="O30" s="38"/>
      <c r="P30" s="38"/>
      <c r="Q30" s="38"/>
      <c r="R30" s="38"/>
      <c r="S30" s="38"/>
      <c r="T30" s="38"/>
      <c r="U30" s="38"/>
      <c r="V30" s="38"/>
      <c r="W30" s="38"/>
      <c r="X30" s="38"/>
      <c r="Y30" s="38"/>
      <c r="Z30" s="38"/>
      <c r="AA30" s="38"/>
    </row>
    <row r="31" spans="1:27">
      <c r="A31" s="38"/>
      <c r="B31" s="38"/>
      <c r="C31" s="38"/>
      <c r="D31" s="38"/>
      <c r="E31" s="38"/>
      <c r="F31" s="39" t="s">
        <v>141</v>
      </c>
      <c r="G31" s="29">
        <f>G29+G30</f>
        <v>478707.20241249999</v>
      </c>
      <c r="H31" s="38"/>
      <c r="I31" s="38"/>
      <c r="J31" s="38"/>
      <c r="K31" s="38"/>
      <c r="L31" s="41"/>
      <c r="M31" s="38"/>
      <c r="N31" s="38"/>
      <c r="O31" s="38"/>
      <c r="P31" s="38"/>
      <c r="Q31" s="38"/>
      <c r="R31" s="38"/>
      <c r="S31" s="38"/>
      <c r="T31" s="38"/>
      <c r="U31" s="38"/>
      <c r="V31" s="38"/>
      <c r="W31" s="38"/>
      <c r="X31" s="38"/>
      <c r="Y31" s="38"/>
      <c r="Z31" s="38"/>
      <c r="AA31" s="38"/>
    </row>
    <row r="32" spans="1:27">
      <c r="A32" s="38"/>
      <c r="B32" s="38"/>
      <c r="C32" s="38"/>
      <c r="D32" s="38"/>
      <c r="E32" s="38"/>
      <c r="F32" s="38"/>
      <c r="G32" s="38"/>
      <c r="H32" s="38"/>
      <c r="I32" s="38"/>
      <c r="J32" s="38"/>
      <c r="K32" s="38"/>
      <c r="L32" s="38"/>
      <c r="M32" s="38"/>
      <c r="N32" s="38"/>
      <c r="O32" s="38"/>
      <c r="P32" s="38"/>
      <c r="Q32" s="38"/>
      <c r="R32" s="38"/>
      <c r="S32" s="38"/>
      <c r="T32" s="38"/>
      <c r="U32" s="38"/>
      <c r="V32" s="38"/>
      <c r="W32" s="38"/>
      <c r="X32" s="38"/>
      <c r="Y32" s="38"/>
      <c r="Z32" s="38"/>
      <c r="AA32" s="38"/>
    </row>
    <row r="33" spans="1:27">
      <c r="A33" s="38"/>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row>
    <row r="34" spans="1:27">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c r="AA34" s="38"/>
    </row>
    <row r="35" spans="1:27">
      <c r="A35" s="38"/>
      <c r="B35" s="38"/>
      <c r="C35" s="38"/>
      <c r="D35" s="38"/>
      <c r="E35" s="38"/>
      <c r="F35" s="38"/>
      <c r="G35" s="38"/>
      <c r="H35" s="38"/>
      <c r="I35" s="38"/>
      <c r="J35" s="38"/>
      <c r="K35" s="38"/>
      <c r="L35" s="38"/>
      <c r="M35" s="38"/>
      <c r="N35" s="38"/>
      <c r="O35" s="38"/>
      <c r="P35" s="38"/>
      <c r="Q35" s="38"/>
      <c r="R35" s="38"/>
      <c r="S35" s="38"/>
      <c r="T35" s="38"/>
      <c r="U35" s="38"/>
      <c r="V35" s="38"/>
      <c r="W35" s="38"/>
      <c r="X35" s="38"/>
      <c r="Y35" s="38"/>
      <c r="Z35" s="38"/>
      <c r="AA35" s="38"/>
    </row>
    <row r="36" spans="1:27">
      <c r="A36" s="38"/>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row>
    <row r="37" spans="1:27">
      <c r="A37" s="38"/>
      <c r="B37" s="38"/>
      <c r="C37" s="38"/>
      <c r="D37" s="38"/>
      <c r="E37" s="38"/>
      <c r="F37" s="38"/>
      <c r="G37" s="38"/>
      <c r="H37" s="38"/>
      <c r="I37" s="38"/>
      <c r="J37" s="38"/>
      <c r="K37" s="38"/>
      <c r="L37" s="38"/>
      <c r="M37" s="38"/>
      <c r="N37" s="38"/>
      <c r="O37" s="38"/>
      <c r="P37" s="38"/>
      <c r="Q37" s="38"/>
      <c r="R37" s="38"/>
      <c r="S37" s="38"/>
      <c r="T37" s="38"/>
      <c r="U37" s="38"/>
      <c r="V37" s="38"/>
      <c r="W37" s="38"/>
      <c r="X37" s="38"/>
      <c r="Y37" s="38"/>
      <c r="Z37" s="38"/>
      <c r="AA37" s="38"/>
    </row>
    <row r="38" spans="1:27">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row>
    <row r="39" spans="1:27">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row>
    <row r="40" spans="1:27">
      <c r="A40" s="38"/>
      <c r="B40" s="38"/>
      <c r="C40" s="38"/>
      <c r="D40" s="38"/>
      <c r="E40" s="38"/>
      <c r="F40" s="38"/>
      <c r="G40" s="38"/>
      <c r="H40" s="38"/>
      <c r="I40" s="38"/>
      <c r="J40" s="38"/>
      <c r="K40" s="38"/>
      <c r="L40" s="38"/>
      <c r="M40" s="38"/>
      <c r="N40" s="38"/>
      <c r="O40" s="38"/>
      <c r="P40" s="38"/>
      <c r="Q40" s="38"/>
      <c r="R40" s="38"/>
      <c r="S40" s="38"/>
      <c r="T40" s="38"/>
      <c r="U40" s="38"/>
      <c r="V40" s="38"/>
      <c r="W40" s="38"/>
      <c r="X40" s="38"/>
      <c r="Y40" s="38"/>
      <c r="Z40" s="38"/>
      <c r="AA40" s="38"/>
    </row>
    <row r="41" spans="1:27">
      <c r="A41" s="38"/>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row>
    <row r="42" spans="1:27">
      <c r="A42" s="38"/>
      <c r="B42" s="38"/>
      <c r="C42" s="38"/>
      <c r="D42" s="38"/>
      <c r="E42" s="38"/>
      <c r="F42" s="38"/>
      <c r="G42" s="38"/>
      <c r="H42" s="38"/>
      <c r="I42" s="38"/>
      <c r="J42" s="38"/>
      <c r="K42" s="38"/>
      <c r="L42" s="38"/>
      <c r="M42" s="38"/>
      <c r="N42" s="38"/>
      <c r="O42" s="38"/>
      <c r="P42" s="38"/>
      <c r="Q42" s="38"/>
      <c r="R42" s="38"/>
      <c r="S42" s="38"/>
      <c r="T42" s="38"/>
      <c r="U42" s="38"/>
      <c r="V42" s="38"/>
      <c r="W42" s="38"/>
      <c r="X42" s="38"/>
      <c r="Y42" s="38"/>
      <c r="Z42" s="38"/>
      <c r="AA42" s="38"/>
    </row>
    <row r="43" spans="1:27">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c r="AA43" s="38"/>
    </row>
    <row r="44" spans="1:27">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c r="AA44" s="38"/>
    </row>
    <row r="45" spans="1:27">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c r="AA45" s="38"/>
    </row>
    <row r="46" spans="1:27">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c r="AA46" s="38"/>
    </row>
    <row r="47" spans="1:27">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c r="AA47" s="38"/>
    </row>
    <row r="48" spans="1:27">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c r="AA48" s="38"/>
    </row>
    <row r="49" spans="1:27">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row>
    <row r="50" spans="1:27">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row>
    <row r="51" spans="1:27">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row>
    <row r="52" spans="1:27">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row>
    <row r="53" spans="1:27">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row>
    <row r="54" spans="1:27">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row>
    <row r="55" spans="1:27">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row>
    <row r="56" spans="1:27">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row>
    <row r="57" spans="1:27">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row>
    <row r="58" spans="1:27">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row>
    <row r="59" spans="1:27">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row>
    <row r="60" spans="1:27">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row>
    <row r="61" spans="1:27">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row>
    <row r="62" spans="1:27">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row>
    <row r="63" spans="1:27">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row>
    <row r="64" spans="1:27">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row>
    <row r="65" spans="1:27">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row>
    <row r="66" spans="1:27">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row>
    <row r="67" spans="1:27">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row>
    <row r="68" spans="1:27">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row>
    <row r="69" spans="1:27">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row>
    <row r="70" spans="1:27">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row>
    <row r="71" spans="1:27">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row>
    <row r="72" spans="1:27">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row>
    <row r="73" spans="1:27">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row>
    <row r="74" spans="1:27">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row>
    <row r="75" spans="1:27">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row>
    <row r="76" spans="1:27">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row>
    <row r="77" spans="1:27">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row>
    <row r="78" spans="1:27">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row>
    <row r="79" spans="1:27">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row>
    <row r="80" spans="1:27">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row>
    <row r="81" spans="1:27">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row>
    <row r="82" spans="1:27">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row>
    <row r="83" spans="1:27">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row>
    <row r="84" spans="1:27">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row>
    <row r="85" spans="1:27">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row>
    <row r="86" spans="1:27">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row>
    <row r="87" spans="1:27">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row>
    <row r="88" spans="1:27">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row>
    <row r="89" spans="1:27">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row>
    <row r="90" spans="1:27">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row>
    <row r="91" spans="1:27">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row>
    <row r="92" spans="1:27">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row>
    <row r="93" spans="1:27">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row>
    <row r="94" spans="1:27">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row>
    <row r="95" spans="1:27">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row>
    <row r="96" spans="1:27">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row>
    <row r="97" spans="1:27">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row>
    <row r="98" spans="1:27">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row>
    <row r="99" spans="1:27">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row>
    <row r="100" spans="1:27">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row>
    <row r="101" spans="1:27">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row>
    <row r="102" spans="1:27">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row>
    <row r="103" spans="1:27">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row>
    <row r="104" spans="1:27">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row>
    <row r="105" spans="1:27">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row>
    <row r="106" spans="1:27">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row>
    <row r="107" spans="1:27">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row>
    <row r="108" spans="1:27">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row>
    <row r="109" spans="1:27">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row>
    <row r="110" spans="1:27">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row>
    <row r="111" spans="1:27">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row>
    <row r="112" spans="1:27">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row>
    <row r="113" spans="1:27">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row>
    <row r="114" spans="1:27">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row>
    <row r="115" spans="1:27">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row>
    <row r="116" spans="1:27">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row>
    <row r="117" spans="1:27">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row>
    <row r="118" spans="1:27">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row>
    <row r="119" spans="1:27">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row>
    <row r="120" spans="1:27">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row>
    <row r="121" spans="1:27">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row>
    <row r="122" spans="1:27">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row>
    <row r="123" spans="1:27">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row>
    <row r="124" spans="1:27">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row>
    <row r="125" spans="1:27">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row>
    <row r="126" spans="1:27">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row>
    <row r="127" spans="1:27">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row>
    <row r="128" spans="1:27">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row>
    <row r="129" spans="1:27">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row>
    <row r="130" spans="1:27">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row>
    <row r="131" spans="1:27">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row>
    <row r="132" spans="1:27">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row>
    <row r="133" spans="1:27">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row>
    <row r="134" spans="1:27">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row>
    <row r="135" spans="1:27">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row>
    <row r="136" spans="1:27">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row>
    <row r="137" spans="1:27">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row>
    <row r="138" spans="1:27">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row>
    <row r="139" spans="1:27">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row>
    <row r="140" spans="1:27">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row>
    <row r="141" spans="1:27">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row>
    <row r="142" spans="1:27">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row>
    <row r="143" spans="1:27">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row>
    <row r="144" spans="1:27">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row>
    <row r="145" spans="1:27">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row>
    <row r="146" spans="1:27">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row>
    <row r="147" spans="1:27">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row>
    <row r="148" spans="1:27">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row>
    <row r="149" spans="1:27">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row>
    <row r="150" spans="1:27">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row>
    <row r="151" spans="1:27">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row>
    <row r="152" spans="1:27">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row>
    <row r="153" spans="1:27">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row>
    <row r="154" spans="1:27">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row>
    <row r="155" spans="1:27">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row>
    <row r="156" spans="1:27">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row>
    <row r="157" spans="1:27">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row>
    <row r="158" spans="1:27">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row>
    <row r="159" spans="1:27">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row>
    <row r="160" spans="1:27">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row>
    <row r="161" spans="1:27">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row>
    <row r="162" spans="1:27">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row>
    <row r="163" spans="1:27">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row>
    <row r="164" spans="1:27">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row>
    <row r="165" spans="1:27">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row>
    <row r="166" spans="1:27">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row>
    <row r="167" spans="1:27">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row>
    <row r="168" spans="1:27">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row>
    <row r="169" spans="1:27">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row>
    <row r="170" spans="1:27">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row>
    <row r="171" spans="1:27">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row>
    <row r="172" spans="1:27">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row>
    <row r="173" spans="1:27">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row>
    <row r="174" spans="1:27">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row>
    <row r="175" spans="1:27">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row>
    <row r="176" spans="1:27">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row>
    <row r="177" spans="1:27">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row>
    <row r="178" spans="1:27">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row>
    <row r="179" spans="1:27">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row>
    <row r="180" spans="1:27">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row>
    <row r="181" spans="1:27">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row>
    <row r="182" spans="1:27">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row>
    <row r="183" spans="1:27">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row>
    <row r="184" spans="1:27">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row>
    <row r="185" spans="1:27">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row>
    <row r="186" spans="1:27">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row>
    <row r="187" spans="1:27">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row>
    <row r="188" spans="1:27">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row>
    <row r="189" spans="1:27">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row>
    <row r="190" spans="1:27">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row>
    <row r="191" spans="1:27">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row>
    <row r="192" spans="1:27">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row>
    <row r="193" spans="1:27">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row>
    <row r="194" spans="1:27">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row>
    <row r="195" spans="1:27">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row>
    <row r="196" spans="1:27">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row>
    <row r="197" spans="1:27">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row>
    <row r="198" spans="1:27">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row>
    <row r="199" spans="1:27">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row>
    <row r="200" spans="1:27">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row>
    <row r="201" spans="1:27">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row>
    <row r="202" spans="1:27">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row>
    <row r="203" spans="1:27">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row>
    <row r="204" spans="1:27">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row>
    <row r="205" spans="1:27">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row>
    <row r="206" spans="1:27">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row>
    <row r="207" spans="1:27">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row>
    <row r="208" spans="1:27">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row>
    <row r="209" spans="1:27">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row>
    <row r="210" spans="1:27">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row>
    <row r="211" spans="1:27">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row>
    <row r="212" spans="1:27">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row>
    <row r="213" spans="1:27">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row>
    <row r="214" spans="1:27">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row>
    <row r="215" spans="1:27">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row>
    <row r="216" spans="1:27">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row>
    <row r="217" spans="1:27">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row>
    <row r="218" spans="1:27">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row>
    <row r="219" spans="1:27">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row>
    <row r="220" spans="1:27">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row>
    <row r="221" spans="1:27">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row>
    <row r="222" spans="1:27">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row>
    <row r="223" spans="1:27">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row>
    <row r="224" spans="1:27">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row>
    <row r="225" spans="1:27">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row>
    <row r="226" spans="1:27">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row>
    <row r="227" spans="1:27">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row>
    <row r="228" spans="1:27">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row>
    <row r="229" spans="1:27">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row>
    <row r="230" spans="1:27">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row>
    <row r="231" spans="1:27">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row>
    <row r="232" spans="1:27">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row>
    <row r="233" spans="1:27">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row>
    <row r="234" spans="1:27">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row>
    <row r="235" spans="1:27">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row>
    <row r="236" spans="1:27">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row>
    <row r="237" spans="1:27">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row>
    <row r="238" spans="1:27">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row>
    <row r="239" spans="1:27">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row>
    <row r="240" spans="1:27">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row>
    <row r="241" spans="1:27">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row>
    <row r="242" spans="1:27">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row>
    <row r="243" spans="1:27">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row>
    <row r="244" spans="1:27">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row>
    <row r="245" spans="1:27">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row>
    <row r="246" spans="1:27">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row>
    <row r="247" spans="1:27">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row>
    <row r="248" spans="1:27">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row>
    <row r="249" spans="1:27">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row>
    <row r="250" spans="1:27">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c r="AA250" s="38"/>
    </row>
    <row r="251" spans="1:27">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c r="AA251" s="38"/>
    </row>
    <row r="252" spans="1:27">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c r="AA252" s="38"/>
    </row>
    <row r="253" spans="1:27">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c r="AA253" s="38"/>
    </row>
    <row r="254" spans="1:27">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c r="AA254" s="38"/>
    </row>
    <row r="255" spans="1:27">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c r="AA255" s="38"/>
    </row>
    <row r="256" spans="1:27">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c r="AA256" s="38"/>
    </row>
    <row r="257" spans="1:27">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c r="AA257" s="38"/>
    </row>
    <row r="258" spans="1:27">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c r="AA258" s="38"/>
    </row>
    <row r="259" spans="1:27">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c r="AA259" s="38"/>
    </row>
    <row r="260" spans="1:27">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c r="AA260" s="38"/>
    </row>
    <row r="261" spans="1:27">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c r="AA261" s="38"/>
    </row>
    <row r="262" spans="1:27">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c r="AA262" s="38"/>
    </row>
    <row r="263" spans="1:27">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c r="AA263" s="38"/>
    </row>
    <row r="264" spans="1:27">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c r="AA264" s="38"/>
    </row>
    <row r="265" spans="1:27">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c r="AA265" s="38"/>
    </row>
    <row r="266" spans="1:27">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c r="AA266" s="38"/>
    </row>
    <row r="267" spans="1:27">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c r="AA267" s="38"/>
    </row>
    <row r="268" spans="1:27">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c r="AA268" s="38"/>
    </row>
    <row r="269" spans="1:27">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c r="AA269" s="38"/>
    </row>
    <row r="270" spans="1:27">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c r="AA270" s="38"/>
    </row>
    <row r="271" spans="1:27">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c r="AA271" s="38"/>
    </row>
    <row r="272" spans="1:27">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c r="AA272" s="38"/>
    </row>
    <row r="273" spans="1:27">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c r="AA273" s="38"/>
    </row>
    <row r="274" spans="1:27">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c r="AA274" s="38"/>
    </row>
    <row r="275" spans="1:27">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c r="AA275" s="38"/>
    </row>
    <row r="276" spans="1:27">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c r="AA276" s="38"/>
    </row>
    <row r="277" spans="1:27">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c r="AA277" s="38"/>
    </row>
    <row r="278" spans="1:27">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c r="AA278" s="38"/>
    </row>
    <row r="279" spans="1:27">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c r="AA279" s="38"/>
    </row>
    <row r="280" spans="1:27">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c r="AA280" s="38"/>
    </row>
    <row r="281" spans="1:27">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c r="AA281" s="38"/>
    </row>
    <row r="282" spans="1:27">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c r="AA282" s="38"/>
    </row>
    <row r="283" spans="1:27">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c r="AA283" s="38"/>
    </row>
    <row r="284" spans="1:27">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c r="AA284" s="38"/>
    </row>
    <row r="285" spans="1:27">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c r="AA285" s="38"/>
    </row>
    <row r="286" spans="1:27">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c r="AA286" s="38"/>
    </row>
    <row r="287" spans="1:27">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c r="AA287" s="38"/>
    </row>
    <row r="288" spans="1:27">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c r="AA288" s="38"/>
    </row>
    <row r="289" spans="1:27">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c r="AA289" s="38"/>
    </row>
    <row r="290" spans="1:27">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c r="AA290" s="38"/>
    </row>
    <row r="291" spans="1:27">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c r="AA291" s="38"/>
    </row>
    <row r="292" spans="1:27">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c r="AA292" s="38"/>
    </row>
    <row r="293" spans="1:27">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c r="AA293" s="38"/>
    </row>
    <row r="294" spans="1:27">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c r="AA294" s="38"/>
    </row>
    <row r="295" spans="1:27">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c r="AA295" s="38"/>
    </row>
    <row r="296" spans="1:27">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c r="AA296" s="38"/>
    </row>
    <row r="297" spans="1:27">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c r="AA297" s="38"/>
    </row>
    <row r="298" spans="1:27">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c r="AA298" s="38"/>
    </row>
    <row r="299" spans="1:27">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c r="AA299" s="38"/>
    </row>
    <row r="300" spans="1:27">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c r="AA300" s="38"/>
    </row>
    <row r="301" spans="1:27">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c r="AA301" s="38"/>
    </row>
    <row r="302" spans="1:27">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c r="AA302" s="38"/>
    </row>
    <row r="303" spans="1:27">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c r="AA303" s="38"/>
    </row>
    <row r="304" spans="1:27">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c r="AA304" s="38"/>
    </row>
    <row r="305" spans="1:27">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c r="AA305" s="38"/>
    </row>
    <row r="306" spans="1:27">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c r="AA306" s="38"/>
    </row>
    <row r="307" spans="1:27">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c r="AA307" s="38"/>
    </row>
    <row r="308" spans="1:27">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c r="AA308" s="38"/>
    </row>
    <row r="309" spans="1:27">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c r="AA309" s="38"/>
    </row>
    <row r="310" spans="1:27">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c r="AA310" s="38"/>
    </row>
    <row r="311" spans="1:27">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c r="AA311" s="38"/>
    </row>
    <row r="312" spans="1:27">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c r="AA312" s="38"/>
    </row>
    <row r="313" spans="1:27">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c r="AA313" s="38"/>
    </row>
    <row r="314" spans="1:27">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c r="AA314" s="38"/>
    </row>
    <row r="315" spans="1:27">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c r="AA315" s="38"/>
    </row>
    <row r="316" spans="1:27">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c r="AA316" s="38"/>
    </row>
    <row r="317" spans="1:27">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c r="AA317" s="38"/>
    </row>
    <row r="318" spans="1:27">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c r="AA318" s="38"/>
    </row>
    <row r="319" spans="1:27">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c r="AA319" s="38"/>
    </row>
    <row r="320" spans="1:27">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c r="AA320" s="38"/>
    </row>
    <row r="321" spans="1:27">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c r="AA321" s="38"/>
    </row>
    <row r="322" spans="1:27">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c r="AA322" s="38"/>
    </row>
    <row r="323" spans="1:27">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c r="AA323" s="38"/>
    </row>
    <row r="324" spans="1:27">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c r="AA324" s="38"/>
    </row>
    <row r="325" spans="1:27">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c r="AA325" s="38"/>
    </row>
    <row r="326" spans="1:27">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c r="AA326" s="38"/>
    </row>
    <row r="327" spans="1:27">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c r="AA327" s="38"/>
    </row>
    <row r="328" spans="1:27">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c r="AA328" s="38"/>
    </row>
    <row r="329" spans="1:27">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c r="AA329" s="38"/>
    </row>
    <row r="330" spans="1:27">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c r="AA330" s="38"/>
    </row>
    <row r="331" spans="1:27">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c r="AA331" s="38"/>
    </row>
    <row r="332" spans="1:27">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c r="AA332" s="38"/>
    </row>
    <row r="333" spans="1:27">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c r="AA333" s="38"/>
    </row>
    <row r="334" spans="1:27">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c r="AA334" s="38"/>
    </row>
    <row r="335" spans="1:27">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c r="AA335" s="38"/>
    </row>
    <row r="336" spans="1:27">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c r="AA336" s="38"/>
    </row>
    <row r="337" spans="1:27">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c r="AA337" s="38"/>
    </row>
    <row r="338" spans="1:27">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c r="AA338" s="38"/>
    </row>
    <row r="339" spans="1:27">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c r="AA339" s="38"/>
    </row>
    <row r="340" spans="1:27">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c r="AA340" s="38"/>
    </row>
    <row r="341" spans="1:27">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c r="AA341" s="38"/>
    </row>
    <row r="342" spans="1:27">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c r="AA342" s="38"/>
    </row>
    <row r="343" spans="1:27">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c r="AA343" s="38"/>
    </row>
    <row r="344" spans="1:27">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c r="AA344" s="38"/>
    </row>
    <row r="345" spans="1:27">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c r="AA345" s="38"/>
    </row>
    <row r="346" spans="1:27">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c r="AA346" s="38"/>
    </row>
    <row r="347" spans="1:27">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c r="AA347" s="38"/>
    </row>
    <row r="348" spans="1:27">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c r="AA348" s="38"/>
    </row>
    <row r="349" spans="1:27">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c r="AA349" s="38"/>
    </row>
    <row r="350" spans="1:27">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c r="AA350" s="38"/>
    </row>
    <row r="351" spans="1:27">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c r="AA351" s="38"/>
    </row>
    <row r="352" spans="1:27">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c r="AA352" s="38"/>
    </row>
    <row r="353" spans="1:27">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c r="AA353" s="38"/>
    </row>
    <row r="354" spans="1:27">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c r="AA354" s="38"/>
    </row>
    <row r="355" spans="1:27">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c r="AA355" s="38"/>
    </row>
    <row r="356" spans="1:27">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c r="AA356" s="38"/>
    </row>
    <row r="357" spans="1:27">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c r="AA357" s="38"/>
    </row>
    <row r="358" spans="1:27">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c r="AA358" s="38"/>
    </row>
    <row r="359" spans="1:27">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c r="AA359" s="38"/>
    </row>
    <row r="360" spans="1:27">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c r="AA360" s="38"/>
    </row>
    <row r="361" spans="1:27">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c r="AA361" s="38"/>
    </row>
    <row r="362" spans="1:27">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c r="AA362" s="38"/>
    </row>
    <row r="363" spans="1:27">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c r="AA363" s="38"/>
    </row>
    <row r="364" spans="1:27">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c r="AA364" s="38"/>
    </row>
    <row r="365" spans="1:27">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c r="AA365" s="38"/>
    </row>
    <row r="366" spans="1:27">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c r="AA366" s="38"/>
    </row>
    <row r="367" spans="1:27">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c r="AA367" s="38"/>
    </row>
    <row r="368" spans="1:27">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c r="AA368" s="38"/>
    </row>
    <row r="369" spans="1:27">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c r="AA369" s="38"/>
    </row>
    <row r="370" spans="1:27">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c r="AA370" s="38"/>
    </row>
    <row r="371" spans="1:27">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c r="AA371" s="38"/>
    </row>
    <row r="372" spans="1:27">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c r="AA372" s="38"/>
    </row>
    <row r="373" spans="1:27">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c r="AA373" s="38"/>
    </row>
    <row r="374" spans="1:27">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c r="AA374" s="38"/>
    </row>
    <row r="375" spans="1:27">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c r="AA375" s="38"/>
    </row>
    <row r="376" spans="1:27">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c r="AA376" s="38"/>
    </row>
    <row r="377" spans="1:27">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c r="AA377" s="38"/>
    </row>
    <row r="378" spans="1:27">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c r="AA378" s="38"/>
    </row>
    <row r="379" spans="1:27">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c r="AA379" s="38"/>
    </row>
    <row r="380" spans="1:27">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c r="AA380" s="38"/>
    </row>
    <row r="381" spans="1:27">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c r="AA381" s="38"/>
    </row>
    <row r="382" spans="1:27">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c r="AA382" s="38"/>
    </row>
    <row r="383" spans="1:27">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c r="AA383" s="38"/>
    </row>
    <row r="384" spans="1:27">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c r="AA384" s="38"/>
    </row>
    <row r="385" spans="1:27">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c r="AA385" s="38"/>
    </row>
    <row r="386" spans="1:27">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c r="AA386" s="38"/>
    </row>
    <row r="387" spans="1:27">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c r="AA387" s="38"/>
    </row>
    <row r="388" spans="1:27">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c r="AA388" s="38"/>
    </row>
    <row r="389" spans="1:27">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c r="AA389" s="38"/>
    </row>
    <row r="390" spans="1:27">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c r="AA390" s="38"/>
    </row>
    <row r="391" spans="1:27">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c r="AA391" s="38"/>
    </row>
    <row r="392" spans="1:27">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c r="AA392" s="38"/>
    </row>
    <row r="393" spans="1:27">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c r="AA393" s="38"/>
    </row>
    <row r="394" spans="1:27">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c r="AA394" s="38"/>
    </row>
    <row r="395" spans="1:27">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c r="AA395" s="38"/>
    </row>
    <row r="396" spans="1:27">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c r="AA396" s="38"/>
    </row>
    <row r="397" spans="1:27">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c r="AA397" s="38"/>
    </row>
    <row r="398" spans="1:27">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c r="AA398" s="38"/>
    </row>
    <row r="399" spans="1:27">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c r="AA399" s="38"/>
    </row>
    <row r="400" spans="1:27">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c r="AA400" s="38"/>
    </row>
    <row r="401" spans="1:27">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c r="AA401" s="38"/>
    </row>
    <row r="402" spans="1:27">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c r="AA402" s="38"/>
    </row>
    <row r="403" spans="1:27">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c r="AA403" s="38"/>
    </row>
    <row r="404" spans="1:27">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c r="AA404" s="38"/>
    </row>
    <row r="405" spans="1:27">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c r="AA405" s="38"/>
    </row>
    <row r="406" spans="1:27">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c r="AA406" s="38"/>
    </row>
    <row r="407" spans="1:27">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c r="AA407" s="38"/>
    </row>
    <row r="408" spans="1:27">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c r="AA408" s="38"/>
    </row>
    <row r="409" spans="1:27">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c r="AA409" s="38"/>
    </row>
    <row r="410" spans="1:27">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c r="AA410" s="38"/>
    </row>
    <row r="411" spans="1:27">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c r="AA411" s="38"/>
    </row>
    <row r="412" spans="1:27">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c r="AA412" s="38"/>
    </row>
    <row r="413" spans="1:27">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c r="AA413" s="38"/>
    </row>
    <row r="414" spans="1:27">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c r="AA414" s="38"/>
    </row>
    <row r="415" spans="1:27">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c r="AA415" s="38"/>
    </row>
    <row r="416" spans="1:27">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c r="AA416" s="38"/>
    </row>
    <row r="417" spans="1:27">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c r="AA417" s="38"/>
    </row>
    <row r="418" spans="1:27">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c r="AA418" s="38"/>
    </row>
    <row r="419" spans="1:27">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c r="AA419" s="38"/>
    </row>
    <row r="420" spans="1:27">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c r="AA420" s="38"/>
    </row>
    <row r="421" spans="1:27">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c r="AA421" s="38"/>
    </row>
    <row r="422" spans="1:27">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c r="AA422" s="38"/>
    </row>
    <row r="423" spans="1:27">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c r="AA423" s="38"/>
    </row>
    <row r="424" spans="1:27">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c r="AA424" s="38"/>
    </row>
    <row r="425" spans="1:27">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c r="AA425" s="38"/>
    </row>
    <row r="426" spans="1:27">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c r="AA426" s="38"/>
    </row>
    <row r="427" spans="1:27">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c r="AA427" s="38"/>
    </row>
    <row r="428" spans="1:27">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c r="AA428" s="38"/>
    </row>
    <row r="429" spans="1:27">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c r="AA429" s="38"/>
    </row>
    <row r="430" spans="1:27">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c r="AA430" s="38"/>
    </row>
    <row r="431" spans="1:27">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c r="AA431" s="38"/>
    </row>
    <row r="432" spans="1:27">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c r="AA432" s="38"/>
    </row>
    <row r="433" spans="1:27">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c r="AA433" s="38"/>
    </row>
    <row r="434" spans="1:27">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c r="AA434" s="38"/>
    </row>
    <row r="435" spans="1:27">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c r="AA435" s="38"/>
    </row>
    <row r="436" spans="1:27">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c r="AA436" s="38"/>
    </row>
    <row r="437" spans="1:27">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c r="AA437" s="38"/>
    </row>
    <row r="438" spans="1:27">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c r="AA438" s="38"/>
    </row>
    <row r="439" spans="1:27">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c r="AA439" s="38"/>
    </row>
    <row r="440" spans="1:27">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c r="AA440" s="38"/>
    </row>
    <row r="441" spans="1:27">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c r="AA441" s="38"/>
    </row>
    <row r="442" spans="1:27">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c r="AA442" s="38"/>
    </row>
    <row r="443" spans="1:27">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c r="AA443" s="38"/>
    </row>
    <row r="444" spans="1:27">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c r="AA444" s="38"/>
    </row>
    <row r="445" spans="1:27">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c r="AA445" s="38"/>
    </row>
    <row r="446" spans="1:27">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c r="AA446" s="38"/>
    </row>
    <row r="447" spans="1:27">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c r="AA447" s="38"/>
    </row>
    <row r="448" spans="1:27">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c r="AA448" s="38"/>
    </row>
    <row r="449" spans="1:27">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c r="AA449" s="38"/>
    </row>
    <row r="450" spans="1:27">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c r="AA450" s="38"/>
    </row>
    <row r="451" spans="1:27">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c r="AA451" s="38"/>
    </row>
    <row r="452" spans="1:27">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c r="AA452" s="38"/>
    </row>
    <row r="453" spans="1:27">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c r="AA453" s="38"/>
    </row>
    <row r="454" spans="1:27">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c r="AA454" s="38"/>
    </row>
    <row r="455" spans="1:27">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c r="AA455" s="38"/>
    </row>
    <row r="456" spans="1:27">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c r="AA456" s="38"/>
    </row>
    <row r="457" spans="1:27">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c r="AA457" s="38"/>
    </row>
    <row r="458" spans="1:27">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c r="AA458" s="38"/>
    </row>
    <row r="459" spans="1:27">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c r="AA459" s="38"/>
    </row>
    <row r="460" spans="1:27">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c r="AA460" s="38"/>
    </row>
    <row r="461" spans="1:27">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c r="AA461" s="38"/>
    </row>
    <row r="462" spans="1:27">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c r="AA462" s="38"/>
    </row>
    <row r="463" spans="1:27">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c r="AA463" s="38"/>
    </row>
    <row r="464" spans="1:27">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c r="AA464" s="38"/>
    </row>
    <row r="465" spans="1:27">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c r="AA465" s="38"/>
    </row>
    <row r="466" spans="1:27">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c r="AA466" s="38"/>
    </row>
    <row r="467" spans="1:27">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c r="AA467" s="38"/>
    </row>
    <row r="468" spans="1:27">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c r="AA468" s="38"/>
    </row>
    <row r="469" spans="1:27">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c r="AA469" s="38"/>
    </row>
    <row r="470" spans="1:27">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c r="AA470" s="38"/>
    </row>
    <row r="471" spans="1:27">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c r="AA471" s="38"/>
    </row>
    <row r="472" spans="1:27">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c r="AA472" s="38"/>
    </row>
    <row r="473" spans="1:27">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c r="AA473" s="38"/>
    </row>
    <row r="474" spans="1:27">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c r="AA474" s="38"/>
    </row>
    <row r="475" spans="1:27">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c r="AA475" s="38"/>
    </row>
    <row r="476" spans="1:27">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c r="AA476" s="38"/>
    </row>
    <row r="477" spans="1:27">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c r="AA477" s="38"/>
    </row>
    <row r="478" spans="1:27">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c r="AA478" s="38"/>
    </row>
    <row r="479" spans="1:27">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c r="AA479" s="38"/>
    </row>
    <row r="480" spans="1:27">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c r="AA480" s="38"/>
    </row>
    <row r="481" spans="1:27">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c r="AA481" s="38"/>
    </row>
    <row r="482" spans="1:27">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c r="AA482" s="38"/>
    </row>
    <row r="483" spans="1:27">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c r="AA483" s="38"/>
    </row>
    <row r="484" spans="1:27">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c r="AA484" s="38"/>
    </row>
    <row r="485" spans="1:27">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c r="AA485" s="38"/>
    </row>
    <row r="486" spans="1:27">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c r="AA486" s="38"/>
    </row>
    <row r="487" spans="1:27">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c r="AA487" s="38"/>
    </row>
    <row r="488" spans="1:27">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c r="AA488" s="38"/>
    </row>
    <row r="489" spans="1:27">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c r="AA489" s="38"/>
    </row>
    <row r="490" spans="1:27">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c r="AA490" s="38"/>
    </row>
    <row r="491" spans="1:27">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c r="AA491" s="38"/>
    </row>
    <row r="492" spans="1:27">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c r="AA492" s="38"/>
    </row>
    <row r="493" spans="1:27">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c r="AA493" s="38"/>
    </row>
    <row r="494" spans="1:27">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c r="AA494" s="38"/>
    </row>
    <row r="495" spans="1:27">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c r="AA495" s="38"/>
    </row>
    <row r="496" spans="1:27">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c r="AA496" s="38"/>
    </row>
    <row r="497" spans="1:27">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c r="AA497" s="38"/>
    </row>
    <row r="498" spans="1:27">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c r="AA498" s="38"/>
    </row>
    <row r="499" spans="1:27">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c r="AA499" s="38"/>
    </row>
    <row r="500" spans="1:27">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c r="AA500" s="38"/>
    </row>
    <row r="501" spans="1:27">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c r="AA501" s="38"/>
    </row>
    <row r="502" spans="1:27">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c r="AA502" s="38"/>
    </row>
    <row r="503" spans="1:27">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c r="AA503" s="38"/>
    </row>
    <row r="504" spans="1:27">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c r="AA504" s="38"/>
    </row>
    <row r="505" spans="1:27">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c r="AA505" s="38"/>
    </row>
    <row r="506" spans="1:27">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c r="AA506" s="38"/>
    </row>
    <row r="507" spans="1:27">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c r="AA507" s="38"/>
    </row>
    <row r="508" spans="1:27">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c r="AA508" s="38"/>
    </row>
    <row r="509" spans="1:27">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c r="AA509" s="38"/>
    </row>
    <row r="510" spans="1:27">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c r="AA510" s="38"/>
    </row>
    <row r="511" spans="1:27">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c r="AA511" s="38"/>
    </row>
    <row r="512" spans="1:27">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c r="AA512" s="38"/>
    </row>
    <row r="513" spans="1:27">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c r="AA513" s="38"/>
    </row>
    <row r="514" spans="1:27">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c r="AA514" s="38"/>
    </row>
    <row r="515" spans="1:27">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c r="AA515" s="38"/>
    </row>
    <row r="516" spans="1:27">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c r="AA516" s="38"/>
    </row>
    <row r="517" spans="1:27">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c r="AA517" s="38"/>
    </row>
    <row r="518" spans="1:27">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c r="AA518" s="38"/>
    </row>
    <row r="519" spans="1:27">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c r="AA519" s="38"/>
    </row>
    <row r="520" spans="1:27">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c r="AA520" s="38"/>
    </row>
    <row r="521" spans="1:27">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c r="AA521" s="38"/>
    </row>
    <row r="522" spans="1:27">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c r="AA522" s="38"/>
    </row>
    <row r="523" spans="1:27">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c r="AA523" s="38"/>
    </row>
    <row r="524" spans="1:27">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c r="AA524" s="38"/>
    </row>
    <row r="525" spans="1:27">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c r="AA525" s="38"/>
    </row>
    <row r="526" spans="1:27">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c r="AA526" s="38"/>
    </row>
    <row r="527" spans="1:27">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c r="AA527" s="38"/>
    </row>
    <row r="528" spans="1:27">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c r="AA528" s="38"/>
    </row>
    <row r="529" spans="1:27">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c r="AA529" s="38"/>
    </row>
    <row r="530" spans="1:27">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c r="AA530" s="38"/>
    </row>
    <row r="531" spans="1:27">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c r="AA531" s="38"/>
    </row>
    <row r="532" spans="1:27">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c r="AA532" s="38"/>
    </row>
    <row r="533" spans="1:27">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c r="AA533" s="38"/>
    </row>
    <row r="534" spans="1:27">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c r="AA534" s="38"/>
    </row>
    <row r="535" spans="1:27">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c r="AA535" s="38"/>
    </row>
    <row r="536" spans="1:27">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c r="AA536" s="38"/>
    </row>
    <row r="537" spans="1:27">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c r="AA537" s="38"/>
    </row>
    <row r="538" spans="1:27">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c r="AA538" s="38"/>
    </row>
    <row r="539" spans="1:27">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c r="AA539" s="38"/>
    </row>
    <row r="540" spans="1:27">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c r="AA540" s="38"/>
    </row>
    <row r="541" spans="1:27">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c r="AA541" s="38"/>
    </row>
    <row r="542" spans="1:27">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c r="AA542" s="38"/>
    </row>
    <row r="543" spans="1:27">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c r="AA543" s="38"/>
    </row>
    <row r="544" spans="1:27">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c r="AA544" s="38"/>
    </row>
    <row r="545" spans="1:27">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c r="AA545" s="38"/>
    </row>
    <row r="546" spans="1:27">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c r="AA546" s="38"/>
    </row>
    <row r="547" spans="1:27">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c r="AA547" s="38"/>
    </row>
    <row r="548" spans="1:27">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c r="AA548" s="38"/>
    </row>
    <row r="549" spans="1:27">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c r="AA549" s="38"/>
    </row>
    <row r="550" spans="1:27">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c r="AA550" s="38"/>
    </row>
    <row r="551" spans="1:27">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c r="AA551" s="38"/>
    </row>
    <row r="552" spans="1:27">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c r="AA552" s="38"/>
    </row>
    <row r="553" spans="1:27">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c r="AA553" s="38"/>
    </row>
    <row r="554" spans="1:27">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c r="AA554" s="38"/>
    </row>
    <row r="555" spans="1:27">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c r="AA555" s="38"/>
    </row>
    <row r="556" spans="1:27">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c r="AA556" s="38"/>
    </row>
    <row r="557" spans="1:27">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c r="AA557" s="38"/>
    </row>
    <row r="558" spans="1:27">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c r="AA558" s="38"/>
    </row>
    <row r="559" spans="1:27">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c r="AA559" s="38"/>
    </row>
    <row r="560" spans="1:27">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c r="AA560" s="38"/>
    </row>
    <row r="561" spans="1:27">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c r="AA561" s="38"/>
    </row>
    <row r="562" spans="1:27">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c r="AA562" s="38"/>
    </row>
    <row r="563" spans="1:27">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c r="AA563" s="38"/>
    </row>
    <row r="564" spans="1:27">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c r="AA564" s="38"/>
    </row>
    <row r="565" spans="1:27">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c r="AA565" s="38"/>
    </row>
    <row r="566" spans="1:27">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c r="AA566" s="38"/>
    </row>
    <row r="567" spans="1:27">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c r="AA567" s="38"/>
    </row>
    <row r="568" spans="1:27">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c r="AA568" s="38"/>
    </row>
    <row r="569" spans="1:27">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c r="AA569" s="38"/>
    </row>
    <row r="570" spans="1:27">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c r="AA570" s="38"/>
    </row>
    <row r="571" spans="1:27">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c r="AA571" s="38"/>
    </row>
    <row r="572" spans="1:27">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c r="AA572" s="38"/>
    </row>
    <row r="573" spans="1:27">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c r="AA573" s="38"/>
    </row>
    <row r="574" spans="1:27">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c r="AA574" s="38"/>
    </row>
    <row r="575" spans="1:27">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c r="AA575" s="38"/>
    </row>
    <row r="576" spans="1:27">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c r="AA576" s="38"/>
    </row>
    <row r="577" spans="1:27">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c r="AA577" s="38"/>
    </row>
    <row r="578" spans="1:27">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c r="AA578" s="38"/>
    </row>
    <row r="579" spans="1:27">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c r="AA579" s="38"/>
    </row>
    <row r="580" spans="1:27">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c r="AA580" s="38"/>
    </row>
    <row r="581" spans="1:27">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c r="AA581" s="38"/>
    </row>
    <row r="582" spans="1:27">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c r="AA582" s="38"/>
    </row>
    <row r="583" spans="1:27">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c r="AA583" s="38"/>
    </row>
    <row r="584" spans="1:27">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c r="AA584" s="38"/>
    </row>
    <row r="585" spans="1:27">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c r="AA585" s="38"/>
    </row>
    <row r="586" spans="1:27">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c r="AA586" s="38"/>
    </row>
    <row r="587" spans="1:27">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c r="AA587" s="38"/>
    </row>
    <row r="588" spans="1:27">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c r="AA588" s="38"/>
    </row>
    <row r="589" spans="1:27">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c r="AA589" s="38"/>
    </row>
    <row r="590" spans="1:27">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c r="AA590" s="38"/>
    </row>
    <row r="591" spans="1:27">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c r="AA591" s="38"/>
    </row>
    <row r="592" spans="1:27">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c r="AA592" s="38"/>
    </row>
    <row r="593" spans="1:27">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c r="AA593" s="38"/>
    </row>
    <row r="594" spans="1:27">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c r="AA594" s="38"/>
    </row>
    <row r="595" spans="1:27">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c r="AA595" s="38"/>
    </row>
    <row r="596" spans="1:27">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c r="AA596" s="38"/>
    </row>
    <row r="597" spans="1:27">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c r="AA597" s="38"/>
    </row>
    <row r="598" spans="1:27">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c r="AA598" s="38"/>
    </row>
    <row r="599" spans="1:27">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c r="AA599" s="38"/>
    </row>
    <row r="600" spans="1:27">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c r="AA600" s="38"/>
    </row>
    <row r="601" spans="1:27">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c r="AA601" s="38"/>
    </row>
    <row r="602" spans="1:27">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c r="AA602" s="38"/>
    </row>
    <row r="603" spans="1:27">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c r="AA603" s="38"/>
    </row>
    <row r="604" spans="1:27">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c r="AA604" s="38"/>
    </row>
    <row r="605" spans="1:27">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c r="AA605" s="38"/>
    </row>
    <row r="606" spans="1:27">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c r="AA606" s="38"/>
    </row>
    <row r="607" spans="1:27">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c r="AA607" s="38"/>
    </row>
    <row r="608" spans="1:27">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c r="AA608" s="38"/>
    </row>
    <row r="609" spans="1:27">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c r="AA609" s="38"/>
    </row>
    <row r="610" spans="1:27">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c r="AA610" s="38"/>
    </row>
    <row r="611" spans="1:27">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c r="AA611" s="38"/>
    </row>
    <row r="612" spans="1:27">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c r="AA612" s="38"/>
    </row>
    <row r="613" spans="1:27">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c r="AA613" s="38"/>
    </row>
    <row r="614" spans="1:27">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c r="AA614" s="38"/>
    </row>
    <row r="615" spans="1:27">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c r="AA615" s="38"/>
    </row>
    <row r="616" spans="1:27">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c r="AA616" s="38"/>
    </row>
    <row r="617" spans="1:27">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c r="AA617" s="38"/>
    </row>
    <row r="618" spans="1:27">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c r="AA618" s="38"/>
    </row>
    <row r="619" spans="1:27">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c r="AA619" s="38"/>
    </row>
    <row r="620" spans="1:27">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c r="AA620" s="38"/>
    </row>
    <row r="621" spans="1:27">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c r="AA621" s="38"/>
    </row>
    <row r="622" spans="1:27">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c r="AA622" s="38"/>
    </row>
    <row r="623" spans="1:27">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c r="AA623" s="38"/>
    </row>
    <row r="624" spans="1:27">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c r="AA624" s="38"/>
    </row>
    <row r="625" spans="1:27">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c r="AA625" s="38"/>
    </row>
    <row r="626" spans="1:27">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c r="AA626" s="38"/>
    </row>
    <row r="627" spans="1:27">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c r="AA627" s="38"/>
    </row>
    <row r="628" spans="1:27">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c r="AA628" s="38"/>
    </row>
    <row r="629" spans="1:27">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c r="AA629" s="38"/>
    </row>
    <row r="630" spans="1:27">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c r="AA630" s="38"/>
    </row>
    <row r="631" spans="1:27">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c r="AA631" s="38"/>
    </row>
    <row r="632" spans="1:27">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c r="AA632" s="38"/>
    </row>
    <row r="633" spans="1:27">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c r="AA633" s="38"/>
    </row>
    <row r="634" spans="1:27">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c r="AA634" s="38"/>
    </row>
    <row r="635" spans="1:27">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c r="AA635" s="38"/>
    </row>
    <row r="636" spans="1:27">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c r="AA636" s="38"/>
    </row>
    <row r="637" spans="1:27">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c r="AA637" s="38"/>
    </row>
    <row r="638" spans="1:27">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c r="AA638" s="38"/>
    </row>
    <row r="639" spans="1:27">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c r="AA639" s="38"/>
    </row>
    <row r="640" spans="1:27">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c r="AA640" s="38"/>
    </row>
    <row r="641" spans="1:27">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c r="AA641" s="38"/>
    </row>
    <row r="642" spans="1:27">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c r="AA642" s="38"/>
    </row>
    <row r="643" spans="1:27">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c r="AA643" s="38"/>
    </row>
    <row r="644" spans="1:27">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c r="AA644" s="38"/>
    </row>
    <row r="645" spans="1:27">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c r="AA645" s="38"/>
    </row>
    <row r="646" spans="1:27">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c r="AA646" s="38"/>
    </row>
    <row r="647" spans="1:27">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c r="AA647" s="38"/>
    </row>
    <row r="648" spans="1:27">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c r="AA648" s="38"/>
    </row>
    <row r="649" spans="1:27">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c r="AA649" s="38"/>
    </row>
    <row r="650" spans="1:27">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c r="AA650" s="38"/>
    </row>
    <row r="651" spans="1:27">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c r="AA651" s="38"/>
    </row>
    <row r="652" spans="1:27">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c r="AA652" s="38"/>
    </row>
    <row r="653" spans="1:27">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c r="AA653" s="38"/>
    </row>
    <row r="654" spans="1:27">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c r="AA654" s="38"/>
    </row>
    <row r="655" spans="1:27">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c r="AA655" s="38"/>
    </row>
    <row r="656" spans="1:27">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c r="AA656" s="38"/>
    </row>
    <row r="657" spans="1:27">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c r="AA657" s="38"/>
    </row>
    <row r="658" spans="1:27">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c r="AA658" s="38"/>
    </row>
    <row r="659" spans="1:27">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c r="AA659" s="38"/>
    </row>
    <row r="660" spans="1:27">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c r="AA660" s="38"/>
    </row>
    <row r="661" spans="1:27">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c r="AA661" s="38"/>
    </row>
    <row r="662" spans="1:27">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c r="AA662" s="38"/>
    </row>
    <row r="663" spans="1:27">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c r="AA663" s="38"/>
    </row>
    <row r="664" spans="1:27">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c r="AA664" s="38"/>
    </row>
    <row r="665" spans="1:27">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c r="AA665" s="38"/>
    </row>
    <row r="666" spans="1:27">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c r="AA666" s="38"/>
    </row>
    <row r="667" spans="1:27">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c r="AA667" s="38"/>
    </row>
    <row r="668" spans="1:27">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c r="AA668" s="38"/>
    </row>
    <row r="669" spans="1:27">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c r="AA669" s="38"/>
    </row>
    <row r="670" spans="1:27">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c r="AA670" s="38"/>
    </row>
    <row r="671" spans="1:27">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c r="AA671" s="38"/>
    </row>
    <row r="672" spans="1:27">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c r="AA672" s="38"/>
    </row>
    <row r="673" spans="1:27">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c r="AA673" s="38"/>
    </row>
    <row r="674" spans="1:27">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c r="AA674" s="38"/>
    </row>
    <row r="675" spans="1:27">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c r="AA675" s="38"/>
    </row>
    <row r="676" spans="1:27">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c r="AA676" s="38"/>
    </row>
    <row r="677" spans="1:27">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c r="AA677" s="38"/>
    </row>
    <row r="678" spans="1:27">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c r="AA678" s="38"/>
    </row>
    <row r="679" spans="1:27">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c r="AA679" s="38"/>
    </row>
    <row r="680" spans="1:27">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c r="AA680" s="38"/>
    </row>
    <row r="681" spans="1:27">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c r="AA681" s="38"/>
    </row>
    <row r="682" spans="1:27">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c r="AA682" s="38"/>
    </row>
    <row r="683" spans="1:27">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c r="AA683" s="38"/>
    </row>
    <row r="684" spans="1:27">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c r="AA684" s="38"/>
    </row>
    <row r="685" spans="1:27">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c r="AA685" s="38"/>
    </row>
    <row r="686" spans="1:27">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c r="AA686" s="38"/>
    </row>
    <row r="687" spans="1:27">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c r="AA687" s="38"/>
    </row>
    <row r="688" spans="1:27">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c r="AA688" s="38"/>
    </row>
    <row r="689" spans="1:27">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c r="AA689" s="38"/>
    </row>
    <row r="690" spans="1:27">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c r="AA690" s="38"/>
    </row>
    <row r="691" spans="1:27">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c r="AA691" s="38"/>
    </row>
    <row r="692" spans="1:27">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c r="AA692" s="38"/>
    </row>
    <row r="693" spans="1:27">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c r="AA693" s="38"/>
    </row>
    <row r="694" spans="1:27">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c r="AA694" s="38"/>
    </row>
    <row r="695" spans="1:27">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c r="AA695" s="38"/>
    </row>
    <row r="696" spans="1:27">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c r="AA696" s="38"/>
    </row>
    <row r="697" spans="1:27">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c r="AA697" s="38"/>
    </row>
    <row r="698" spans="1:27">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c r="AA698" s="38"/>
    </row>
    <row r="699" spans="1:27">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c r="AA699" s="38"/>
    </row>
    <row r="700" spans="1:27">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c r="AA700" s="38"/>
    </row>
    <row r="701" spans="1:27">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c r="AA701" s="38"/>
    </row>
    <row r="702" spans="1:27">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c r="AA702" s="38"/>
    </row>
    <row r="703" spans="1:27">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c r="AA703" s="38"/>
    </row>
    <row r="704" spans="1:27">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c r="AA704" s="38"/>
    </row>
    <row r="705" spans="1:27">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c r="AA705" s="38"/>
    </row>
    <row r="706" spans="1:27">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c r="AA706" s="38"/>
    </row>
    <row r="707" spans="1:27">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c r="AA707" s="38"/>
    </row>
    <row r="708" spans="1:27">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c r="AA708" s="38"/>
    </row>
    <row r="709" spans="1:27">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c r="AA709" s="38"/>
    </row>
    <row r="710" spans="1:27">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c r="AA710" s="38"/>
    </row>
    <row r="711" spans="1:27">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c r="AA711" s="38"/>
    </row>
    <row r="712" spans="1:27">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c r="AA712" s="38"/>
    </row>
    <row r="713" spans="1:27">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c r="AA713" s="38"/>
    </row>
    <row r="714" spans="1:27">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c r="AA714" s="38"/>
    </row>
    <row r="715" spans="1:27">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c r="AA715" s="38"/>
    </row>
    <row r="716" spans="1:27">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c r="AA716" s="38"/>
    </row>
    <row r="717" spans="1:27">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c r="AA717" s="38"/>
    </row>
    <row r="718" spans="1:27">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c r="AA718" s="38"/>
    </row>
    <row r="719" spans="1:27">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c r="AA719" s="38"/>
    </row>
    <row r="720" spans="1:27">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c r="AA720" s="38"/>
    </row>
    <row r="721" spans="1:27">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c r="AA721" s="38"/>
    </row>
    <row r="722" spans="1:27">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c r="AA722" s="38"/>
    </row>
    <row r="723" spans="1:27">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c r="AA723" s="38"/>
    </row>
    <row r="724" spans="1:27">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c r="AA724" s="38"/>
    </row>
    <row r="725" spans="1:27">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c r="AA725" s="38"/>
    </row>
    <row r="726" spans="1:27">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c r="AA726" s="38"/>
    </row>
    <row r="727" spans="1:27">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c r="AA727" s="38"/>
    </row>
    <row r="728" spans="1:27">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c r="AA728" s="38"/>
    </row>
    <row r="729" spans="1:27">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c r="AA729" s="38"/>
    </row>
    <row r="730" spans="1:27">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c r="AA730" s="38"/>
    </row>
    <row r="731" spans="1:27">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c r="AA731" s="38"/>
    </row>
    <row r="732" spans="1:27">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c r="AA732" s="38"/>
    </row>
    <row r="733" spans="1:27">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c r="AA733" s="38"/>
    </row>
    <row r="734" spans="1:27">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c r="AA734" s="38"/>
    </row>
    <row r="735" spans="1:27">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c r="AA735" s="38"/>
    </row>
    <row r="736" spans="1:27">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c r="AA736" s="38"/>
    </row>
    <row r="737" spans="1:27">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c r="AA737" s="38"/>
    </row>
    <row r="738" spans="1:27">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c r="AA738" s="38"/>
    </row>
    <row r="739" spans="1:27">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c r="AA739" s="38"/>
    </row>
    <row r="740" spans="1:27">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c r="AA740" s="38"/>
    </row>
    <row r="741" spans="1:27">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c r="AA741" s="38"/>
    </row>
    <row r="742" spans="1:27">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c r="AA742" s="38"/>
    </row>
    <row r="743" spans="1:27">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c r="AA743" s="38"/>
    </row>
    <row r="744" spans="1:27">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c r="AA744" s="38"/>
    </row>
    <row r="745" spans="1:27">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c r="AA745" s="38"/>
    </row>
    <row r="746" spans="1:27">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c r="AA746" s="38"/>
    </row>
    <row r="747" spans="1:27">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c r="AA747" s="38"/>
    </row>
    <row r="748" spans="1:27">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c r="AA748" s="38"/>
    </row>
    <row r="749" spans="1:27">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c r="AA749" s="38"/>
    </row>
    <row r="750" spans="1:27">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c r="AA750" s="38"/>
    </row>
    <row r="751" spans="1:27">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c r="AA751" s="38"/>
    </row>
    <row r="752" spans="1:27">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c r="AA752" s="38"/>
    </row>
    <row r="753" spans="1:27">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c r="AA753" s="38"/>
    </row>
    <row r="754" spans="1:27">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c r="AA754" s="38"/>
    </row>
    <row r="755" spans="1:27">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c r="AA755" s="38"/>
    </row>
    <row r="756" spans="1:27">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c r="AA756" s="38"/>
    </row>
    <row r="757" spans="1:27">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c r="AA757" s="38"/>
    </row>
    <row r="758" spans="1:27">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c r="AA758" s="38"/>
    </row>
    <row r="759" spans="1:27">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c r="AA759" s="38"/>
    </row>
    <row r="760" spans="1:27">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c r="AA760" s="38"/>
    </row>
    <row r="761" spans="1:27">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c r="AA761" s="38"/>
    </row>
    <row r="762" spans="1:27">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c r="AA762" s="38"/>
    </row>
    <row r="763" spans="1:27">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c r="AA763" s="38"/>
    </row>
    <row r="764" spans="1:27">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c r="AA764" s="38"/>
    </row>
    <row r="765" spans="1:27">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c r="AA765" s="38"/>
    </row>
    <row r="766" spans="1:27">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c r="AA766" s="38"/>
    </row>
    <row r="767" spans="1:27">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c r="AA767" s="38"/>
    </row>
    <row r="768" spans="1:27">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c r="AA768" s="38"/>
    </row>
    <row r="769" spans="1:27">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c r="AA769" s="38"/>
    </row>
    <row r="770" spans="1:27">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c r="AA770" s="38"/>
    </row>
    <row r="771" spans="1:27">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c r="AA771" s="38"/>
    </row>
    <row r="772" spans="1:27">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c r="AA772" s="38"/>
    </row>
    <row r="773" spans="1:27">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c r="AA773" s="38"/>
    </row>
    <row r="774" spans="1:27">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c r="AA774" s="38"/>
    </row>
    <row r="775" spans="1:27">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c r="AA775" s="38"/>
    </row>
    <row r="776" spans="1:27">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c r="AA776" s="38"/>
    </row>
    <row r="777" spans="1:27">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c r="AA777" s="38"/>
    </row>
    <row r="778" spans="1:27">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c r="AA778" s="38"/>
    </row>
    <row r="779" spans="1:27">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c r="AA779" s="38"/>
    </row>
    <row r="780" spans="1:27">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c r="AA780" s="38"/>
    </row>
    <row r="781" spans="1:27">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c r="AA781" s="38"/>
    </row>
    <row r="782" spans="1:27">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c r="AA782" s="38"/>
    </row>
    <row r="783" spans="1:27">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c r="AA783" s="38"/>
    </row>
    <row r="784" spans="1:27">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c r="AA784" s="38"/>
    </row>
    <row r="785" spans="1:27">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c r="AA785" s="38"/>
    </row>
    <row r="786" spans="1:27">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c r="AA786" s="38"/>
    </row>
    <row r="787" spans="1:27">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c r="AA787" s="38"/>
    </row>
    <row r="788" spans="1:27">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c r="AA788" s="38"/>
    </row>
    <row r="789" spans="1:27">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c r="AA789" s="38"/>
    </row>
    <row r="790" spans="1:27">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c r="AA790" s="38"/>
    </row>
    <row r="791" spans="1:27">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c r="AA791" s="38"/>
    </row>
    <row r="792" spans="1:27">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c r="AA792" s="38"/>
    </row>
    <row r="793" spans="1:27">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c r="AA793" s="38"/>
    </row>
    <row r="794" spans="1:27">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c r="AA794" s="38"/>
    </row>
    <row r="795" spans="1:27">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c r="AA795" s="38"/>
    </row>
    <row r="796" spans="1:27">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c r="AA796" s="38"/>
    </row>
    <row r="797" spans="1:27">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c r="AA797" s="38"/>
    </row>
    <row r="798" spans="1:27">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c r="AA798" s="38"/>
    </row>
    <row r="799" spans="1:27">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c r="AA799" s="38"/>
    </row>
    <row r="800" spans="1:27">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c r="AA800" s="38"/>
    </row>
    <row r="801" spans="1:27">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c r="AA801" s="38"/>
    </row>
    <row r="802" spans="1:27">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c r="AA802" s="38"/>
    </row>
    <row r="803" spans="1:27">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c r="AA803" s="38"/>
    </row>
    <row r="804" spans="1:27">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c r="AA804" s="38"/>
    </row>
    <row r="805" spans="1:27">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c r="AA805" s="38"/>
    </row>
    <row r="806" spans="1:27">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c r="AA806" s="38"/>
    </row>
    <row r="807" spans="1:27">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c r="AA807" s="38"/>
    </row>
    <row r="808" spans="1:27">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c r="AA808" s="38"/>
    </row>
    <row r="809" spans="1:27">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c r="AA809" s="38"/>
    </row>
    <row r="810" spans="1:27">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c r="AA810" s="38"/>
    </row>
    <row r="811" spans="1:27">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c r="AA811" s="38"/>
    </row>
    <row r="812" spans="1:27">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c r="AA812" s="38"/>
    </row>
    <row r="813" spans="1:27">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c r="AA813" s="38"/>
    </row>
    <row r="814" spans="1:27">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c r="AA814" s="38"/>
    </row>
    <row r="815" spans="1:27">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c r="AA815" s="38"/>
    </row>
    <row r="816" spans="1:27">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c r="AA816" s="38"/>
    </row>
    <row r="817" spans="1:27">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c r="AA817" s="38"/>
    </row>
    <row r="818" spans="1:27">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c r="AA818" s="38"/>
    </row>
    <row r="819" spans="1:27">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c r="AA819" s="38"/>
    </row>
    <row r="820" spans="1:27">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c r="AA820" s="38"/>
    </row>
    <row r="821" spans="1:27">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c r="AA821" s="38"/>
    </row>
    <row r="822" spans="1:27">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c r="AA822" s="38"/>
    </row>
    <row r="823" spans="1:27">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c r="AA823" s="38"/>
    </row>
    <row r="824" spans="1:27">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c r="AA824" s="38"/>
    </row>
    <row r="825" spans="1:27">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c r="AA825" s="38"/>
    </row>
    <row r="826" spans="1:27">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c r="AA826" s="38"/>
    </row>
    <row r="827" spans="1:27">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c r="AA827" s="38"/>
    </row>
    <row r="828" spans="1:27">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c r="AA828" s="38"/>
    </row>
    <row r="829" spans="1:27">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c r="AA829" s="38"/>
    </row>
    <row r="830" spans="1:27">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c r="AA830" s="38"/>
    </row>
    <row r="831" spans="1:27">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c r="AA831" s="38"/>
    </row>
    <row r="832" spans="1:27">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c r="AA832" s="38"/>
    </row>
    <row r="833" spans="1:27">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c r="AA833" s="38"/>
    </row>
    <row r="834" spans="1:27">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c r="AA834" s="38"/>
    </row>
    <row r="835" spans="1:27">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c r="AA835" s="38"/>
    </row>
    <row r="836" spans="1:27">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c r="AA836" s="38"/>
    </row>
    <row r="837" spans="1:27">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c r="AA837" s="38"/>
    </row>
    <row r="838" spans="1:27">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c r="AA838" s="38"/>
    </row>
    <row r="839" spans="1:27">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c r="AA839" s="38"/>
    </row>
    <row r="840" spans="1:27">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c r="AA840" s="38"/>
    </row>
    <row r="841" spans="1:27">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c r="AA841" s="38"/>
    </row>
    <row r="842" spans="1:27">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c r="AA842" s="38"/>
    </row>
    <row r="843" spans="1:27">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c r="AA843" s="38"/>
    </row>
    <row r="844" spans="1:27">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c r="AA844" s="38"/>
    </row>
    <row r="845" spans="1:27">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c r="AA845" s="38"/>
    </row>
    <row r="846" spans="1:27">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c r="AA846" s="38"/>
    </row>
    <row r="847" spans="1:27">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c r="AA847" s="38"/>
    </row>
    <row r="848" spans="1:27">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c r="AA848" s="38"/>
    </row>
    <row r="849" spans="1:27">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c r="AA849" s="38"/>
    </row>
    <row r="850" spans="1:27">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c r="AA850" s="38"/>
    </row>
    <row r="851" spans="1:27">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c r="AA851" s="38"/>
    </row>
    <row r="852" spans="1:27">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c r="AA852" s="38"/>
    </row>
    <row r="853" spans="1:27">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c r="AA853" s="38"/>
    </row>
    <row r="854" spans="1:27">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c r="AA854" s="38"/>
    </row>
    <row r="855" spans="1:27">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c r="AA855" s="38"/>
    </row>
    <row r="856" spans="1:27">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c r="AA856" s="38"/>
    </row>
    <row r="857" spans="1:27">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c r="AA857" s="38"/>
    </row>
    <row r="858" spans="1:27">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c r="AA858" s="38"/>
    </row>
    <row r="859" spans="1:27">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c r="AA859" s="38"/>
    </row>
    <row r="860" spans="1:27">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c r="AA860" s="38"/>
    </row>
    <row r="861" spans="1:27">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c r="AA861" s="38"/>
    </row>
    <row r="862" spans="1:27">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c r="AA862" s="38"/>
    </row>
    <row r="863" spans="1:27">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c r="AA863" s="38"/>
    </row>
    <row r="864" spans="1:27">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c r="AA864" s="38"/>
    </row>
    <row r="865" spans="1:27">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c r="AA865" s="38"/>
    </row>
    <row r="866" spans="1:27">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c r="AA866" s="38"/>
    </row>
    <row r="867" spans="1:27">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c r="AA867" s="38"/>
    </row>
    <row r="868" spans="1:27">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c r="AA868" s="38"/>
    </row>
    <row r="869" spans="1:27">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c r="AA869" s="38"/>
    </row>
    <row r="870" spans="1:27">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c r="AA870" s="38"/>
    </row>
    <row r="871" spans="1:27">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c r="AA871" s="38"/>
    </row>
    <row r="872" spans="1:27">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c r="AA872" s="38"/>
    </row>
    <row r="873" spans="1:27">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c r="AA873" s="38"/>
    </row>
    <row r="874" spans="1:27">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c r="AA874" s="38"/>
    </row>
    <row r="875" spans="1:27">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c r="AA875" s="38"/>
    </row>
    <row r="876" spans="1:27">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c r="AA876" s="38"/>
    </row>
    <row r="877" spans="1:27">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c r="AA877" s="38"/>
    </row>
    <row r="878" spans="1:27">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c r="AA878" s="38"/>
    </row>
    <row r="879" spans="1:27">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c r="AA879" s="38"/>
    </row>
    <row r="880" spans="1:27">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c r="AA880" s="38"/>
    </row>
    <row r="881" spans="1:27">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c r="AA881" s="38"/>
    </row>
    <row r="882" spans="1:27">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c r="AA882" s="38"/>
    </row>
    <row r="883" spans="1:27">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c r="AA883" s="38"/>
    </row>
    <row r="884" spans="1:27">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c r="AA884" s="38"/>
    </row>
    <row r="885" spans="1:27">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c r="AA885" s="38"/>
    </row>
    <row r="886" spans="1:27">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c r="AA886" s="38"/>
    </row>
    <row r="887" spans="1:27">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c r="AA887" s="38"/>
    </row>
    <row r="888" spans="1:27">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c r="AA888" s="38"/>
    </row>
    <row r="889" spans="1:27">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c r="AA889" s="38"/>
    </row>
    <row r="890" spans="1:27">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c r="AA890" s="38"/>
    </row>
    <row r="891" spans="1:27">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c r="AA891" s="38"/>
    </row>
    <row r="892" spans="1:27">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c r="AA892" s="38"/>
    </row>
    <row r="893" spans="1:27">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c r="AA893" s="38"/>
    </row>
    <row r="894" spans="1:27">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c r="AA894" s="38"/>
    </row>
    <row r="895" spans="1:27">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c r="AA895" s="38"/>
    </row>
    <row r="896" spans="1:27">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c r="AA896" s="38"/>
    </row>
    <row r="897" spans="1:27">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c r="AA897" s="38"/>
    </row>
    <row r="898" spans="1:27">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c r="AA898" s="38"/>
    </row>
    <row r="899" spans="1:27">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c r="AA899" s="38"/>
    </row>
    <row r="900" spans="1:27">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c r="AA900" s="38"/>
    </row>
    <row r="901" spans="1:27">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c r="AA901" s="38"/>
    </row>
    <row r="902" spans="1:27">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c r="AA902" s="38"/>
    </row>
    <row r="903" spans="1:27">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c r="AA903" s="38"/>
    </row>
    <row r="904" spans="1:27">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c r="AA904" s="38"/>
    </row>
    <row r="905" spans="1:27">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c r="AA905" s="38"/>
    </row>
    <row r="906" spans="1:27">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c r="AA906" s="38"/>
    </row>
    <row r="907" spans="1:27">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c r="AA907" s="38"/>
    </row>
    <row r="908" spans="1:27">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c r="AA908" s="38"/>
    </row>
    <row r="909" spans="1:27">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c r="AA909" s="38"/>
    </row>
    <row r="910" spans="1:27">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c r="AA910" s="38"/>
    </row>
    <row r="911" spans="1:27">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c r="AA911" s="38"/>
    </row>
    <row r="912" spans="1:27">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c r="AA912" s="38"/>
    </row>
    <row r="913" spans="1:27">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c r="AA913" s="38"/>
    </row>
    <row r="914" spans="1:27">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c r="AA914" s="38"/>
    </row>
    <row r="915" spans="1:27">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c r="AA915" s="38"/>
    </row>
    <row r="916" spans="1:27">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c r="AA916" s="38"/>
    </row>
    <row r="917" spans="1:27">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c r="AA917" s="38"/>
    </row>
    <row r="918" spans="1:27">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c r="AA918" s="38"/>
    </row>
    <row r="919" spans="1:27">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c r="AA919" s="38"/>
    </row>
    <row r="920" spans="1:27">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c r="AA920" s="38"/>
    </row>
    <row r="921" spans="1:27">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c r="AA921" s="38"/>
    </row>
    <row r="922" spans="1:27">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c r="AA922" s="38"/>
    </row>
    <row r="923" spans="1:27">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c r="AA923" s="38"/>
    </row>
    <row r="924" spans="1:27">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c r="AA924" s="38"/>
    </row>
    <row r="925" spans="1:27">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c r="AA925" s="38"/>
    </row>
    <row r="926" spans="1:27">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c r="AA926" s="38"/>
    </row>
    <row r="927" spans="1:27">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c r="AA927" s="38"/>
    </row>
    <row r="928" spans="1:27">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c r="AA928" s="38"/>
    </row>
    <row r="929" spans="1:27">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c r="AA929" s="38"/>
    </row>
    <row r="930" spans="1:27">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c r="AA930" s="38"/>
    </row>
    <row r="931" spans="1:27">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c r="AA931" s="38"/>
    </row>
    <row r="932" spans="1:27">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c r="AA932" s="38"/>
    </row>
    <row r="933" spans="1:27">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c r="AA933" s="38"/>
    </row>
    <row r="934" spans="1:27">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c r="AA934" s="38"/>
    </row>
    <row r="935" spans="1:27">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c r="AA935" s="38"/>
    </row>
    <row r="936" spans="1:27">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c r="AA936" s="38"/>
    </row>
    <row r="937" spans="1:27">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c r="AA937" s="38"/>
    </row>
    <row r="938" spans="1:27">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c r="AA938" s="38"/>
    </row>
    <row r="939" spans="1:27">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c r="AA939" s="38"/>
    </row>
    <row r="940" spans="1:27">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c r="AA940" s="38"/>
    </row>
    <row r="941" spans="1:27">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c r="AA941" s="38"/>
    </row>
    <row r="942" spans="1:27">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c r="AA942" s="38"/>
    </row>
    <row r="943" spans="1:27">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c r="AA943" s="38"/>
    </row>
    <row r="944" spans="1:27">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c r="AA944" s="38"/>
    </row>
    <row r="945" spans="1:27">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c r="AA945" s="38"/>
    </row>
    <row r="946" spans="1:27">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c r="AA946" s="38"/>
    </row>
    <row r="947" spans="1:27">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c r="AA947" s="38"/>
    </row>
    <row r="948" spans="1:27">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c r="AA948" s="38"/>
    </row>
    <row r="949" spans="1:27">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c r="AA949" s="38"/>
    </row>
    <row r="950" spans="1:27">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c r="AA950" s="38"/>
    </row>
    <row r="951" spans="1:27">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c r="AA951" s="38"/>
    </row>
    <row r="952" spans="1:27">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c r="AA952" s="38"/>
    </row>
    <row r="953" spans="1:27">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c r="AA953" s="38"/>
    </row>
    <row r="954" spans="1:27">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c r="AA954" s="38"/>
    </row>
    <row r="955" spans="1:27">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c r="AA955" s="38"/>
    </row>
    <row r="956" spans="1:27">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c r="AA956" s="38"/>
    </row>
    <row r="957" spans="1:27">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c r="AA957" s="38"/>
    </row>
    <row r="958" spans="1:27">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c r="AA958" s="38"/>
    </row>
    <row r="959" spans="1:27">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c r="AA959" s="38"/>
    </row>
    <row r="960" spans="1:27">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c r="AA960" s="38"/>
    </row>
    <row r="961" spans="1:27">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c r="AA961" s="38"/>
    </row>
    <row r="962" spans="1:27">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c r="AA962" s="38"/>
    </row>
    <row r="963" spans="1:27">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c r="AA963" s="38"/>
    </row>
    <row r="964" spans="1:27">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c r="AA964" s="38"/>
    </row>
    <row r="965" spans="1:27">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c r="AA965" s="38"/>
    </row>
    <row r="966" spans="1:27">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c r="AA966" s="38"/>
    </row>
    <row r="967" spans="1:27">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c r="AA967" s="38"/>
    </row>
    <row r="968" spans="1:27">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c r="AA968" s="38"/>
    </row>
    <row r="969" spans="1:27">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c r="AA969" s="38"/>
    </row>
    <row r="970" spans="1:27">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c r="AA970" s="38"/>
    </row>
    <row r="971" spans="1:27">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c r="AA971" s="38"/>
    </row>
    <row r="972" spans="1:27">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c r="AA972" s="38"/>
    </row>
    <row r="973" spans="1:27">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c r="AA973" s="38"/>
    </row>
    <row r="974" spans="1:27">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c r="AA974" s="38"/>
    </row>
    <row r="975" spans="1:27">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c r="AA975" s="38"/>
    </row>
    <row r="976" spans="1:27">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c r="AA976" s="38"/>
    </row>
    <row r="977" spans="1:27">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c r="AA977" s="38"/>
    </row>
    <row r="978" spans="1:27">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c r="AA978" s="38"/>
    </row>
    <row r="979" spans="1:27">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c r="AA979" s="38"/>
    </row>
    <row r="980" spans="1:27">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c r="AA980" s="38"/>
    </row>
    <row r="981" spans="1:27">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c r="AA981" s="38"/>
    </row>
    <row r="982" spans="1:27">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c r="AA982" s="38"/>
    </row>
    <row r="983" spans="1:27">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c r="AA983" s="38"/>
    </row>
    <row r="984" spans="1:27">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c r="AA984" s="38"/>
    </row>
    <row r="985" spans="1:27">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c r="AA985" s="38"/>
    </row>
    <row r="986" spans="1:27">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c r="AA986" s="38"/>
    </row>
    <row r="987" spans="1:27">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c r="AA987" s="38"/>
    </row>
    <row r="988" spans="1:27">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c r="AA988" s="38"/>
    </row>
    <row r="989" spans="1:27">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c r="AA989" s="38"/>
    </row>
    <row r="990" spans="1:27">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c r="AA990" s="38"/>
    </row>
    <row r="991" spans="1:27">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c r="AA991" s="38"/>
    </row>
    <row r="992" spans="1:27">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c r="AA992" s="38"/>
    </row>
    <row r="993" spans="1:27">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c r="AA993" s="38"/>
    </row>
    <row r="994" spans="1:27">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c r="AA994" s="38"/>
    </row>
    <row r="995" spans="1:27">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c r="AA995" s="38"/>
    </row>
    <row r="996" spans="1:27">
      <c r="A996" s="38"/>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c r="AA996" s="38"/>
    </row>
    <row r="997" spans="1:27">
      <c r="A997" s="38"/>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c r="AA997" s="38"/>
    </row>
    <row r="998" spans="1:27">
      <c r="A998" s="38"/>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c r="AA998" s="38"/>
    </row>
    <row r="999" spans="1:27">
      <c r="A999" s="38"/>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c r="AA999" s="38"/>
    </row>
  </sheetData>
  <mergeCells count="6">
    <mergeCell ref="A29:C29"/>
    <mergeCell ref="A2:C2"/>
    <mergeCell ref="A3:B3"/>
    <mergeCell ref="B10:D10"/>
    <mergeCell ref="A15:B15"/>
    <mergeCell ref="A23:C2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E995"/>
  <sheetViews>
    <sheetView workbookViewId="0"/>
  </sheetViews>
  <sheetFormatPr defaultColWidth="12.6640625" defaultRowHeight="15.75" customHeight="1"/>
  <cols>
    <col min="1" max="1" width="7.21875" customWidth="1"/>
    <col min="3" max="3" width="31.44140625" customWidth="1"/>
    <col min="4" max="4" width="14.33203125" customWidth="1"/>
    <col min="8" max="8" width="14.33203125" customWidth="1"/>
    <col min="9" max="9" width="13.44140625" customWidth="1"/>
    <col min="13" max="14" width="14.21875" customWidth="1"/>
    <col min="15" max="15" width="52.77734375" customWidth="1"/>
    <col min="19" max="19" width="26.109375" customWidth="1"/>
  </cols>
  <sheetData>
    <row r="1" spans="1:31">
      <c r="A1" s="83" t="s">
        <v>166</v>
      </c>
      <c r="B1" s="83" t="s">
        <v>167</v>
      </c>
      <c r="C1" s="38"/>
      <c r="D1" s="38"/>
      <c r="E1" s="38"/>
      <c r="F1" s="38"/>
      <c r="G1" s="38"/>
      <c r="H1" s="38"/>
      <c r="I1" s="38"/>
      <c r="J1" s="38"/>
      <c r="K1" s="38"/>
      <c r="L1" s="38"/>
      <c r="M1" s="38"/>
      <c r="N1" s="38"/>
      <c r="O1" s="38"/>
      <c r="P1" s="43" t="s">
        <v>94</v>
      </c>
      <c r="Q1" s="43" t="s">
        <v>135</v>
      </c>
      <c r="R1" s="38"/>
      <c r="S1" s="38"/>
      <c r="T1" s="38"/>
      <c r="U1" s="38"/>
      <c r="V1" s="38"/>
      <c r="W1" s="38"/>
      <c r="X1" s="38"/>
      <c r="Y1" s="38"/>
      <c r="Z1" s="38"/>
      <c r="AA1" s="38"/>
      <c r="AB1" s="38"/>
      <c r="AC1" s="38"/>
      <c r="AD1" s="38"/>
      <c r="AE1" s="38"/>
    </row>
    <row r="2" spans="1:31">
      <c r="A2" s="185" t="s">
        <v>155</v>
      </c>
      <c r="B2" s="145"/>
      <c r="C2" s="38"/>
      <c r="D2" s="38"/>
      <c r="E2" s="72"/>
      <c r="F2" s="72"/>
      <c r="G2" s="72"/>
      <c r="H2" s="38"/>
      <c r="I2" s="73"/>
      <c r="J2" s="38"/>
      <c r="K2" s="38"/>
      <c r="L2" s="38"/>
      <c r="M2" s="38"/>
      <c r="N2" s="75"/>
      <c r="O2" s="38"/>
      <c r="P2" s="84" t="s">
        <v>100</v>
      </c>
      <c r="Q2" s="85">
        <v>19023.708062499994</v>
      </c>
      <c r="R2" s="38"/>
      <c r="S2" s="38"/>
      <c r="T2" s="38"/>
      <c r="U2" s="38"/>
      <c r="V2" s="38"/>
      <c r="W2" s="38"/>
      <c r="X2" s="38"/>
      <c r="Y2" s="38"/>
      <c r="Z2" s="38"/>
      <c r="AA2" s="38"/>
      <c r="AB2" s="38"/>
      <c r="AC2" s="38"/>
      <c r="AD2" s="38"/>
      <c r="AE2" s="38"/>
    </row>
    <row r="3" spans="1:31">
      <c r="A3" s="39" t="s">
        <v>79</v>
      </c>
      <c r="B3" s="39" t="s">
        <v>80</v>
      </c>
      <c r="C3" s="39" t="s">
        <v>81</v>
      </c>
      <c r="D3" s="39" t="s">
        <v>82</v>
      </c>
      <c r="E3" s="39" t="s">
        <v>83</v>
      </c>
      <c r="F3" s="39" t="s">
        <v>84</v>
      </c>
      <c r="G3" s="39" t="s">
        <v>85</v>
      </c>
      <c r="H3" s="39" t="s">
        <v>156</v>
      </c>
      <c r="I3" s="39" t="s">
        <v>157</v>
      </c>
      <c r="J3" s="39" t="s">
        <v>128</v>
      </c>
      <c r="K3" s="39" t="s">
        <v>129</v>
      </c>
      <c r="L3" s="39" t="s">
        <v>130</v>
      </c>
      <c r="M3" s="39" t="s">
        <v>91</v>
      </c>
      <c r="N3" s="39" t="s">
        <v>92</v>
      </c>
      <c r="O3" s="86" t="s">
        <v>93</v>
      </c>
      <c r="P3" s="35" t="s">
        <v>103</v>
      </c>
      <c r="Q3" s="51">
        <v>103850.89287499999</v>
      </c>
      <c r="R3" s="38"/>
      <c r="S3" s="38"/>
      <c r="T3" s="38"/>
      <c r="U3" s="38"/>
      <c r="V3" s="38"/>
      <c r="W3" s="38"/>
      <c r="X3" s="38"/>
      <c r="Y3" s="38"/>
      <c r="Z3" s="38"/>
      <c r="AA3" s="38"/>
      <c r="AB3" s="38"/>
      <c r="AC3" s="38"/>
      <c r="AD3" s="38"/>
      <c r="AE3" s="38"/>
    </row>
    <row r="4" spans="1:31">
      <c r="A4" s="29">
        <v>2</v>
      </c>
      <c r="B4" s="87">
        <v>44907</v>
      </c>
      <c r="C4" s="29" t="s">
        <v>168</v>
      </c>
      <c r="D4" s="29" t="s">
        <v>106</v>
      </c>
      <c r="E4" s="29">
        <v>50</v>
      </c>
      <c r="F4" s="29">
        <v>679</v>
      </c>
      <c r="G4" s="31">
        <f t="shared" ref="G4:G5" si="0">E4*F4</f>
        <v>33950</v>
      </c>
      <c r="H4" s="32">
        <v>4.0000000000000001E-3</v>
      </c>
      <c r="I4" s="31">
        <f t="shared" ref="I4:I5" si="1">H4*G4</f>
        <v>135.80000000000001</v>
      </c>
      <c r="J4" s="33">
        <v>1.4999999999999999E-4</v>
      </c>
      <c r="K4" s="31">
        <f t="shared" ref="K4:K5" si="2">J4*G4</f>
        <v>5.0924999999999994</v>
      </c>
      <c r="L4" s="29">
        <v>25</v>
      </c>
      <c r="M4" s="31">
        <f t="shared" ref="M4:M5" si="3">(G4+I4+K4)/E4</f>
        <v>681.81785000000002</v>
      </c>
      <c r="N4" s="85">
        <f t="shared" ref="N4:N5" si="4">E4*M4+L4</f>
        <v>34115.892500000002</v>
      </c>
      <c r="O4" s="29" t="s">
        <v>169</v>
      </c>
      <c r="P4" s="88" t="s">
        <v>108</v>
      </c>
      <c r="Q4" s="89">
        <f>38006.3816-N4</f>
        <v>3890.4890999999989</v>
      </c>
      <c r="R4" s="38"/>
      <c r="S4" s="38"/>
      <c r="T4" s="38"/>
      <c r="U4" s="38"/>
      <c r="V4" s="38"/>
      <c r="W4" s="38"/>
      <c r="X4" s="38"/>
      <c r="Y4" s="38"/>
      <c r="Z4" s="38"/>
      <c r="AA4" s="38"/>
      <c r="AB4" s="38"/>
      <c r="AC4" s="38"/>
      <c r="AD4" s="38"/>
      <c r="AE4" s="38"/>
    </row>
    <row r="5" spans="1:31">
      <c r="A5" s="29">
        <v>3</v>
      </c>
      <c r="B5" s="64">
        <v>44907</v>
      </c>
      <c r="C5" s="29" t="s">
        <v>170</v>
      </c>
      <c r="D5" s="29" t="s">
        <v>171</v>
      </c>
      <c r="E5" s="29">
        <v>110</v>
      </c>
      <c r="F5" s="29">
        <v>855</v>
      </c>
      <c r="G5" s="31">
        <f t="shared" si="0"/>
        <v>94050</v>
      </c>
      <c r="H5" s="32">
        <v>3.7000000000000002E-3</v>
      </c>
      <c r="I5" s="31">
        <f t="shared" si="1"/>
        <v>347.98500000000001</v>
      </c>
      <c r="J5" s="33">
        <v>1.4999999999999999E-4</v>
      </c>
      <c r="K5" s="31">
        <f t="shared" si="2"/>
        <v>14.107499999999998</v>
      </c>
      <c r="L5" s="29">
        <v>25</v>
      </c>
      <c r="M5" s="31">
        <f t="shared" si="3"/>
        <v>858.29174999999998</v>
      </c>
      <c r="N5" s="85">
        <f t="shared" si="4"/>
        <v>94437.092499999999</v>
      </c>
      <c r="O5" s="29" t="s">
        <v>172</v>
      </c>
      <c r="P5" s="88" t="s">
        <v>113</v>
      </c>
      <c r="Q5" s="89">
        <f>101066.109375-N5</f>
        <v>6629.0168750000012</v>
      </c>
      <c r="R5" s="38"/>
      <c r="S5" s="38"/>
      <c r="T5" s="38"/>
      <c r="U5" s="38"/>
      <c r="V5" s="38"/>
      <c r="W5" s="38"/>
      <c r="X5" s="38"/>
      <c r="Y5" s="38"/>
      <c r="Z5" s="38"/>
      <c r="AA5" s="38"/>
      <c r="AB5" s="38"/>
      <c r="AC5" s="38"/>
      <c r="AD5" s="38"/>
      <c r="AE5" s="38"/>
    </row>
    <row r="6" spans="1:31">
      <c r="A6" s="26"/>
      <c r="B6" s="26"/>
      <c r="C6" s="26"/>
      <c r="D6" s="26"/>
      <c r="E6" s="26"/>
      <c r="F6" s="26"/>
      <c r="G6" s="26"/>
      <c r="H6" s="26"/>
      <c r="I6" s="26"/>
      <c r="J6" s="26"/>
      <c r="K6" s="26"/>
      <c r="L6" s="26"/>
      <c r="M6" s="39" t="s">
        <v>173</v>
      </c>
      <c r="N6" s="40">
        <f>SUM(N4:N5)</f>
        <v>128552.985</v>
      </c>
      <c r="O6" s="38"/>
      <c r="P6" s="35" t="s">
        <v>118</v>
      </c>
      <c r="Q6" s="29">
        <v>40572.110499999995</v>
      </c>
      <c r="R6" s="38"/>
      <c r="S6" s="38"/>
      <c r="T6" s="38"/>
      <c r="U6" s="38"/>
      <c r="V6" s="38"/>
      <c r="W6" s="38"/>
      <c r="X6" s="38"/>
      <c r="Y6" s="38"/>
      <c r="Z6" s="38"/>
      <c r="AA6" s="38"/>
      <c r="AB6" s="38"/>
      <c r="AC6" s="38"/>
      <c r="AD6" s="38"/>
      <c r="AE6" s="38"/>
    </row>
    <row r="7" spans="1:31">
      <c r="A7" s="26"/>
      <c r="B7" s="26"/>
      <c r="C7" s="26"/>
      <c r="D7" s="26"/>
      <c r="E7" s="26"/>
      <c r="F7" s="26"/>
      <c r="G7" s="26"/>
      <c r="H7" s="26"/>
      <c r="I7" s="26"/>
      <c r="J7" s="26"/>
      <c r="K7" s="26"/>
      <c r="L7" s="26"/>
      <c r="M7" s="43" t="s">
        <v>135</v>
      </c>
      <c r="N7" s="40">
        <f>302519.2024125-N6</f>
        <v>173966.2174125</v>
      </c>
      <c r="O7" s="38"/>
      <c r="P7" s="39" t="s">
        <v>92</v>
      </c>
      <c r="Q7" s="40">
        <f>SUM(Q2:Q6)</f>
        <v>173966.2174125</v>
      </c>
      <c r="R7" s="38"/>
      <c r="S7" s="38"/>
      <c r="T7" s="38"/>
      <c r="U7" s="38"/>
      <c r="V7" s="38"/>
      <c r="W7" s="38"/>
      <c r="X7" s="38"/>
      <c r="Y7" s="38"/>
      <c r="Z7" s="38"/>
      <c r="AA7" s="38"/>
      <c r="AB7" s="38"/>
      <c r="AC7" s="38"/>
      <c r="AD7" s="38"/>
      <c r="AE7" s="38"/>
    </row>
    <row r="8" spans="1:31">
      <c r="A8" s="26"/>
      <c r="B8" s="26"/>
      <c r="C8" s="26"/>
      <c r="D8" s="26"/>
      <c r="E8" s="26"/>
      <c r="F8" s="26"/>
      <c r="G8" s="26"/>
      <c r="H8" s="26"/>
      <c r="I8" s="26"/>
      <c r="J8" s="26"/>
      <c r="K8" s="26"/>
      <c r="L8" s="26"/>
      <c r="M8" s="26"/>
      <c r="N8" s="26"/>
      <c r="O8" s="41"/>
      <c r="R8" s="38"/>
      <c r="S8" s="38"/>
      <c r="T8" s="38"/>
      <c r="U8" s="38"/>
      <c r="V8" s="38"/>
      <c r="W8" s="38"/>
      <c r="X8" s="38"/>
      <c r="Y8" s="38"/>
      <c r="Z8" s="38"/>
      <c r="AA8" s="38"/>
      <c r="AB8" s="38"/>
      <c r="AC8" s="38"/>
      <c r="AD8" s="38"/>
      <c r="AE8" s="38"/>
    </row>
    <row r="9" spans="1:31">
      <c r="A9" s="41"/>
      <c r="B9" s="26"/>
      <c r="C9" s="26"/>
      <c r="D9" s="26"/>
      <c r="E9" s="26"/>
      <c r="F9" s="26"/>
      <c r="G9" s="26"/>
      <c r="H9" s="26"/>
      <c r="I9" s="26"/>
      <c r="J9" s="26"/>
      <c r="K9" s="26"/>
      <c r="L9" s="26"/>
      <c r="M9" s="26"/>
      <c r="N9" s="26"/>
      <c r="O9" s="41"/>
      <c r="P9" s="41"/>
      <c r="Q9" s="26"/>
      <c r="R9" s="38"/>
      <c r="S9" s="38"/>
      <c r="T9" s="38"/>
      <c r="U9" s="38"/>
      <c r="V9" s="38"/>
      <c r="W9" s="38"/>
      <c r="X9" s="38"/>
      <c r="Y9" s="38"/>
      <c r="Z9" s="38"/>
      <c r="AA9" s="38"/>
      <c r="AB9" s="38"/>
      <c r="AC9" s="38"/>
      <c r="AD9" s="38"/>
      <c r="AE9" s="38"/>
    </row>
    <row r="10" spans="1:31">
      <c r="A10" s="38"/>
      <c r="B10" s="38"/>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row>
    <row r="11" spans="1:31">
      <c r="A11" s="38"/>
      <c r="B11" s="38"/>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row>
    <row r="13" spans="1:31">
      <c r="A13" s="181" t="s">
        <v>122</v>
      </c>
      <c r="B13" s="145"/>
      <c r="C13" s="26"/>
      <c r="D13" s="26"/>
      <c r="E13" s="26"/>
      <c r="F13" s="26"/>
      <c r="G13" s="26"/>
      <c r="H13" s="26"/>
      <c r="I13" s="26"/>
      <c r="J13" s="26"/>
      <c r="K13" s="26"/>
      <c r="L13" s="26"/>
      <c r="M13" s="26"/>
      <c r="N13" s="26"/>
      <c r="O13" s="26"/>
      <c r="P13" s="26"/>
      <c r="Q13" s="26"/>
      <c r="R13" s="26"/>
      <c r="U13" s="26"/>
      <c r="V13" s="26"/>
      <c r="W13" s="26"/>
      <c r="X13" s="26"/>
      <c r="Y13" s="26"/>
      <c r="Z13" s="26"/>
      <c r="AA13" s="26"/>
      <c r="AB13" s="26"/>
      <c r="AC13" s="26"/>
      <c r="AD13" s="26"/>
      <c r="AE13" s="26"/>
    </row>
    <row r="14" spans="1:31">
      <c r="A14" s="39" t="s">
        <v>79</v>
      </c>
      <c r="B14" s="39" t="s">
        <v>123</v>
      </c>
      <c r="C14" s="39" t="s">
        <v>81</v>
      </c>
      <c r="D14" s="39" t="s">
        <v>82</v>
      </c>
      <c r="E14" s="39" t="s">
        <v>83</v>
      </c>
      <c r="F14" s="39" t="s">
        <v>84</v>
      </c>
      <c r="G14" s="39" t="s">
        <v>124</v>
      </c>
      <c r="H14" s="39" t="s">
        <v>85</v>
      </c>
      <c r="I14" s="39" t="s">
        <v>125</v>
      </c>
      <c r="J14" s="39" t="s">
        <v>126</v>
      </c>
      <c r="K14" s="39" t="s">
        <v>127</v>
      </c>
      <c r="L14" s="39" t="s">
        <v>128</v>
      </c>
      <c r="M14" s="39" t="s">
        <v>129</v>
      </c>
      <c r="N14" s="39" t="s">
        <v>91</v>
      </c>
      <c r="O14" s="39" t="s">
        <v>130</v>
      </c>
      <c r="P14" s="39" t="s">
        <v>92</v>
      </c>
      <c r="Q14" s="39" t="s">
        <v>131</v>
      </c>
      <c r="R14" s="39" t="s">
        <v>132</v>
      </c>
      <c r="S14" s="43" t="s">
        <v>158</v>
      </c>
      <c r="T14" s="53" t="s">
        <v>94</v>
      </c>
      <c r="U14" s="53" t="s">
        <v>135</v>
      </c>
      <c r="V14" s="26"/>
      <c r="W14" s="26"/>
      <c r="X14" s="26"/>
      <c r="Y14" s="26"/>
      <c r="Z14" s="26"/>
      <c r="AA14" s="26"/>
      <c r="AB14" s="26"/>
      <c r="AC14" s="26"/>
      <c r="AD14" s="26"/>
      <c r="AE14" s="26"/>
    </row>
    <row r="15" spans="1:31">
      <c r="A15" s="29">
        <v>1</v>
      </c>
      <c r="B15" s="69">
        <v>44907</v>
      </c>
      <c r="C15" s="29" t="s">
        <v>97</v>
      </c>
      <c r="D15" s="29" t="s">
        <v>98</v>
      </c>
      <c r="E15" s="29">
        <v>45</v>
      </c>
      <c r="F15" s="29">
        <v>708</v>
      </c>
      <c r="G15" s="29">
        <v>684.625</v>
      </c>
      <c r="H15" s="29">
        <f>E15*F15</f>
        <v>31860</v>
      </c>
      <c r="I15" s="32">
        <v>4.0000000000000001E-3</v>
      </c>
      <c r="J15" s="29">
        <f>I15*H15</f>
        <v>127.44</v>
      </c>
      <c r="K15" s="31">
        <f>7.5%*(E15*F15-E15*G15)</f>
        <v>78.890625</v>
      </c>
      <c r="L15" s="65">
        <v>1.4999999999999999E-4</v>
      </c>
      <c r="M15" s="31">
        <f>L15*H15</f>
        <v>4.7789999999999999</v>
      </c>
      <c r="N15" s="31">
        <f>(H15-J15-K15-M15)/E15</f>
        <v>703.30867500000011</v>
      </c>
      <c r="O15" s="29">
        <v>25</v>
      </c>
      <c r="P15" s="31">
        <f>N15*E15-O15</f>
        <v>31623.890375000006</v>
      </c>
      <c r="Q15" s="31">
        <f>684.625*45</f>
        <v>30808.125</v>
      </c>
      <c r="R15" s="90">
        <f>P15-Q15</f>
        <v>815.76537500000632</v>
      </c>
      <c r="S15" s="91" t="s">
        <v>174</v>
      </c>
      <c r="T15" s="92" t="s">
        <v>100</v>
      </c>
      <c r="U15" s="93">
        <f>19023.7080625+P15</f>
        <v>50647.598437500012</v>
      </c>
      <c r="V15" s="38"/>
      <c r="W15" s="38"/>
      <c r="X15" s="38"/>
      <c r="Y15" s="38"/>
      <c r="Z15" s="38"/>
      <c r="AA15" s="38"/>
      <c r="AB15" s="38"/>
      <c r="AC15" s="38"/>
      <c r="AD15" s="38"/>
      <c r="AE15" s="38"/>
    </row>
    <row r="16" spans="1:31">
      <c r="A16" s="38"/>
      <c r="B16" s="38"/>
      <c r="C16" s="38"/>
      <c r="D16" s="38"/>
      <c r="E16" s="38"/>
      <c r="F16" s="38"/>
      <c r="G16" s="38"/>
      <c r="H16" s="38"/>
      <c r="I16" s="38"/>
      <c r="J16" s="38"/>
      <c r="K16" s="38"/>
      <c r="L16" s="38"/>
      <c r="M16" s="38"/>
      <c r="N16" s="38"/>
      <c r="O16" s="39" t="s">
        <v>152</v>
      </c>
      <c r="P16" s="31">
        <f>P15</f>
        <v>31623.890375000006</v>
      </c>
      <c r="Q16" s="38"/>
      <c r="R16" s="38"/>
      <c r="T16" s="94" t="s">
        <v>103</v>
      </c>
      <c r="U16" s="51">
        <v>103850.89287499999</v>
      </c>
      <c r="V16" s="38"/>
      <c r="W16" s="38"/>
      <c r="X16" s="38"/>
      <c r="Y16" s="38"/>
      <c r="Z16" s="38"/>
      <c r="AA16" s="38"/>
      <c r="AB16" s="38"/>
      <c r="AC16" s="38"/>
      <c r="AD16" s="38"/>
      <c r="AE16" s="38"/>
    </row>
    <row r="17" spans="1:31">
      <c r="A17" s="38"/>
      <c r="B17" s="38"/>
      <c r="C17" s="38"/>
      <c r="D17" s="38"/>
      <c r="E17" s="38"/>
      <c r="F17" s="38"/>
      <c r="G17" s="38"/>
      <c r="H17" s="38"/>
      <c r="I17" s="38"/>
      <c r="J17" s="38"/>
      <c r="K17" s="38"/>
      <c r="L17" s="38"/>
      <c r="M17" s="38"/>
      <c r="N17" s="38"/>
      <c r="O17" s="43" t="s">
        <v>135</v>
      </c>
      <c r="P17" s="74">
        <f>N7+P16</f>
        <v>205590.10778750002</v>
      </c>
      <c r="Q17" s="38"/>
      <c r="R17" s="38"/>
      <c r="T17" s="51" t="s">
        <v>108</v>
      </c>
      <c r="U17" s="51">
        <v>3890.4890999999989</v>
      </c>
      <c r="V17" s="38"/>
      <c r="W17" s="38"/>
      <c r="X17" s="38"/>
      <c r="Y17" s="38"/>
      <c r="Z17" s="38"/>
      <c r="AA17" s="38"/>
      <c r="AB17" s="38"/>
      <c r="AC17" s="38"/>
      <c r="AD17" s="38"/>
      <c r="AE17" s="38"/>
    </row>
    <row r="18" spans="1:31">
      <c r="A18" s="38"/>
      <c r="B18" s="38"/>
      <c r="C18" s="38"/>
      <c r="D18" s="38"/>
      <c r="E18" s="38"/>
      <c r="F18" s="38"/>
      <c r="G18" s="38"/>
      <c r="H18" s="38"/>
      <c r="I18" s="38"/>
      <c r="J18" s="38"/>
      <c r="K18" s="38"/>
      <c r="L18" s="38"/>
      <c r="M18" s="38"/>
      <c r="N18" s="38"/>
      <c r="Q18" s="38"/>
      <c r="R18" s="38"/>
      <c r="T18" s="51" t="s">
        <v>113</v>
      </c>
      <c r="U18" s="51">
        <v>6629.0168750000012</v>
      </c>
      <c r="V18" s="38"/>
      <c r="W18" s="38"/>
      <c r="X18" s="38"/>
      <c r="Y18" s="38"/>
      <c r="Z18" s="38"/>
      <c r="AA18" s="38"/>
      <c r="AB18" s="38"/>
      <c r="AC18" s="38"/>
      <c r="AD18" s="38"/>
      <c r="AE18" s="38"/>
    </row>
    <row r="19" spans="1:31">
      <c r="O19" s="38"/>
      <c r="P19" s="38"/>
      <c r="T19" s="51" t="s">
        <v>118</v>
      </c>
      <c r="U19" s="51">
        <v>40572.110499999995</v>
      </c>
    </row>
    <row r="20" spans="1:31">
      <c r="A20" s="38"/>
      <c r="B20" s="38"/>
      <c r="C20" s="38"/>
      <c r="D20" s="38"/>
      <c r="E20" s="38"/>
      <c r="F20" s="38"/>
      <c r="G20" s="38"/>
      <c r="H20" s="38"/>
      <c r="I20" s="38"/>
      <c r="J20" s="38"/>
      <c r="K20" s="38"/>
      <c r="L20" s="38"/>
      <c r="M20" s="38"/>
      <c r="N20" s="38"/>
      <c r="O20" s="38"/>
      <c r="P20" s="38"/>
      <c r="Q20" s="38"/>
      <c r="R20" s="38"/>
      <c r="S20" s="38"/>
      <c r="T20" s="29" t="s">
        <v>92</v>
      </c>
      <c r="U20" s="31">
        <f>SUM(U15:U19)</f>
        <v>205590.10778750002</v>
      </c>
      <c r="V20" s="38"/>
      <c r="W20" s="38"/>
      <c r="X20" s="38"/>
      <c r="Y20" s="38"/>
      <c r="Z20" s="38"/>
      <c r="AA20" s="38"/>
      <c r="AB20" s="38"/>
      <c r="AC20" s="38"/>
      <c r="AD20" s="38"/>
      <c r="AE20" s="38"/>
    </row>
    <row r="21" spans="1:31">
      <c r="A21" s="38"/>
      <c r="B21" s="38"/>
      <c r="C21" s="38"/>
      <c r="D21" s="38"/>
      <c r="E21" s="38"/>
      <c r="F21" s="38"/>
      <c r="G21" s="38"/>
      <c r="H21" s="38"/>
      <c r="I21" s="38"/>
      <c r="J21" s="38"/>
      <c r="K21" s="38"/>
      <c r="L21" s="38"/>
      <c r="M21" s="38"/>
      <c r="N21" s="38"/>
      <c r="O21" s="38"/>
      <c r="P21" s="38"/>
      <c r="Q21" s="38"/>
      <c r="R21" s="38"/>
      <c r="S21" s="38"/>
      <c r="T21" s="38"/>
      <c r="U21" s="38"/>
      <c r="V21" s="38"/>
      <c r="W21" s="38"/>
      <c r="X21" s="38"/>
      <c r="Y21" s="38"/>
      <c r="Z21" s="38"/>
      <c r="AA21" s="38"/>
      <c r="AB21" s="38"/>
      <c r="AC21" s="38"/>
      <c r="AD21" s="38"/>
      <c r="AE21" s="38"/>
    </row>
    <row r="22" spans="1:31">
      <c r="A22" s="38"/>
      <c r="B22" s="38"/>
      <c r="C22" s="38"/>
      <c r="D22" s="38"/>
      <c r="E22" s="38"/>
      <c r="F22" s="38"/>
      <c r="G22" s="38"/>
      <c r="H22" s="38"/>
      <c r="I22" s="38"/>
      <c r="J22" s="38"/>
      <c r="K22" s="38"/>
      <c r="L22" s="38"/>
      <c r="M22" s="38"/>
      <c r="N22" s="38"/>
      <c r="O22" s="38"/>
      <c r="P22" s="38"/>
      <c r="Q22" s="38"/>
      <c r="R22" s="38"/>
      <c r="S22" s="38"/>
      <c r="T22" s="38"/>
      <c r="U22" s="38"/>
      <c r="V22" s="38"/>
      <c r="W22" s="38"/>
      <c r="X22" s="38"/>
      <c r="Y22" s="38"/>
      <c r="Z22" s="38"/>
      <c r="AA22" s="38"/>
      <c r="AB22" s="38"/>
      <c r="AC22" s="38"/>
      <c r="AD22" s="38"/>
      <c r="AE22" s="38"/>
    </row>
    <row r="23" spans="1:31">
      <c r="A23" s="38"/>
      <c r="B23" s="38"/>
      <c r="C23" s="38"/>
      <c r="D23" s="38"/>
      <c r="E23" s="38"/>
      <c r="F23" s="38"/>
      <c r="G23" s="38"/>
      <c r="H23" s="38"/>
      <c r="I23" s="38"/>
      <c r="J23" s="38"/>
      <c r="K23" s="38"/>
      <c r="L23" s="38"/>
      <c r="M23" s="38"/>
      <c r="N23" s="38"/>
      <c r="O23" s="38"/>
      <c r="P23" s="53" t="s">
        <v>94</v>
      </c>
      <c r="Q23" s="53" t="s">
        <v>135</v>
      </c>
      <c r="R23" s="38"/>
      <c r="S23" s="38"/>
      <c r="T23" s="38"/>
      <c r="U23" s="38"/>
      <c r="V23" s="38"/>
      <c r="W23" s="38"/>
      <c r="X23" s="38"/>
      <c r="Y23" s="38"/>
      <c r="Z23" s="38"/>
      <c r="AA23" s="38"/>
      <c r="AB23" s="38"/>
      <c r="AC23" s="38"/>
      <c r="AD23" s="38"/>
      <c r="AE23" s="38"/>
    </row>
    <row r="24" spans="1:31">
      <c r="A24" s="38"/>
      <c r="B24" s="38"/>
      <c r="C24" s="38"/>
      <c r="D24" s="38"/>
      <c r="E24" s="38"/>
      <c r="F24" s="38"/>
      <c r="G24" s="38"/>
      <c r="H24" s="38"/>
      <c r="I24" s="38"/>
      <c r="J24" s="38"/>
      <c r="K24" s="38"/>
      <c r="L24" s="38"/>
      <c r="M24" s="38"/>
      <c r="N24" s="38"/>
      <c r="O24" s="38"/>
      <c r="P24" s="51" t="s">
        <v>100</v>
      </c>
      <c r="Q24" s="31">
        <v>50647.598437500012</v>
      </c>
      <c r="R24" s="38"/>
      <c r="S24" s="38"/>
      <c r="T24" s="38"/>
      <c r="U24" s="38"/>
      <c r="V24" s="38"/>
      <c r="W24" s="38"/>
      <c r="X24" s="38"/>
      <c r="Y24" s="38"/>
      <c r="Z24" s="38"/>
      <c r="AA24" s="38"/>
      <c r="AB24" s="38"/>
      <c r="AC24" s="38"/>
      <c r="AD24" s="38"/>
      <c r="AE24" s="38"/>
    </row>
    <row r="25" spans="1:31">
      <c r="A25" s="38"/>
      <c r="B25" s="38"/>
      <c r="C25" s="38"/>
      <c r="D25" s="38"/>
      <c r="E25" s="38"/>
      <c r="F25" s="38"/>
      <c r="G25" s="38"/>
      <c r="H25" s="38"/>
      <c r="I25" s="38"/>
      <c r="J25" s="38"/>
      <c r="K25" s="38"/>
      <c r="L25" s="38"/>
      <c r="M25" s="38"/>
      <c r="N25" s="38"/>
      <c r="O25" s="38"/>
      <c r="P25" s="51" t="s">
        <v>103</v>
      </c>
      <c r="Q25" s="51">
        <v>103850.89287499999</v>
      </c>
      <c r="R25" s="38"/>
      <c r="S25" s="38"/>
      <c r="T25" s="38"/>
      <c r="U25" s="38"/>
      <c r="V25" s="38"/>
      <c r="W25" s="38"/>
      <c r="X25" s="38"/>
      <c r="Y25" s="38"/>
      <c r="Z25" s="38"/>
      <c r="AA25" s="38"/>
      <c r="AB25" s="38"/>
      <c r="AC25" s="38"/>
      <c r="AD25" s="38"/>
      <c r="AE25" s="38"/>
    </row>
    <row r="26" spans="1:31">
      <c r="A26" s="185" t="s">
        <v>155</v>
      </c>
      <c r="B26" s="145"/>
      <c r="C26" s="38"/>
      <c r="D26" s="38"/>
      <c r="E26" s="38"/>
      <c r="F26" s="38"/>
      <c r="G26" s="38"/>
      <c r="H26" s="38"/>
      <c r="I26" s="38"/>
      <c r="J26" s="38"/>
      <c r="K26" s="38"/>
      <c r="L26" s="38"/>
      <c r="M26" s="38"/>
      <c r="N26" s="38"/>
      <c r="O26" s="38"/>
      <c r="P26" s="51" t="s">
        <v>108</v>
      </c>
      <c r="Q26" s="51">
        <v>3890.4890999999989</v>
      </c>
      <c r="R26" s="38"/>
      <c r="S26" s="38"/>
      <c r="T26" s="38"/>
      <c r="U26" s="38"/>
      <c r="V26" s="38"/>
      <c r="W26" s="38"/>
      <c r="X26" s="38"/>
      <c r="Y26" s="38"/>
      <c r="Z26" s="38"/>
      <c r="AA26" s="38"/>
      <c r="AB26" s="38"/>
      <c r="AC26" s="38"/>
      <c r="AD26" s="38"/>
      <c r="AE26" s="38"/>
    </row>
    <row r="27" spans="1:31">
      <c r="A27" s="39" t="s">
        <v>79</v>
      </c>
      <c r="B27" s="39" t="s">
        <v>80</v>
      </c>
      <c r="C27" s="39" t="s">
        <v>81</v>
      </c>
      <c r="D27" s="39" t="s">
        <v>82</v>
      </c>
      <c r="E27" s="39" t="s">
        <v>83</v>
      </c>
      <c r="F27" s="39" t="s">
        <v>84</v>
      </c>
      <c r="G27" s="39" t="s">
        <v>85</v>
      </c>
      <c r="H27" s="39" t="s">
        <v>156</v>
      </c>
      <c r="I27" s="39" t="s">
        <v>157</v>
      </c>
      <c r="J27" s="39" t="s">
        <v>128</v>
      </c>
      <c r="K27" s="39" t="s">
        <v>129</v>
      </c>
      <c r="L27" s="39" t="s">
        <v>130</v>
      </c>
      <c r="M27" s="39" t="s">
        <v>91</v>
      </c>
      <c r="N27" s="39" t="s">
        <v>92</v>
      </c>
      <c r="O27" s="39" t="s">
        <v>158</v>
      </c>
      <c r="P27" s="51" t="s">
        <v>113</v>
      </c>
      <c r="Q27" s="51">
        <v>6629.0168750000012</v>
      </c>
      <c r="R27" s="38"/>
      <c r="S27" s="38"/>
      <c r="T27" s="38"/>
      <c r="U27" s="38"/>
      <c r="V27" s="38"/>
      <c r="W27" s="38"/>
      <c r="X27" s="38"/>
      <c r="Y27" s="38"/>
      <c r="Z27" s="38"/>
      <c r="AA27" s="38"/>
      <c r="AB27" s="38"/>
      <c r="AC27" s="38"/>
      <c r="AD27" s="38"/>
      <c r="AE27" s="38"/>
    </row>
    <row r="28" spans="1:31">
      <c r="A28" s="29">
        <v>1</v>
      </c>
      <c r="B28" s="29" t="s">
        <v>175</v>
      </c>
      <c r="C28" s="29" t="s">
        <v>176</v>
      </c>
      <c r="D28" s="29" t="s">
        <v>116</v>
      </c>
      <c r="E28" s="29">
        <v>150</v>
      </c>
      <c r="F28" s="29">
        <v>205</v>
      </c>
      <c r="G28" s="31">
        <f>E28*F28</f>
        <v>30750</v>
      </c>
      <c r="H28" s="32">
        <v>4.0000000000000001E-3</v>
      </c>
      <c r="I28" s="31">
        <f>H28*G28</f>
        <v>123</v>
      </c>
      <c r="J28" s="33">
        <v>1.4999999999999999E-4</v>
      </c>
      <c r="K28" s="31">
        <f>J28*G28</f>
        <v>4.6124999999999998</v>
      </c>
      <c r="L28" s="29">
        <v>25</v>
      </c>
      <c r="M28" s="31">
        <f>(G28+I28+K28)/E28</f>
        <v>205.85075000000001</v>
      </c>
      <c r="N28" s="31">
        <f>E28*M28+L28</f>
        <v>30902.612499999999</v>
      </c>
      <c r="O28" s="95" t="s">
        <v>177</v>
      </c>
      <c r="P28" s="96" t="s">
        <v>118</v>
      </c>
      <c r="Q28" s="96">
        <f>40572.1105-N28</f>
        <v>9669.4980000000032</v>
      </c>
      <c r="R28" s="38"/>
      <c r="S28" s="38"/>
      <c r="T28" s="38"/>
      <c r="U28" s="38"/>
      <c r="V28" s="38"/>
      <c r="W28" s="38"/>
      <c r="X28" s="38"/>
      <c r="Y28" s="38"/>
      <c r="Z28" s="38"/>
      <c r="AA28" s="38"/>
      <c r="AB28" s="38"/>
      <c r="AC28" s="38"/>
      <c r="AD28" s="38"/>
      <c r="AE28" s="38"/>
    </row>
    <row r="29" spans="1:31">
      <c r="A29" s="38"/>
      <c r="B29" s="38"/>
      <c r="C29" s="38"/>
      <c r="D29" s="38"/>
      <c r="E29" s="38"/>
      <c r="F29" s="38"/>
      <c r="G29" s="38"/>
      <c r="H29" s="38"/>
      <c r="I29" s="38"/>
      <c r="J29" s="38"/>
      <c r="K29" s="38"/>
      <c r="L29" s="38"/>
      <c r="M29" s="39" t="s">
        <v>173</v>
      </c>
      <c r="N29" s="31">
        <f>N28</f>
        <v>30902.612499999999</v>
      </c>
      <c r="O29" s="38"/>
      <c r="P29" s="53" t="s">
        <v>92</v>
      </c>
      <c r="Q29" s="40">
        <f>SUM(Q24:Q28)</f>
        <v>174687.4952875</v>
      </c>
      <c r="R29" s="38"/>
      <c r="S29" s="38"/>
      <c r="T29" s="38"/>
      <c r="U29" s="38"/>
      <c r="V29" s="38"/>
      <c r="W29" s="38"/>
      <c r="X29" s="38"/>
      <c r="Y29" s="38"/>
      <c r="Z29" s="38"/>
      <c r="AA29" s="38"/>
      <c r="AB29" s="38"/>
      <c r="AC29" s="38"/>
      <c r="AD29" s="38"/>
      <c r="AE29" s="38"/>
    </row>
    <row r="30" spans="1:31">
      <c r="A30" s="38"/>
      <c r="B30" s="38"/>
      <c r="C30" s="38"/>
      <c r="D30" s="38"/>
      <c r="E30" s="38"/>
      <c r="F30" s="38"/>
      <c r="G30" s="38"/>
      <c r="H30" s="38"/>
      <c r="I30" s="38"/>
      <c r="J30" s="38"/>
      <c r="K30" s="38"/>
      <c r="L30" s="38"/>
      <c r="M30" s="43" t="s">
        <v>135</v>
      </c>
      <c r="N30" s="40">
        <f>P17-N29</f>
        <v>174687.49528750003</v>
      </c>
      <c r="O30" s="38"/>
      <c r="P30" s="38"/>
      <c r="Q30" s="38"/>
      <c r="R30" s="38"/>
      <c r="S30" s="38"/>
      <c r="T30" s="38"/>
      <c r="U30" s="38"/>
      <c r="V30" s="38"/>
      <c r="W30" s="38"/>
      <c r="X30" s="38"/>
      <c r="Y30" s="38"/>
      <c r="Z30" s="38"/>
      <c r="AA30" s="38"/>
      <c r="AB30" s="38"/>
      <c r="AC30" s="38"/>
      <c r="AD30" s="38"/>
      <c r="AE30" s="38"/>
    </row>
    <row r="31" spans="1:31">
      <c r="A31" s="38"/>
      <c r="B31" s="38"/>
      <c r="C31" s="38"/>
      <c r="D31" s="38"/>
      <c r="E31" s="38"/>
      <c r="F31" s="38"/>
      <c r="G31" s="38"/>
      <c r="H31" s="38"/>
      <c r="I31" s="38"/>
      <c r="J31" s="38"/>
      <c r="K31" s="38"/>
      <c r="L31" s="38"/>
      <c r="M31" s="38"/>
      <c r="N31" s="38"/>
      <c r="O31" s="38"/>
      <c r="P31" s="38"/>
      <c r="Q31" s="38"/>
      <c r="R31" s="38"/>
      <c r="S31" s="38"/>
      <c r="T31" s="38"/>
      <c r="U31" s="38"/>
      <c r="V31" s="38"/>
      <c r="W31" s="38"/>
      <c r="X31" s="38"/>
      <c r="Y31" s="38"/>
      <c r="Z31" s="38"/>
      <c r="AA31" s="38"/>
      <c r="AB31" s="38"/>
      <c r="AC31" s="38"/>
      <c r="AD31" s="38"/>
      <c r="AE31" s="38"/>
    </row>
    <row r="32" spans="1:31">
      <c r="A32" s="77"/>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row>
    <row r="33" spans="1:31">
      <c r="A33" s="167" t="s">
        <v>178</v>
      </c>
      <c r="B33" s="145"/>
      <c r="C33" s="145"/>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row>
    <row r="34" spans="1:31">
      <c r="A34" s="39" t="s">
        <v>79</v>
      </c>
      <c r="B34" s="39" t="s">
        <v>35</v>
      </c>
      <c r="C34" s="39" t="s">
        <v>81</v>
      </c>
      <c r="D34" s="39" t="s">
        <v>82</v>
      </c>
      <c r="E34" s="39" t="s">
        <v>83</v>
      </c>
      <c r="F34" s="39" t="s">
        <v>84</v>
      </c>
      <c r="G34" s="39" t="s">
        <v>85</v>
      </c>
      <c r="H34" s="38"/>
      <c r="I34" s="38"/>
      <c r="J34" s="38"/>
      <c r="K34" s="38"/>
      <c r="L34" s="38"/>
      <c r="M34" s="38"/>
      <c r="N34" s="38"/>
      <c r="O34" s="38"/>
      <c r="P34" s="38"/>
      <c r="Q34" s="38"/>
      <c r="R34" s="38"/>
      <c r="S34" s="38"/>
      <c r="T34" s="38"/>
      <c r="U34" s="38"/>
      <c r="V34" s="38"/>
      <c r="W34" s="38"/>
      <c r="X34" s="38"/>
      <c r="Y34" s="38"/>
      <c r="Z34" s="38"/>
      <c r="AA34" s="38"/>
      <c r="AB34" s="38"/>
      <c r="AC34" s="38"/>
      <c r="AD34" s="38"/>
      <c r="AE34" s="38"/>
    </row>
    <row r="35" spans="1:31">
      <c r="A35" s="57"/>
      <c r="B35" s="97" t="s">
        <v>179</v>
      </c>
      <c r="C35" s="29" t="s">
        <v>168</v>
      </c>
      <c r="D35" s="29" t="s">
        <v>106</v>
      </c>
      <c r="E35" s="29">
        <v>50</v>
      </c>
      <c r="F35" s="29">
        <v>672</v>
      </c>
      <c r="G35" s="31">
        <f t="shared" ref="G35:G40" si="5">E35*F35</f>
        <v>33600</v>
      </c>
      <c r="H35" s="38"/>
      <c r="I35" s="38"/>
      <c r="J35" s="38"/>
      <c r="K35" s="38"/>
      <c r="L35" s="38"/>
      <c r="M35" s="38"/>
      <c r="N35" s="38"/>
      <c r="O35" s="38"/>
      <c r="P35" s="38"/>
      <c r="Q35" s="38"/>
      <c r="R35" s="38"/>
      <c r="S35" s="38"/>
      <c r="T35" s="38"/>
      <c r="U35" s="38"/>
      <c r="V35" s="38"/>
      <c r="W35" s="38"/>
      <c r="X35" s="38"/>
      <c r="Y35" s="38"/>
      <c r="Z35" s="38"/>
      <c r="AA35" s="38"/>
      <c r="AB35" s="38"/>
      <c r="AC35" s="38"/>
      <c r="AD35" s="38"/>
      <c r="AE35" s="38"/>
    </row>
    <row r="36" spans="1:31">
      <c r="A36" s="57">
        <v>2</v>
      </c>
      <c r="B36" s="97" t="s">
        <v>179</v>
      </c>
      <c r="C36" s="29" t="s">
        <v>105</v>
      </c>
      <c r="D36" s="29" t="s">
        <v>106</v>
      </c>
      <c r="E36" s="29">
        <v>100</v>
      </c>
      <c r="F36" s="29">
        <v>430</v>
      </c>
      <c r="G36" s="31">
        <f t="shared" si="5"/>
        <v>43000</v>
      </c>
      <c r="H36" s="38"/>
      <c r="I36" s="38"/>
      <c r="J36" s="38"/>
      <c r="K36" s="38"/>
      <c r="L36" s="38"/>
      <c r="M36" s="38"/>
      <c r="N36" s="38"/>
      <c r="O36" s="38"/>
      <c r="P36" s="38"/>
      <c r="Q36" s="38"/>
      <c r="R36" s="38"/>
      <c r="S36" s="38"/>
      <c r="T36" s="38"/>
      <c r="U36" s="38"/>
      <c r="V36" s="38"/>
      <c r="W36" s="38"/>
      <c r="X36" s="38"/>
      <c r="Y36" s="38"/>
      <c r="Z36" s="38"/>
      <c r="AA36" s="38"/>
      <c r="AB36" s="38"/>
      <c r="AC36" s="38"/>
      <c r="AD36" s="38"/>
      <c r="AE36" s="38"/>
    </row>
    <row r="37" spans="1:31">
      <c r="A37" s="57">
        <v>3</v>
      </c>
      <c r="B37" s="97" t="s">
        <v>179</v>
      </c>
      <c r="C37" s="29" t="s">
        <v>115</v>
      </c>
      <c r="D37" s="29" t="s">
        <v>116</v>
      </c>
      <c r="E37" s="29">
        <v>170</v>
      </c>
      <c r="F37" s="29">
        <v>310.5</v>
      </c>
      <c r="G37" s="37">
        <f t="shared" si="5"/>
        <v>52785</v>
      </c>
      <c r="H37" s="38"/>
      <c r="I37" s="38"/>
      <c r="J37" s="38"/>
      <c r="K37" s="38"/>
      <c r="L37" s="38"/>
      <c r="M37" s="38"/>
      <c r="N37" s="38"/>
      <c r="O37" s="38"/>
      <c r="P37" s="38"/>
      <c r="Q37" s="38"/>
      <c r="R37" s="38"/>
      <c r="S37" s="38"/>
      <c r="T37" s="38"/>
      <c r="U37" s="38"/>
      <c r="V37" s="38"/>
      <c r="W37" s="38"/>
      <c r="X37" s="38"/>
      <c r="Y37" s="38"/>
      <c r="Z37" s="38"/>
      <c r="AA37" s="38"/>
      <c r="AB37" s="38"/>
      <c r="AC37" s="38"/>
      <c r="AD37" s="38"/>
      <c r="AE37" s="38"/>
    </row>
    <row r="38" spans="1:31">
      <c r="A38" s="57">
        <v>4</v>
      </c>
      <c r="B38" s="97" t="s">
        <v>179</v>
      </c>
      <c r="C38" s="98" t="s">
        <v>176</v>
      </c>
      <c r="D38" s="29" t="s">
        <v>116</v>
      </c>
      <c r="E38" s="29">
        <v>150</v>
      </c>
      <c r="F38" s="29">
        <v>203</v>
      </c>
      <c r="G38" s="37">
        <f t="shared" si="5"/>
        <v>30450</v>
      </c>
      <c r="H38" s="38"/>
      <c r="I38" s="38"/>
      <c r="J38" s="38"/>
      <c r="K38" s="38"/>
      <c r="L38" s="38"/>
      <c r="M38" s="38"/>
      <c r="N38" s="38"/>
      <c r="O38" s="38"/>
      <c r="P38" s="38"/>
      <c r="Q38" s="38"/>
      <c r="R38" s="38"/>
      <c r="S38" s="38"/>
      <c r="T38" s="38"/>
      <c r="U38" s="38"/>
      <c r="V38" s="38"/>
      <c r="W38" s="38"/>
      <c r="X38" s="38"/>
      <c r="Y38" s="38"/>
      <c r="Z38" s="38"/>
      <c r="AA38" s="38"/>
      <c r="AB38" s="38"/>
      <c r="AC38" s="38"/>
      <c r="AD38" s="38"/>
      <c r="AE38" s="38"/>
    </row>
    <row r="39" spans="1:31">
      <c r="A39" s="57">
        <v>5</v>
      </c>
      <c r="B39" s="97" t="s">
        <v>179</v>
      </c>
      <c r="C39" s="29" t="s">
        <v>159</v>
      </c>
      <c r="D39" s="29" t="s">
        <v>160</v>
      </c>
      <c r="E39" s="29">
        <v>100</v>
      </c>
      <c r="F39" s="29">
        <v>504</v>
      </c>
      <c r="G39" s="29">
        <f t="shared" si="5"/>
        <v>50400</v>
      </c>
      <c r="H39" s="38"/>
      <c r="I39" s="38"/>
      <c r="J39" s="38"/>
      <c r="K39" s="38"/>
      <c r="L39" s="38"/>
      <c r="M39" s="38"/>
      <c r="N39" s="38"/>
      <c r="O39" s="38"/>
      <c r="P39" s="38"/>
      <c r="Q39" s="38"/>
      <c r="R39" s="38"/>
      <c r="S39" s="38"/>
      <c r="T39" s="38"/>
      <c r="U39" s="38"/>
      <c r="V39" s="38"/>
      <c r="W39" s="38"/>
      <c r="X39" s="38"/>
      <c r="Y39" s="38"/>
      <c r="Z39" s="38"/>
      <c r="AA39" s="38"/>
      <c r="AB39" s="38"/>
      <c r="AC39" s="38"/>
      <c r="AD39" s="38"/>
      <c r="AE39" s="38"/>
    </row>
    <row r="40" spans="1:31">
      <c r="A40" s="29">
        <v>6</v>
      </c>
      <c r="B40" s="97" t="s">
        <v>179</v>
      </c>
      <c r="C40" s="29" t="s">
        <v>170</v>
      </c>
      <c r="D40" s="29" t="s">
        <v>171</v>
      </c>
      <c r="E40" s="29">
        <v>110</v>
      </c>
      <c r="F40" s="29">
        <v>898</v>
      </c>
      <c r="G40" s="29">
        <f t="shared" si="5"/>
        <v>98780</v>
      </c>
      <c r="H40" s="38"/>
      <c r="I40" s="38"/>
      <c r="J40" s="38"/>
      <c r="K40" s="38"/>
      <c r="L40" s="38"/>
      <c r="M40" s="38"/>
      <c r="N40" s="38"/>
      <c r="O40" s="38"/>
      <c r="P40" s="38"/>
      <c r="Q40" s="38"/>
      <c r="R40" s="38"/>
      <c r="S40" s="38"/>
      <c r="T40" s="38"/>
      <c r="U40" s="38"/>
      <c r="V40" s="38"/>
      <c r="W40" s="38"/>
      <c r="X40" s="38"/>
      <c r="Y40" s="38"/>
      <c r="Z40" s="38"/>
      <c r="AA40" s="38"/>
      <c r="AB40" s="38"/>
      <c r="AC40" s="38"/>
      <c r="AD40" s="38"/>
      <c r="AE40" s="38"/>
    </row>
    <row r="41" spans="1:31">
      <c r="A41" s="168" t="s">
        <v>180</v>
      </c>
      <c r="B41" s="145"/>
      <c r="C41" s="145"/>
      <c r="D41" s="38"/>
      <c r="E41" s="38"/>
      <c r="F41" s="39" t="s">
        <v>140</v>
      </c>
      <c r="G41" s="31">
        <f>SUM(G35:G40)</f>
        <v>309015</v>
      </c>
      <c r="H41" s="38"/>
      <c r="I41" s="38"/>
      <c r="J41" s="38"/>
      <c r="K41" s="38"/>
      <c r="L41" s="38"/>
      <c r="M41" s="38"/>
      <c r="N41" s="38"/>
      <c r="O41" s="38"/>
      <c r="P41" s="38"/>
      <c r="Q41" s="38"/>
      <c r="R41" s="38"/>
      <c r="S41" s="38"/>
      <c r="T41" s="38"/>
      <c r="U41" s="38"/>
      <c r="V41" s="38"/>
      <c r="W41" s="38"/>
      <c r="X41" s="38"/>
      <c r="Y41" s="38"/>
      <c r="Z41" s="38"/>
      <c r="AA41" s="38"/>
      <c r="AB41" s="38"/>
      <c r="AC41" s="38"/>
      <c r="AD41" s="38"/>
      <c r="AE41" s="38"/>
    </row>
    <row r="42" spans="1:31">
      <c r="A42" s="38"/>
      <c r="B42" s="38"/>
      <c r="C42" s="38"/>
      <c r="D42" s="38"/>
      <c r="E42" s="38"/>
      <c r="F42" s="43" t="s">
        <v>135</v>
      </c>
      <c r="G42" s="45">
        <v>174687.49528750003</v>
      </c>
      <c r="H42" s="38"/>
      <c r="I42" s="38"/>
      <c r="J42" s="38"/>
      <c r="K42" s="38"/>
      <c r="L42" s="38"/>
      <c r="M42" s="38"/>
      <c r="N42" s="38"/>
      <c r="O42" s="38"/>
      <c r="P42" s="38"/>
      <c r="Q42" s="38"/>
      <c r="R42" s="38"/>
      <c r="S42" s="38"/>
      <c r="T42" s="38"/>
      <c r="U42" s="38"/>
      <c r="V42" s="38"/>
      <c r="W42" s="38"/>
      <c r="X42" s="38"/>
      <c r="Y42" s="38"/>
      <c r="Z42" s="38"/>
      <c r="AA42" s="38"/>
      <c r="AB42" s="38"/>
      <c r="AC42" s="38"/>
      <c r="AD42" s="38"/>
      <c r="AE42" s="38"/>
    </row>
    <row r="43" spans="1:31">
      <c r="A43" s="38"/>
      <c r="B43" s="38"/>
      <c r="C43" s="38"/>
      <c r="D43" s="38"/>
      <c r="E43" s="38"/>
      <c r="F43" s="39" t="s">
        <v>141</v>
      </c>
      <c r="G43" s="29">
        <f>G41+G42</f>
        <v>483702.49528750003</v>
      </c>
      <c r="H43" s="38"/>
      <c r="I43" s="38"/>
      <c r="J43" s="38"/>
      <c r="K43" s="38"/>
      <c r="L43" s="38"/>
      <c r="M43" s="38"/>
      <c r="N43" s="38"/>
      <c r="O43" s="38"/>
      <c r="P43" s="38"/>
      <c r="Q43" s="38"/>
      <c r="R43" s="38"/>
      <c r="S43" s="38"/>
      <c r="T43" s="38"/>
      <c r="U43" s="38"/>
      <c r="V43" s="38"/>
      <c r="W43" s="38"/>
      <c r="X43" s="38"/>
      <c r="Y43" s="38"/>
      <c r="Z43" s="38"/>
      <c r="AA43" s="38"/>
      <c r="AB43" s="38"/>
      <c r="AC43" s="38"/>
      <c r="AD43" s="38"/>
      <c r="AE43" s="38"/>
    </row>
    <row r="44" spans="1:31">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c r="AE44" s="38"/>
    </row>
    <row r="45" spans="1:31">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c r="AA45" s="38"/>
      <c r="AB45" s="38"/>
      <c r="AC45" s="38"/>
      <c r="AD45" s="38"/>
      <c r="AE45" s="38"/>
    </row>
    <row r="46" spans="1:31">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c r="AA46" s="38"/>
      <c r="AB46" s="38"/>
      <c r="AC46" s="38"/>
      <c r="AD46" s="38"/>
      <c r="AE46" s="38"/>
    </row>
    <row r="47" spans="1:31">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c r="AA47" s="38"/>
      <c r="AB47" s="38"/>
      <c r="AC47" s="38"/>
      <c r="AD47" s="38"/>
      <c r="AE47" s="38"/>
    </row>
    <row r="48" spans="1:31">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c r="AA48" s="38"/>
      <c r="AB48" s="38"/>
      <c r="AC48" s="38"/>
      <c r="AD48" s="38"/>
      <c r="AE48" s="38"/>
    </row>
    <row r="49" spans="1:31">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row>
    <row r="50" spans="1:31">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row>
    <row r="51" spans="1:3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c r="AA51" s="38"/>
      <c r="AB51" s="38"/>
      <c r="AC51" s="38"/>
      <c r="AD51" s="38"/>
      <c r="AE51" s="38"/>
    </row>
    <row r="52" spans="1:31">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row>
    <row r="53" spans="1:31">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row>
    <row r="54" spans="1:31">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row>
    <row r="55" spans="1:31">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row>
    <row r="56" spans="1:31">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c r="AC56" s="38"/>
      <c r="AD56" s="38"/>
      <c r="AE56" s="38"/>
    </row>
    <row r="57" spans="1:31">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c r="AC57" s="38"/>
      <c r="AD57" s="38"/>
      <c r="AE57" s="38"/>
    </row>
    <row r="58" spans="1:31">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c r="AC58" s="38"/>
      <c r="AD58" s="38"/>
      <c r="AE58" s="38"/>
    </row>
    <row r="59" spans="1:31">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row>
    <row r="60" spans="1:31">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c r="AC60" s="38"/>
      <c r="AD60" s="38"/>
      <c r="AE60" s="38"/>
    </row>
    <row r="61" spans="1:3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row>
    <row r="62" spans="1:31">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row>
    <row r="63" spans="1:31">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row>
    <row r="64" spans="1:31">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row>
    <row r="65" spans="1:31">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c r="AC65" s="38"/>
      <c r="AD65" s="38"/>
      <c r="AE65" s="38"/>
    </row>
    <row r="66" spans="1:31">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c r="AC66" s="38"/>
      <c r="AD66" s="38"/>
      <c r="AE66" s="38"/>
    </row>
    <row r="67" spans="1:31">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c r="AC67" s="38"/>
      <c r="AD67" s="38"/>
      <c r="AE67" s="38"/>
    </row>
    <row r="68" spans="1:31">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c r="AC68" s="38"/>
      <c r="AD68" s="38"/>
      <c r="AE68" s="38"/>
    </row>
    <row r="69" spans="1:31">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c r="AC69" s="38"/>
      <c r="AD69" s="38"/>
      <c r="AE69" s="38"/>
    </row>
    <row r="70" spans="1:31">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row>
    <row r="71" spans="1:3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row>
    <row r="72" spans="1:31">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row>
    <row r="73" spans="1:31">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row>
    <row r="74" spans="1:31">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row>
    <row r="75" spans="1:31">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row>
    <row r="76" spans="1:31">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row>
    <row r="77" spans="1:31">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row>
    <row r="78" spans="1:31">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row>
    <row r="79" spans="1:31">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row>
    <row r="80" spans="1:31">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row>
    <row r="81" spans="1:3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row>
    <row r="82" spans="1:31">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row>
    <row r="83" spans="1:31">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row>
    <row r="84" spans="1:31">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row>
    <row r="85" spans="1:31">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row>
    <row r="86" spans="1:31">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row>
    <row r="87" spans="1:31">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row>
    <row r="88" spans="1:31">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row>
    <row r="89" spans="1:31">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row>
    <row r="90" spans="1:31">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row>
    <row r="91" spans="1:3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row>
    <row r="92" spans="1:31">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row>
    <row r="93" spans="1:31">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row>
    <row r="94" spans="1:31">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row>
    <row r="95" spans="1:31">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row>
    <row r="96" spans="1:31">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row>
    <row r="97" spans="1:31">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row>
    <row r="98" spans="1:31">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row>
    <row r="99" spans="1:31">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row>
    <row r="100" spans="1:31">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row>
    <row r="101" spans="1:3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row>
    <row r="102" spans="1:31">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row>
    <row r="103" spans="1:31">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row>
    <row r="104" spans="1:31">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row>
    <row r="105" spans="1:31">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row>
    <row r="106" spans="1:31">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row>
    <row r="107" spans="1:31">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row>
    <row r="108" spans="1:31">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row>
    <row r="109" spans="1:31">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row>
    <row r="110" spans="1:31">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row>
    <row r="111" spans="1:3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row>
    <row r="112" spans="1:31">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c r="AE112" s="38"/>
    </row>
    <row r="113" spans="1:31">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row>
    <row r="114" spans="1:31">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row>
    <row r="115" spans="1:31">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row>
    <row r="116" spans="1:31">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row>
    <row r="117" spans="1:31">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row>
    <row r="118" spans="1:31">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row>
    <row r="119" spans="1:31">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row>
    <row r="120" spans="1:31">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row>
    <row r="121" spans="1:3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row>
    <row r="122" spans="1:31">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row>
    <row r="123" spans="1:31">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row>
    <row r="124" spans="1:31">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row>
    <row r="125" spans="1:31">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row>
    <row r="126" spans="1:31">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row>
    <row r="127" spans="1:31">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row>
    <row r="128" spans="1:31">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row>
    <row r="129" spans="1:31">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row>
    <row r="130" spans="1:31">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row>
    <row r="131" spans="1:3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row>
    <row r="132" spans="1:31">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row>
    <row r="133" spans="1:31">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row>
    <row r="134" spans="1:31">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row>
    <row r="135" spans="1:31">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row>
    <row r="136" spans="1:31">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row>
    <row r="137" spans="1:31">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row>
    <row r="138" spans="1:31">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row>
    <row r="139" spans="1:31">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row>
    <row r="140" spans="1:31">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row>
    <row r="141" spans="1:3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row>
    <row r="142" spans="1:31">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row>
    <row r="143" spans="1:31">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row>
    <row r="144" spans="1:31">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row>
    <row r="145" spans="1:31">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row>
    <row r="146" spans="1:31">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row>
    <row r="147" spans="1:31">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row>
    <row r="148" spans="1:31">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row>
    <row r="149" spans="1:31">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row>
    <row r="150" spans="1:31">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row>
    <row r="151" spans="1:3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row>
    <row r="152" spans="1:31">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row>
    <row r="153" spans="1:31">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row>
    <row r="154" spans="1:31">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row>
    <row r="155" spans="1:31">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row>
    <row r="156" spans="1:31">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row>
    <row r="157" spans="1:31">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row>
    <row r="158" spans="1:31">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row>
    <row r="159" spans="1:31">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row>
    <row r="160" spans="1:31">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row>
    <row r="161" spans="1:3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row>
    <row r="162" spans="1:31">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row>
    <row r="163" spans="1:31">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row>
    <row r="164" spans="1:31">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row>
    <row r="165" spans="1:31">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row>
    <row r="166" spans="1:31">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row>
    <row r="167" spans="1:31">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row>
    <row r="168" spans="1:31">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row>
    <row r="169" spans="1:31">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row>
    <row r="170" spans="1:31">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row>
    <row r="171" spans="1:3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row>
    <row r="172" spans="1:31">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row>
    <row r="173" spans="1:31">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row>
    <row r="174" spans="1:31">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row>
    <row r="175" spans="1:31">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row>
    <row r="176" spans="1:31">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row>
    <row r="177" spans="1:31">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row>
    <row r="178" spans="1:31">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row>
    <row r="179" spans="1:31">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row>
    <row r="180" spans="1:31">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row>
    <row r="181" spans="1:3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row>
    <row r="182" spans="1:31">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row>
    <row r="183" spans="1:31">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row>
    <row r="184" spans="1:31">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row>
    <row r="185" spans="1:31">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row>
    <row r="186" spans="1:31">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row>
    <row r="187" spans="1:31">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row>
    <row r="188" spans="1:31">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row>
    <row r="189" spans="1:31">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row>
    <row r="190" spans="1:31">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row>
    <row r="191" spans="1:3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row>
    <row r="192" spans="1:31">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row>
    <row r="193" spans="1:31">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row>
    <row r="194" spans="1:31">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row>
    <row r="195" spans="1:31">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row>
    <row r="196" spans="1:31">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row>
    <row r="197" spans="1:31">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row>
    <row r="198" spans="1:31">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row>
    <row r="199" spans="1:31">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row>
    <row r="200" spans="1:31">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row>
    <row r="201" spans="1:3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row>
    <row r="202" spans="1:31">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row>
    <row r="203" spans="1:31">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row>
    <row r="204" spans="1:31">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row>
    <row r="205" spans="1:31">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row>
    <row r="206" spans="1:31">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row>
    <row r="207" spans="1:31">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row>
    <row r="208" spans="1:31">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row>
    <row r="209" spans="1:31">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row>
    <row r="210" spans="1:31">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row>
    <row r="211" spans="1:3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row>
    <row r="212" spans="1:31">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row>
    <row r="213" spans="1:31">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row>
    <row r="214" spans="1:31">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row>
    <row r="215" spans="1:31">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row>
    <row r="216" spans="1:31">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row>
    <row r="217" spans="1:31">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row>
    <row r="218" spans="1:31">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row>
    <row r="219" spans="1:31">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row>
    <row r="220" spans="1:31">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row>
    <row r="221" spans="1:3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row>
    <row r="222" spans="1:31">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row>
    <row r="223" spans="1:31">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row>
    <row r="224" spans="1:31">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row>
    <row r="225" spans="1:31">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row>
    <row r="226" spans="1:31">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row>
    <row r="227" spans="1:31">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row>
    <row r="228" spans="1:31">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row>
    <row r="229" spans="1:31">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row>
    <row r="230" spans="1:31">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row>
    <row r="231" spans="1:3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row>
    <row r="232" spans="1:31">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row>
    <row r="233" spans="1:31">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row>
    <row r="234" spans="1:31">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row>
    <row r="235" spans="1:31">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c r="AC235" s="38"/>
      <c r="AD235" s="38"/>
      <c r="AE235" s="38"/>
    </row>
    <row r="236" spans="1:31">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c r="AC236" s="38"/>
      <c r="AD236" s="38"/>
      <c r="AE236" s="38"/>
    </row>
    <row r="237" spans="1:31">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c r="AC237" s="38"/>
      <c r="AD237" s="38"/>
      <c r="AE237" s="38"/>
    </row>
    <row r="238" spans="1:31">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c r="AC238" s="38"/>
      <c r="AD238" s="38"/>
      <c r="AE238" s="38"/>
    </row>
    <row r="239" spans="1:31">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c r="AC239" s="38"/>
      <c r="AD239" s="38"/>
      <c r="AE239" s="38"/>
    </row>
    <row r="240" spans="1:31">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c r="AC240" s="38"/>
      <c r="AD240" s="38"/>
      <c r="AE240" s="38"/>
    </row>
    <row r="241" spans="1:3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c r="AC241" s="38"/>
      <c r="AD241" s="38"/>
      <c r="AE241" s="38"/>
    </row>
    <row r="242" spans="1:31">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c r="AC242" s="38"/>
      <c r="AD242" s="38"/>
      <c r="AE242" s="38"/>
    </row>
    <row r="243" spans="1:31">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c r="AC243" s="38"/>
      <c r="AD243" s="38"/>
      <c r="AE243" s="38"/>
    </row>
    <row r="244" spans="1:31">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c r="AC244" s="38"/>
      <c r="AD244" s="38"/>
      <c r="AE244" s="38"/>
    </row>
    <row r="245" spans="1:31">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c r="AC245" s="38"/>
      <c r="AD245" s="38"/>
      <c r="AE245" s="38"/>
    </row>
    <row r="246" spans="1:31">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c r="AC246" s="38"/>
      <c r="AD246" s="38"/>
      <c r="AE246" s="38"/>
    </row>
    <row r="247" spans="1:31">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c r="AC247" s="38"/>
      <c r="AD247" s="38"/>
      <c r="AE247" s="38"/>
    </row>
    <row r="248" spans="1:31">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c r="AC248" s="38"/>
      <c r="AD248" s="38"/>
      <c r="AE248" s="38"/>
    </row>
    <row r="249" spans="1:31">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c r="AC249" s="38"/>
      <c r="AD249" s="38"/>
      <c r="AE249" s="38"/>
    </row>
    <row r="250" spans="1:31">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c r="AA250" s="38"/>
      <c r="AB250" s="38"/>
      <c r="AC250" s="38"/>
      <c r="AD250" s="38"/>
      <c r="AE250" s="38"/>
    </row>
    <row r="251" spans="1:31">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c r="AA251" s="38"/>
      <c r="AB251" s="38"/>
      <c r="AC251" s="38"/>
      <c r="AD251" s="38"/>
      <c r="AE251" s="38"/>
    </row>
    <row r="252" spans="1:31">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c r="AA252" s="38"/>
      <c r="AB252" s="38"/>
      <c r="AC252" s="38"/>
      <c r="AD252" s="38"/>
      <c r="AE252" s="38"/>
    </row>
    <row r="253" spans="1:31">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c r="AA253" s="38"/>
      <c r="AB253" s="38"/>
      <c r="AC253" s="38"/>
      <c r="AD253" s="38"/>
      <c r="AE253" s="38"/>
    </row>
    <row r="254" spans="1:31">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c r="AA254" s="38"/>
      <c r="AB254" s="38"/>
      <c r="AC254" s="38"/>
      <c r="AD254" s="38"/>
      <c r="AE254" s="38"/>
    </row>
    <row r="255" spans="1:31">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c r="AA255" s="38"/>
      <c r="AB255" s="38"/>
      <c r="AC255" s="38"/>
      <c r="AD255" s="38"/>
      <c r="AE255" s="38"/>
    </row>
    <row r="256" spans="1:31">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c r="AA256" s="38"/>
      <c r="AB256" s="38"/>
      <c r="AC256" s="38"/>
      <c r="AD256" s="38"/>
      <c r="AE256" s="38"/>
    </row>
    <row r="257" spans="1:31">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c r="AA257" s="38"/>
      <c r="AB257" s="38"/>
      <c r="AC257" s="38"/>
      <c r="AD257" s="38"/>
      <c r="AE257" s="38"/>
    </row>
    <row r="258" spans="1:31">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c r="AA258" s="38"/>
      <c r="AB258" s="38"/>
      <c r="AC258" s="38"/>
      <c r="AD258" s="38"/>
      <c r="AE258" s="38"/>
    </row>
    <row r="259" spans="1:31">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c r="AA259" s="38"/>
      <c r="AB259" s="38"/>
      <c r="AC259" s="38"/>
      <c r="AD259" s="38"/>
      <c r="AE259" s="38"/>
    </row>
    <row r="260" spans="1:31">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c r="AA260" s="38"/>
      <c r="AB260" s="38"/>
      <c r="AC260" s="38"/>
      <c r="AD260" s="38"/>
      <c r="AE260" s="38"/>
    </row>
    <row r="261" spans="1:31">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c r="AA261" s="38"/>
      <c r="AB261" s="38"/>
      <c r="AC261" s="38"/>
      <c r="AD261" s="38"/>
      <c r="AE261" s="38"/>
    </row>
    <row r="262" spans="1:31">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c r="AA262" s="38"/>
      <c r="AB262" s="38"/>
      <c r="AC262" s="38"/>
      <c r="AD262" s="38"/>
      <c r="AE262" s="38"/>
    </row>
    <row r="263" spans="1:31">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c r="AA263" s="38"/>
      <c r="AB263" s="38"/>
      <c r="AC263" s="38"/>
      <c r="AD263" s="38"/>
      <c r="AE263" s="38"/>
    </row>
    <row r="264" spans="1:31">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c r="AA264" s="38"/>
      <c r="AB264" s="38"/>
      <c r="AC264" s="38"/>
      <c r="AD264" s="38"/>
      <c r="AE264" s="38"/>
    </row>
    <row r="265" spans="1:31">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c r="AA265" s="38"/>
      <c r="AB265" s="38"/>
      <c r="AC265" s="38"/>
      <c r="AD265" s="38"/>
      <c r="AE265" s="38"/>
    </row>
    <row r="266" spans="1:31">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c r="AA266" s="38"/>
      <c r="AB266" s="38"/>
      <c r="AC266" s="38"/>
      <c r="AD266" s="38"/>
      <c r="AE266" s="38"/>
    </row>
    <row r="267" spans="1:31">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c r="AA267" s="38"/>
      <c r="AB267" s="38"/>
      <c r="AC267" s="38"/>
      <c r="AD267" s="38"/>
      <c r="AE267" s="38"/>
    </row>
    <row r="268" spans="1:31">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c r="AA268" s="38"/>
      <c r="AB268" s="38"/>
      <c r="AC268" s="38"/>
      <c r="AD268" s="38"/>
      <c r="AE268" s="38"/>
    </row>
    <row r="269" spans="1:31">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c r="AA269" s="38"/>
      <c r="AB269" s="38"/>
      <c r="AC269" s="38"/>
      <c r="AD269" s="38"/>
      <c r="AE269" s="38"/>
    </row>
    <row r="270" spans="1:31">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c r="AA270" s="38"/>
      <c r="AB270" s="38"/>
      <c r="AC270" s="38"/>
      <c r="AD270" s="38"/>
      <c r="AE270" s="38"/>
    </row>
    <row r="271" spans="1:31">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c r="AA271" s="38"/>
      <c r="AB271" s="38"/>
      <c r="AC271" s="38"/>
      <c r="AD271" s="38"/>
      <c r="AE271" s="38"/>
    </row>
    <row r="272" spans="1:31">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c r="AA272" s="38"/>
      <c r="AB272" s="38"/>
      <c r="AC272" s="38"/>
      <c r="AD272" s="38"/>
      <c r="AE272" s="38"/>
    </row>
    <row r="273" spans="1:31">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c r="AA273" s="38"/>
      <c r="AB273" s="38"/>
      <c r="AC273" s="38"/>
      <c r="AD273" s="38"/>
      <c r="AE273" s="38"/>
    </row>
    <row r="274" spans="1:31">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c r="AA274" s="38"/>
      <c r="AB274" s="38"/>
      <c r="AC274" s="38"/>
      <c r="AD274" s="38"/>
      <c r="AE274" s="38"/>
    </row>
    <row r="275" spans="1:31">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c r="AA275" s="38"/>
      <c r="AB275" s="38"/>
      <c r="AC275" s="38"/>
      <c r="AD275" s="38"/>
      <c r="AE275" s="38"/>
    </row>
    <row r="276" spans="1:31">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c r="AA276" s="38"/>
      <c r="AB276" s="38"/>
      <c r="AC276" s="38"/>
      <c r="AD276" s="38"/>
      <c r="AE276" s="38"/>
    </row>
    <row r="277" spans="1:31">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c r="AA277" s="38"/>
      <c r="AB277" s="38"/>
      <c r="AC277" s="38"/>
      <c r="AD277" s="38"/>
      <c r="AE277" s="38"/>
    </row>
    <row r="278" spans="1:31">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c r="AA278" s="38"/>
      <c r="AB278" s="38"/>
      <c r="AC278" s="38"/>
      <c r="AD278" s="38"/>
      <c r="AE278" s="38"/>
    </row>
    <row r="279" spans="1:31">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c r="AA279" s="38"/>
      <c r="AB279" s="38"/>
      <c r="AC279" s="38"/>
      <c r="AD279" s="38"/>
      <c r="AE279" s="38"/>
    </row>
    <row r="280" spans="1:31">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c r="AA280" s="38"/>
      <c r="AB280" s="38"/>
      <c r="AC280" s="38"/>
      <c r="AD280" s="38"/>
      <c r="AE280" s="38"/>
    </row>
    <row r="281" spans="1:31">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c r="AA281" s="38"/>
      <c r="AB281" s="38"/>
      <c r="AC281" s="38"/>
      <c r="AD281" s="38"/>
      <c r="AE281" s="38"/>
    </row>
    <row r="282" spans="1:31">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c r="AA282" s="38"/>
      <c r="AB282" s="38"/>
      <c r="AC282" s="38"/>
      <c r="AD282" s="38"/>
      <c r="AE282" s="38"/>
    </row>
    <row r="283" spans="1:31">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c r="AA283" s="38"/>
      <c r="AB283" s="38"/>
      <c r="AC283" s="38"/>
      <c r="AD283" s="38"/>
      <c r="AE283" s="38"/>
    </row>
    <row r="284" spans="1:31">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c r="AA284" s="38"/>
      <c r="AB284" s="38"/>
      <c r="AC284" s="38"/>
      <c r="AD284" s="38"/>
      <c r="AE284" s="38"/>
    </row>
    <row r="285" spans="1:31">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c r="AA285" s="38"/>
      <c r="AB285" s="38"/>
      <c r="AC285" s="38"/>
      <c r="AD285" s="38"/>
      <c r="AE285" s="38"/>
    </row>
    <row r="286" spans="1:31">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c r="AA286" s="38"/>
      <c r="AB286" s="38"/>
      <c r="AC286" s="38"/>
      <c r="AD286" s="38"/>
      <c r="AE286" s="38"/>
    </row>
    <row r="287" spans="1:31">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c r="AA287" s="38"/>
      <c r="AB287" s="38"/>
      <c r="AC287" s="38"/>
      <c r="AD287" s="38"/>
      <c r="AE287" s="38"/>
    </row>
    <row r="288" spans="1:31">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c r="AA288" s="38"/>
      <c r="AB288" s="38"/>
      <c r="AC288" s="38"/>
      <c r="AD288" s="38"/>
      <c r="AE288" s="38"/>
    </row>
    <row r="289" spans="1:31">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c r="AA289" s="38"/>
      <c r="AB289" s="38"/>
      <c r="AC289" s="38"/>
      <c r="AD289" s="38"/>
      <c r="AE289" s="38"/>
    </row>
    <row r="290" spans="1:31">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c r="AA290" s="38"/>
      <c r="AB290" s="38"/>
      <c r="AC290" s="38"/>
      <c r="AD290" s="38"/>
      <c r="AE290" s="38"/>
    </row>
    <row r="291" spans="1:31">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c r="AA291" s="38"/>
      <c r="AB291" s="38"/>
      <c r="AC291" s="38"/>
      <c r="AD291" s="38"/>
      <c r="AE291" s="38"/>
    </row>
    <row r="292" spans="1:31">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c r="AA292" s="38"/>
      <c r="AB292" s="38"/>
      <c r="AC292" s="38"/>
      <c r="AD292" s="38"/>
      <c r="AE292" s="38"/>
    </row>
    <row r="293" spans="1:31">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c r="AA293" s="38"/>
      <c r="AB293" s="38"/>
      <c r="AC293" s="38"/>
      <c r="AD293" s="38"/>
      <c r="AE293" s="38"/>
    </row>
    <row r="294" spans="1:31">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c r="AA294" s="38"/>
      <c r="AB294" s="38"/>
      <c r="AC294" s="38"/>
      <c r="AD294" s="38"/>
      <c r="AE294" s="38"/>
    </row>
    <row r="295" spans="1:31">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c r="AA295" s="38"/>
      <c r="AB295" s="38"/>
      <c r="AC295" s="38"/>
      <c r="AD295" s="38"/>
      <c r="AE295" s="38"/>
    </row>
    <row r="296" spans="1:31">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c r="AA296" s="38"/>
      <c r="AB296" s="38"/>
      <c r="AC296" s="38"/>
      <c r="AD296" s="38"/>
      <c r="AE296" s="38"/>
    </row>
    <row r="297" spans="1:31">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c r="AA297" s="38"/>
      <c r="AB297" s="38"/>
      <c r="AC297" s="38"/>
      <c r="AD297" s="38"/>
      <c r="AE297" s="38"/>
    </row>
    <row r="298" spans="1:31">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c r="AA298" s="38"/>
      <c r="AB298" s="38"/>
      <c r="AC298" s="38"/>
      <c r="AD298" s="38"/>
      <c r="AE298" s="38"/>
    </row>
    <row r="299" spans="1:31">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c r="AA299" s="38"/>
      <c r="AB299" s="38"/>
      <c r="AC299" s="38"/>
      <c r="AD299" s="38"/>
      <c r="AE299" s="38"/>
    </row>
    <row r="300" spans="1:31">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c r="AA300" s="38"/>
      <c r="AB300" s="38"/>
      <c r="AC300" s="38"/>
      <c r="AD300" s="38"/>
      <c r="AE300" s="38"/>
    </row>
    <row r="301" spans="1:31">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c r="AA301" s="38"/>
      <c r="AB301" s="38"/>
      <c r="AC301" s="38"/>
      <c r="AD301" s="38"/>
      <c r="AE301" s="38"/>
    </row>
    <row r="302" spans="1:31">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c r="AA302" s="38"/>
      <c r="AB302" s="38"/>
      <c r="AC302" s="38"/>
      <c r="AD302" s="38"/>
      <c r="AE302" s="38"/>
    </row>
    <row r="303" spans="1:31">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c r="AA303" s="38"/>
      <c r="AB303" s="38"/>
      <c r="AC303" s="38"/>
      <c r="AD303" s="38"/>
      <c r="AE303" s="38"/>
    </row>
    <row r="304" spans="1:31">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c r="AA304" s="38"/>
      <c r="AB304" s="38"/>
      <c r="AC304" s="38"/>
      <c r="AD304" s="38"/>
      <c r="AE304" s="38"/>
    </row>
    <row r="305" spans="1:31">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c r="AA305" s="38"/>
      <c r="AB305" s="38"/>
      <c r="AC305" s="38"/>
      <c r="AD305" s="38"/>
      <c r="AE305" s="38"/>
    </row>
    <row r="306" spans="1:31">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c r="AA306" s="38"/>
      <c r="AB306" s="38"/>
      <c r="AC306" s="38"/>
      <c r="AD306" s="38"/>
      <c r="AE306" s="38"/>
    </row>
    <row r="307" spans="1:31">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c r="AA307" s="38"/>
      <c r="AB307" s="38"/>
      <c r="AC307" s="38"/>
      <c r="AD307" s="38"/>
      <c r="AE307" s="38"/>
    </row>
    <row r="308" spans="1:31">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c r="AA308" s="38"/>
      <c r="AB308" s="38"/>
      <c r="AC308" s="38"/>
      <c r="AD308" s="38"/>
      <c r="AE308" s="38"/>
    </row>
    <row r="309" spans="1:31">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c r="AA309" s="38"/>
      <c r="AB309" s="38"/>
      <c r="AC309" s="38"/>
      <c r="AD309" s="38"/>
      <c r="AE309" s="38"/>
    </row>
    <row r="310" spans="1:31">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c r="AA310" s="38"/>
      <c r="AB310" s="38"/>
      <c r="AC310" s="38"/>
      <c r="AD310" s="38"/>
      <c r="AE310" s="38"/>
    </row>
    <row r="311" spans="1:31">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c r="AA311" s="38"/>
      <c r="AB311" s="38"/>
      <c r="AC311" s="38"/>
      <c r="AD311" s="38"/>
      <c r="AE311" s="38"/>
    </row>
    <row r="312" spans="1:31">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c r="AA312" s="38"/>
      <c r="AB312" s="38"/>
      <c r="AC312" s="38"/>
      <c r="AD312" s="38"/>
      <c r="AE312" s="38"/>
    </row>
    <row r="313" spans="1:31">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c r="AA313" s="38"/>
      <c r="AB313" s="38"/>
      <c r="AC313" s="38"/>
      <c r="AD313" s="38"/>
      <c r="AE313" s="38"/>
    </row>
    <row r="314" spans="1:31">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c r="AA314" s="38"/>
      <c r="AB314" s="38"/>
      <c r="AC314" s="38"/>
      <c r="AD314" s="38"/>
      <c r="AE314" s="38"/>
    </row>
    <row r="315" spans="1:31">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c r="AA315" s="38"/>
      <c r="AB315" s="38"/>
      <c r="AC315" s="38"/>
      <c r="AD315" s="38"/>
      <c r="AE315" s="38"/>
    </row>
    <row r="316" spans="1:31">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c r="AA316" s="38"/>
      <c r="AB316" s="38"/>
      <c r="AC316" s="38"/>
      <c r="AD316" s="38"/>
      <c r="AE316" s="38"/>
    </row>
    <row r="317" spans="1:31">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c r="AA317" s="38"/>
      <c r="AB317" s="38"/>
      <c r="AC317" s="38"/>
      <c r="AD317" s="38"/>
      <c r="AE317" s="38"/>
    </row>
    <row r="318" spans="1:31">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c r="AA318" s="38"/>
      <c r="AB318" s="38"/>
      <c r="AC318" s="38"/>
      <c r="AD318" s="38"/>
      <c r="AE318" s="38"/>
    </row>
    <row r="319" spans="1:31">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c r="AA319" s="38"/>
      <c r="AB319" s="38"/>
      <c r="AC319" s="38"/>
      <c r="AD319" s="38"/>
      <c r="AE319" s="38"/>
    </row>
    <row r="320" spans="1:31">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c r="AA320" s="38"/>
      <c r="AB320" s="38"/>
      <c r="AC320" s="38"/>
      <c r="AD320" s="38"/>
      <c r="AE320" s="38"/>
    </row>
    <row r="321" spans="1:31">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c r="AA321" s="38"/>
      <c r="AB321" s="38"/>
      <c r="AC321" s="38"/>
      <c r="AD321" s="38"/>
      <c r="AE321" s="38"/>
    </row>
    <row r="322" spans="1:31">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c r="AA322" s="38"/>
      <c r="AB322" s="38"/>
      <c r="AC322" s="38"/>
      <c r="AD322" s="38"/>
      <c r="AE322" s="38"/>
    </row>
    <row r="323" spans="1:31">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c r="AA323" s="38"/>
      <c r="AB323" s="38"/>
      <c r="AC323" s="38"/>
      <c r="AD323" s="38"/>
      <c r="AE323" s="38"/>
    </row>
    <row r="324" spans="1:31">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c r="AA324" s="38"/>
      <c r="AB324" s="38"/>
      <c r="AC324" s="38"/>
      <c r="AD324" s="38"/>
      <c r="AE324" s="38"/>
    </row>
    <row r="325" spans="1:31">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c r="AA325" s="38"/>
      <c r="AB325" s="38"/>
      <c r="AC325" s="38"/>
      <c r="AD325" s="38"/>
      <c r="AE325" s="38"/>
    </row>
    <row r="326" spans="1:31">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c r="AA326" s="38"/>
      <c r="AB326" s="38"/>
      <c r="AC326" s="38"/>
      <c r="AD326" s="38"/>
      <c r="AE326" s="38"/>
    </row>
    <row r="327" spans="1:31">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c r="AA327" s="38"/>
      <c r="AB327" s="38"/>
      <c r="AC327" s="38"/>
      <c r="AD327" s="38"/>
      <c r="AE327" s="38"/>
    </row>
    <row r="328" spans="1:31">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c r="AA328" s="38"/>
      <c r="AB328" s="38"/>
      <c r="AC328" s="38"/>
      <c r="AD328" s="38"/>
      <c r="AE328" s="38"/>
    </row>
    <row r="329" spans="1:31">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c r="AA329" s="38"/>
      <c r="AB329" s="38"/>
      <c r="AC329" s="38"/>
      <c r="AD329" s="38"/>
      <c r="AE329" s="38"/>
    </row>
    <row r="330" spans="1:31">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c r="AA330" s="38"/>
      <c r="AB330" s="38"/>
      <c r="AC330" s="38"/>
      <c r="AD330" s="38"/>
      <c r="AE330" s="38"/>
    </row>
    <row r="331" spans="1:31">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c r="AA331" s="38"/>
      <c r="AB331" s="38"/>
      <c r="AC331" s="38"/>
      <c r="AD331" s="38"/>
      <c r="AE331" s="38"/>
    </row>
    <row r="332" spans="1:31">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c r="AA332" s="38"/>
      <c r="AB332" s="38"/>
      <c r="AC332" s="38"/>
      <c r="AD332" s="38"/>
      <c r="AE332" s="38"/>
    </row>
    <row r="333" spans="1:31">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c r="AA333" s="38"/>
      <c r="AB333" s="38"/>
      <c r="AC333" s="38"/>
      <c r="AD333" s="38"/>
      <c r="AE333" s="38"/>
    </row>
    <row r="334" spans="1:31">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c r="AA334" s="38"/>
      <c r="AB334" s="38"/>
      <c r="AC334" s="38"/>
      <c r="AD334" s="38"/>
      <c r="AE334" s="38"/>
    </row>
    <row r="335" spans="1:31">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c r="AA335" s="38"/>
      <c r="AB335" s="38"/>
      <c r="AC335" s="38"/>
      <c r="AD335" s="38"/>
      <c r="AE335" s="38"/>
    </row>
    <row r="336" spans="1:31">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c r="AA336" s="38"/>
      <c r="AB336" s="38"/>
      <c r="AC336" s="38"/>
      <c r="AD336" s="38"/>
      <c r="AE336" s="38"/>
    </row>
    <row r="337" spans="1:31">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c r="AA337" s="38"/>
      <c r="AB337" s="38"/>
      <c r="AC337" s="38"/>
      <c r="AD337" s="38"/>
      <c r="AE337" s="38"/>
    </row>
    <row r="338" spans="1:31">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c r="AA338" s="38"/>
      <c r="AB338" s="38"/>
      <c r="AC338" s="38"/>
      <c r="AD338" s="38"/>
      <c r="AE338" s="38"/>
    </row>
    <row r="339" spans="1:31">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c r="AA339" s="38"/>
      <c r="AB339" s="38"/>
      <c r="AC339" s="38"/>
      <c r="AD339" s="38"/>
      <c r="AE339" s="38"/>
    </row>
    <row r="340" spans="1:31">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c r="AA340" s="38"/>
      <c r="AB340" s="38"/>
      <c r="AC340" s="38"/>
      <c r="AD340" s="38"/>
      <c r="AE340" s="38"/>
    </row>
    <row r="341" spans="1:31">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c r="AA341" s="38"/>
      <c r="AB341" s="38"/>
      <c r="AC341" s="38"/>
      <c r="AD341" s="38"/>
      <c r="AE341" s="38"/>
    </row>
    <row r="342" spans="1:31">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c r="AA342" s="38"/>
      <c r="AB342" s="38"/>
      <c r="AC342" s="38"/>
      <c r="AD342" s="38"/>
      <c r="AE342" s="38"/>
    </row>
    <row r="343" spans="1:31">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c r="AA343" s="38"/>
      <c r="AB343" s="38"/>
      <c r="AC343" s="38"/>
      <c r="AD343" s="38"/>
      <c r="AE343" s="38"/>
    </row>
    <row r="344" spans="1:31">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c r="AA344" s="38"/>
      <c r="AB344" s="38"/>
      <c r="AC344" s="38"/>
      <c r="AD344" s="38"/>
      <c r="AE344" s="38"/>
    </row>
    <row r="345" spans="1:31">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c r="AA345" s="38"/>
      <c r="AB345" s="38"/>
      <c r="AC345" s="38"/>
      <c r="AD345" s="38"/>
      <c r="AE345" s="38"/>
    </row>
    <row r="346" spans="1:31">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c r="AA346" s="38"/>
      <c r="AB346" s="38"/>
      <c r="AC346" s="38"/>
      <c r="AD346" s="38"/>
      <c r="AE346" s="38"/>
    </row>
    <row r="347" spans="1:31">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c r="AA347" s="38"/>
      <c r="AB347" s="38"/>
      <c r="AC347" s="38"/>
      <c r="AD347" s="38"/>
      <c r="AE347" s="38"/>
    </row>
    <row r="348" spans="1:31">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c r="AA348" s="38"/>
      <c r="AB348" s="38"/>
      <c r="AC348" s="38"/>
      <c r="AD348" s="38"/>
      <c r="AE348" s="38"/>
    </row>
    <row r="349" spans="1:31">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c r="AA349" s="38"/>
      <c r="AB349" s="38"/>
      <c r="AC349" s="38"/>
      <c r="AD349" s="38"/>
      <c r="AE349" s="38"/>
    </row>
    <row r="350" spans="1:31">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c r="AA350" s="38"/>
      <c r="AB350" s="38"/>
      <c r="AC350" s="38"/>
      <c r="AD350" s="38"/>
      <c r="AE350" s="38"/>
    </row>
    <row r="351" spans="1:31">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c r="AA351" s="38"/>
      <c r="AB351" s="38"/>
      <c r="AC351" s="38"/>
      <c r="AD351" s="38"/>
      <c r="AE351" s="38"/>
    </row>
    <row r="352" spans="1:31">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c r="AA352" s="38"/>
      <c r="AB352" s="38"/>
      <c r="AC352" s="38"/>
      <c r="AD352" s="38"/>
      <c r="AE352" s="38"/>
    </row>
    <row r="353" spans="1:31">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c r="AA353" s="38"/>
      <c r="AB353" s="38"/>
      <c r="AC353" s="38"/>
      <c r="AD353" s="38"/>
      <c r="AE353" s="38"/>
    </row>
    <row r="354" spans="1:31">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c r="AA354" s="38"/>
      <c r="AB354" s="38"/>
      <c r="AC354" s="38"/>
      <c r="AD354" s="38"/>
      <c r="AE354" s="38"/>
    </row>
    <row r="355" spans="1:31">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c r="AA355" s="38"/>
      <c r="AB355" s="38"/>
      <c r="AC355" s="38"/>
      <c r="AD355" s="38"/>
      <c r="AE355" s="38"/>
    </row>
    <row r="356" spans="1:31">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c r="AA356" s="38"/>
      <c r="AB356" s="38"/>
      <c r="AC356" s="38"/>
      <c r="AD356" s="38"/>
      <c r="AE356" s="38"/>
    </row>
    <row r="357" spans="1:31">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c r="AA357" s="38"/>
      <c r="AB357" s="38"/>
      <c r="AC357" s="38"/>
      <c r="AD357" s="38"/>
      <c r="AE357" s="38"/>
    </row>
    <row r="358" spans="1:31">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c r="AA358" s="38"/>
      <c r="AB358" s="38"/>
      <c r="AC358" s="38"/>
      <c r="AD358" s="38"/>
      <c r="AE358" s="38"/>
    </row>
    <row r="359" spans="1:31">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c r="AA359" s="38"/>
      <c r="AB359" s="38"/>
      <c r="AC359" s="38"/>
      <c r="AD359" s="38"/>
      <c r="AE359" s="38"/>
    </row>
    <row r="360" spans="1:31">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c r="AA360" s="38"/>
      <c r="AB360" s="38"/>
      <c r="AC360" s="38"/>
      <c r="AD360" s="38"/>
      <c r="AE360" s="38"/>
    </row>
    <row r="361" spans="1:31">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c r="AA361" s="38"/>
      <c r="AB361" s="38"/>
      <c r="AC361" s="38"/>
      <c r="AD361" s="38"/>
      <c r="AE361" s="38"/>
    </row>
    <row r="362" spans="1:31">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c r="AA362" s="38"/>
      <c r="AB362" s="38"/>
      <c r="AC362" s="38"/>
      <c r="AD362" s="38"/>
      <c r="AE362" s="38"/>
    </row>
    <row r="363" spans="1:31">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c r="AA363" s="38"/>
      <c r="AB363" s="38"/>
      <c r="AC363" s="38"/>
      <c r="AD363" s="38"/>
      <c r="AE363" s="38"/>
    </row>
    <row r="364" spans="1:31">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c r="AA364" s="38"/>
      <c r="AB364" s="38"/>
      <c r="AC364" s="38"/>
      <c r="AD364" s="38"/>
      <c r="AE364" s="38"/>
    </row>
    <row r="365" spans="1:31">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c r="AA365" s="38"/>
      <c r="AB365" s="38"/>
      <c r="AC365" s="38"/>
      <c r="AD365" s="38"/>
      <c r="AE365" s="38"/>
    </row>
    <row r="366" spans="1:31">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c r="AA366" s="38"/>
      <c r="AB366" s="38"/>
      <c r="AC366" s="38"/>
      <c r="AD366" s="38"/>
      <c r="AE366" s="38"/>
    </row>
    <row r="367" spans="1:31">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c r="AA367" s="38"/>
      <c r="AB367" s="38"/>
      <c r="AC367" s="38"/>
      <c r="AD367" s="38"/>
      <c r="AE367" s="38"/>
    </row>
    <row r="368" spans="1:31">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c r="AA368" s="38"/>
      <c r="AB368" s="38"/>
      <c r="AC368" s="38"/>
      <c r="AD368" s="38"/>
      <c r="AE368" s="38"/>
    </row>
    <row r="369" spans="1:31">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c r="AA369" s="38"/>
      <c r="AB369" s="38"/>
      <c r="AC369" s="38"/>
      <c r="AD369" s="38"/>
      <c r="AE369" s="38"/>
    </row>
    <row r="370" spans="1:31">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c r="AA370" s="38"/>
      <c r="AB370" s="38"/>
      <c r="AC370" s="38"/>
      <c r="AD370" s="38"/>
      <c r="AE370" s="38"/>
    </row>
    <row r="371" spans="1:31">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c r="AA371" s="38"/>
      <c r="AB371" s="38"/>
      <c r="AC371" s="38"/>
      <c r="AD371" s="38"/>
      <c r="AE371" s="38"/>
    </row>
    <row r="372" spans="1:31">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c r="AA372" s="38"/>
      <c r="AB372" s="38"/>
      <c r="AC372" s="38"/>
      <c r="AD372" s="38"/>
      <c r="AE372" s="38"/>
    </row>
    <row r="373" spans="1:31">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c r="AA373" s="38"/>
      <c r="AB373" s="38"/>
      <c r="AC373" s="38"/>
      <c r="AD373" s="38"/>
      <c r="AE373" s="38"/>
    </row>
    <row r="374" spans="1:31">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c r="AA374" s="38"/>
      <c r="AB374" s="38"/>
      <c r="AC374" s="38"/>
      <c r="AD374" s="38"/>
      <c r="AE374" s="38"/>
    </row>
    <row r="375" spans="1:31">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c r="AA375" s="38"/>
      <c r="AB375" s="38"/>
      <c r="AC375" s="38"/>
      <c r="AD375" s="38"/>
      <c r="AE375" s="38"/>
    </row>
    <row r="376" spans="1:31">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c r="AA376" s="38"/>
      <c r="AB376" s="38"/>
      <c r="AC376" s="38"/>
      <c r="AD376" s="38"/>
      <c r="AE376" s="38"/>
    </row>
    <row r="377" spans="1:31">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c r="AA377" s="38"/>
      <c r="AB377" s="38"/>
      <c r="AC377" s="38"/>
      <c r="AD377" s="38"/>
      <c r="AE377" s="38"/>
    </row>
    <row r="378" spans="1:31">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c r="AA378" s="38"/>
      <c r="AB378" s="38"/>
      <c r="AC378" s="38"/>
      <c r="AD378" s="38"/>
      <c r="AE378" s="38"/>
    </row>
    <row r="379" spans="1:31">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c r="AA379" s="38"/>
      <c r="AB379" s="38"/>
      <c r="AC379" s="38"/>
      <c r="AD379" s="38"/>
      <c r="AE379" s="38"/>
    </row>
    <row r="380" spans="1:31">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c r="AA380" s="38"/>
      <c r="AB380" s="38"/>
      <c r="AC380" s="38"/>
      <c r="AD380" s="38"/>
      <c r="AE380" s="38"/>
    </row>
    <row r="381" spans="1:31">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c r="AA381" s="38"/>
      <c r="AB381" s="38"/>
      <c r="AC381" s="38"/>
      <c r="AD381" s="38"/>
      <c r="AE381" s="38"/>
    </row>
    <row r="382" spans="1:31">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c r="AA382" s="38"/>
      <c r="AB382" s="38"/>
      <c r="AC382" s="38"/>
      <c r="AD382" s="38"/>
      <c r="AE382" s="38"/>
    </row>
    <row r="383" spans="1:31">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c r="AA383" s="38"/>
      <c r="AB383" s="38"/>
      <c r="AC383" s="38"/>
      <c r="AD383" s="38"/>
      <c r="AE383" s="38"/>
    </row>
    <row r="384" spans="1:31">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c r="AA384" s="38"/>
      <c r="AB384" s="38"/>
      <c r="AC384" s="38"/>
      <c r="AD384" s="38"/>
      <c r="AE384" s="38"/>
    </row>
    <row r="385" spans="1:31">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c r="AA385" s="38"/>
      <c r="AB385" s="38"/>
      <c r="AC385" s="38"/>
      <c r="AD385" s="38"/>
      <c r="AE385" s="38"/>
    </row>
    <row r="386" spans="1:31">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c r="AA386" s="38"/>
      <c r="AB386" s="38"/>
      <c r="AC386" s="38"/>
      <c r="AD386" s="38"/>
      <c r="AE386" s="38"/>
    </row>
    <row r="387" spans="1:31">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c r="AA387" s="38"/>
      <c r="AB387" s="38"/>
      <c r="AC387" s="38"/>
      <c r="AD387" s="38"/>
      <c r="AE387" s="38"/>
    </row>
    <row r="388" spans="1:31">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c r="AA388" s="38"/>
      <c r="AB388" s="38"/>
      <c r="AC388" s="38"/>
      <c r="AD388" s="38"/>
      <c r="AE388" s="38"/>
    </row>
    <row r="389" spans="1:31">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c r="AA389" s="38"/>
      <c r="AB389" s="38"/>
      <c r="AC389" s="38"/>
      <c r="AD389" s="38"/>
      <c r="AE389" s="38"/>
    </row>
    <row r="390" spans="1:31">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c r="AA390" s="38"/>
      <c r="AB390" s="38"/>
      <c r="AC390" s="38"/>
      <c r="AD390" s="38"/>
      <c r="AE390" s="38"/>
    </row>
    <row r="391" spans="1:31">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c r="AA391" s="38"/>
      <c r="AB391" s="38"/>
      <c r="AC391" s="38"/>
      <c r="AD391" s="38"/>
      <c r="AE391" s="38"/>
    </row>
    <row r="392" spans="1:31">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c r="AA392" s="38"/>
      <c r="AB392" s="38"/>
      <c r="AC392" s="38"/>
      <c r="AD392" s="38"/>
      <c r="AE392" s="38"/>
    </row>
    <row r="393" spans="1:31">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c r="AA393" s="38"/>
      <c r="AB393" s="38"/>
      <c r="AC393" s="38"/>
      <c r="AD393" s="38"/>
      <c r="AE393" s="38"/>
    </row>
    <row r="394" spans="1:31">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c r="AA394" s="38"/>
      <c r="AB394" s="38"/>
      <c r="AC394" s="38"/>
      <c r="AD394" s="38"/>
      <c r="AE394" s="38"/>
    </row>
    <row r="395" spans="1:31">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c r="AA395" s="38"/>
      <c r="AB395" s="38"/>
      <c r="AC395" s="38"/>
      <c r="AD395" s="38"/>
      <c r="AE395" s="38"/>
    </row>
    <row r="396" spans="1:31">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c r="AA396" s="38"/>
      <c r="AB396" s="38"/>
      <c r="AC396" s="38"/>
      <c r="AD396" s="38"/>
      <c r="AE396" s="38"/>
    </row>
    <row r="397" spans="1:31">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c r="AA397" s="38"/>
      <c r="AB397" s="38"/>
      <c r="AC397" s="38"/>
      <c r="AD397" s="38"/>
      <c r="AE397" s="38"/>
    </row>
    <row r="398" spans="1:31">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c r="AA398" s="38"/>
      <c r="AB398" s="38"/>
      <c r="AC398" s="38"/>
      <c r="AD398" s="38"/>
      <c r="AE398" s="38"/>
    </row>
    <row r="399" spans="1:31">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c r="AA399" s="38"/>
      <c r="AB399" s="38"/>
      <c r="AC399" s="38"/>
      <c r="AD399" s="38"/>
      <c r="AE399" s="38"/>
    </row>
    <row r="400" spans="1:31">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c r="AA400" s="38"/>
      <c r="AB400" s="38"/>
      <c r="AC400" s="38"/>
      <c r="AD400" s="38"/>
      <c r="AE400" s="38"/>
    </row>
    <row r="401" spans="1:31">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c r="AA401" s="38"/>
      <c r="AB401" s="38"/>
      <c r="AC401" s="38"/>
      <c r="AD401" s="38"/>
      <c r="AE401" s="38"/>
    </row>
    <row r="402" spans="1:31">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c r="AA402" s="38"/>
      <c r="AB402" s="38"/>
      <c r="AC402" s="38"/>
      <c r="AD402" s="38"/>
      <c r="AE402" s="38"/>
    </row>
    <row r="403" spans="1:31">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c r="AA403" s="38"/>
      <c r="AB403" s="38"/>
      <c r="AC403" s="38"/>
      <c r="AD403" s="38"/>
      <c r="AE403" s="38"/>
    </row>
    <row r="404" spans="1:31">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c r="AA404" s="38"/>
      <c r="AB404" s="38"/>
      <c r="AC404" s="38"/>
      <c r="AD404" s="38"/>
      <c r="AE404" s="38"/>
    </row>
    <row r="405" spans="1:31">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c r="AA405" s="38"/>
      <c r="AB405" s="38"/>
      <c r="AC405" s="38"/>
      <c r="AD405" s="38"/>
      <c r="AE405" s="38"/>
    </row>
    <row r="406" spans="1:31">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c r="AA406" s="38"/>
      <c r="AB406" s="38"/>
      <c r="AC406" s="38"/>
      <c r="AD406" s="38"/>
      <c r="AE406" s="38"/>
    </row>
    <row r="407" spans="1:31">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c r="AA407" s="38"/>
      <c r="AB407" s="38"/>
      <c r="AC407" s="38"/>
      <c r="AD407" s="38"/>
      <c r="AE407" s="38"/>
    </row>
    <row r="408" spans="1:31">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c r="AA408" s="38"/>
      <c r="AB408" s="38"/>
      <c r="AC408" s="38"/>
      <c r="AD408" s="38"/>
      <c r="AE408" s="38"/>
    </row>
    <row r="409" spans="1:31">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c r="AA409" s="38"/>
      <c r="AB409" s="38"/>
      <c r="AC409" s="38"/>
      <c r="AD409" s="38"/>
      <c r="AE409" s="38"/>
    </row>
    <row r="410" spans="1:31">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c r="AA410" s="38"/>
      <c r="AB410" s="38"/>
      <c r="AC410" s="38"/>
      <c r="AD410" s="38"/>
      <c r="AE410" s="38"/>
    </row>
    <row r="411" spans="1:31">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c r="AA411" s="38"/>
      <c r="AB411" s="38"/>
      <c r="AC411" s="38"/>
      <c r="AD411" s="38"/>
      <c r="AE411" s="38"/>
    </row>
    <row r="412" spans="1:31">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c r="AA412" s="38"/>
      <c r="AB412" s="38"/>
      <c r="AC412" s="38"/>
      <c r="AD412" s="38"/>
      <c r="AE412" s="38"/>
    </row>
    <row r="413" spans="1:31">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c r="AA413" s="38"/>
      <c r="AB413" s="38"/>
      <c r="AC413" s="38"/>
      <c r="AD413" s="38"/>
      <c r="AE413" s="38"/>
    </row>
    <row r="414" spans="1:31">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c r="AA414" s="38"/>
      <c r="AB414" s="38"/>
      <c r="AC414" s="38"/>
      <c r="AD414" s="38"/>
      <c r="AE414" s="38"/>
    </row>
    <row r="415" spans="1:31">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c r="AA415" s="38"/>
      <c r="AB415" s="38"/>
      <c r="AC415" s="38"/>
      <c r="AD415" s="38"/>
      <c r="AE415" s="38"/>
    </row>
    <row r="416" spans="1:31">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c r="AA416" s="38"/>
      <c r="AB416" s="38"/>
      <c r="AC416" s="38"/>
      <c r="AD416" s="38"/>
      <c r="AE416" s="38"/>
    </row>
    <row r="417" spans="1:31">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c r="AA417" s="38"/>
      <c r="AB417" s="38"/>
      <c r="AC417" s="38"/>
      <c r="AD417" s="38"/>
      <c r="AE417" s="38"/>
    </row>
    <row r="418" spans="1:31">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c r="AA418" s="38"/>
      <c r="AB418" s="38"/>
      <c r="AC418" s="38"/>
      <c r="AD418" s="38"/>
      <c r="AE418" s="38"/>
    </row>
    <row r="419" spans="1:31">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c r="AA419" s="38"/>
      <c r="AB419" s="38"/>
      <c r="AC419" s="38"/>
      <c r="AD419" s="38"/>
      <c r="AE419" s="38"/>
    </row>
    <row r="420" spans="1:31">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c r="AA420" s="38"/>
      <c r="AB420" s="38"/>
      <c r="AC420" s="38"/>
      <c r="AD420" s="38"/>
      <c r="AE420" s="38"/>
    </row>
    <row r="421" spans="1:31">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c r="AA421" s="38"/>
      <c r="AB421" s="38"/>
      <c r="AC421" s="38"/>
      <c r="AD421" s="38"/>
      <c r="AE421" s="38"/>
    </row>
    <row r="422" spans="1:31">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c r="AA422" s="38"/>
      <c r="AB422" s="38"/>
      <c r="AC422" s="38"/>
      <c r="AD422" s="38"/>
      <c r="AE422" s="38"/>
    </row>
    <row r="423" spans="1:31">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c r="AA423" s="38"/>
      <c r="AB423" s="38"/>
      <c r="AC423" s="38"/>
      <c r="AD423" s="38"/>
      <c r="AE423" s="38"/>
    </row>
    <row r="424" spans="1:31">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c r="AA424" s="38"/>
      <c r="AB424" s="38"/>
      <c r="AC424" s="38"/>
      <c r="AD424" s="38"/>
      <c r="AE424" s="38"/>
    </row>
    <row r="425" spans="1:31">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c r="AA425" s="38"/>
      <c r="AB425" s="38"/>
      <c r="AC425" s="38"/>
      <c r="AD425" s="38"/>
      <c r="AE425" s="38"/>
    </row>
    <row r="426" spans="1:31">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c r="AA426" s="38"/>
      <c r="AB426" s="38"/>
      <c r="AC426" s="38"/>
      <c r="AD426" s="38"/>
      <c r="AE426" s="38"/>
    </row>
    <row r="427" spans="1:31">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c r="AA427" s="38"/>
      <c r="AB427" s="38"/>
      <c r="AC427" s="38"/>
      <c r="AD427" s="38"/>
      <c r="AE427" s="38"/>
    </row>
    <row r="428" spans="1:31">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c r="AA428" s="38"/>
      <c r="AB428" s="38"/>
      <c r="AC428" s="38"/>
      <c r="AD428" s="38"/>
      <c r="AE428" s="38"/>
    </row>
    <row r="429" spans="1:31">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c r="AA429" s="38"/>
      <c r="AB429" s="38"/>
      <c r="AC429" s="38"/>
      <c r="AD429" s="38"/>
      <c r="AE429" s="38"/>
    </row>
    <row r="430" spans="1:31">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c r="AA430" s="38"/>
      <c r="AB430" s="38"/>
      <c r="AC430" s="38"/>
      <c r="AD430" s="38"/>
      <c r="AE430" s="38"/>
    </row>
    <row r="431" spans="1:31">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c r="AA431" s="38"/>
      <c r="AB431" s="38"/>
      <c r="AC431" s="38"/>
      <c r="AD431" s="38"/>
      <c r="AE431" s="38"/>
    </row>
    <row r="432" spans="1:31">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c r="AA432" s="38"/>
      <c r="AB432" s="38"/>
      <c r="AC432" s="38"/>
      <c r="AD432" s="38"/>
      <c r="AE432" s="38"/>
    </row>
    <row r="433" spans="1:31">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c r="AA433" s="38"/>
      <c r="AB433" s="38"/>
      <c r="AC433" s="38"/>
      <c r="AD433" s="38"/>
      <c r="AE433" s="38"/>
    </row>
    <row r="434" spans="1:31">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c r="AA434" s="38"/>
      <c r="AB434" s="38"/>
      <c r="AC434" s="38"/>
      <c r="AD434" s="38"/>
      <c r="AE434" s="38"/>
    </row>
    <row r="435" spans="1:31">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c r="AA435" s="38"/>
      <c r="AB435" s="38"/>
      <c r="AC435" s="38"/>
      <c r="AD435" s="38"/>
      <c r="AE435" s="38"/>
    </row>
    <row r="436" spans="1:31">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c r="AA436" s="38"/>
      <c r="AB436" s="38"/>
      <c r="AC436" s="38"/>
      <c r="AD436" s="38"/>
      <c r="AE436" s="38"/>
    </row>
    <row r="437" spans="1:31">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c r="AA437" s="38"/>
      <c r="AB437" s="38"/>
      <c r="AC437" s="38"/>
      <c r="AD437" s="38"/>
      <c r="AE437" s="38"/>
    </row>
    <row r="438" spans="1:31">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c r="AA438" s="38"/>
      <c r="AB438" s="38"/>
      <c r="AC438" s="38"/>
      <c r="AD438" s="38"/>
      <c r="AE438" s="38"/>
    </row>
    <row r="439" spans="1:31">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c r="AA439" s="38"/>
      <c r="AB439" s="38"/>
      <c r="AC439" s="38"/>
      <c r="AD439" s="38"/>
      <c r="AE439" s="38"/>
    </row>
    <row r="440" spans="1:31">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c r="AA440" s="38"/>
      <c r="AB440" s="38"/>
      <c r="AC440" s="38"/>
      <c r="AD440" s="38"/>
      <c r="AE440" s="38"/>
    </row>
    <row r="441" spans="1:31">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c r="AA441" s="38"/>
      <c r="AB441" s="38"/>
      <c r="AC441" s="38"/>
      <c r="AD441" s="38"/>
      <c r="AE441" s="38"/>
    </row>
    <row r="442" spans="1:31">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c r="AA442" s="38"/>
      <c r="AB442" s="38"/>
      <c r="AC442" s="38"/>
      <c r="AD442" s="38"/>
      <c r="AE442" s="38"/>
    </row>
    <row r="443" spans="1:31">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c r="AA443" s="38"/>
      <c r="AB443" s="38"/>
      <c r="AC443" s="38"/>
      <c r="AD443" s="38"/>
      <c r="AE443" s="38"/>
    </row>
    <row r="444" spans="1:31">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c r="AA444" s="38"/>
      <c r="AB444" s="38"/>
      <c r="AC444" s="38"/>
      <c r="AD444" s="38"/>
      <c r="AE444" s="38"/>
    </row>
    <row r="445" spans="1:31">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c r="AA445" s="38"/>
      <c r="AB445" s="38"/>
      <c r="AC445" s="38"/>
      <c r="AD445" s="38"/>
      <c r="AE445" s="38"/>
    </row>
    <row r="446" spans="1:31">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c r="AA446" s="38"/>
      <c r="AB446" s="38"/>
      <c r="AC446" s="38"/>
      <c r="AD446" s="38"/>
      <c r="AE446" s="38"/>
    </row>
    <row r="447" spans="1:31">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c r="AA447" s="38"/>
      <c r="AB447" s="38"/>
      <c r="AC447" s="38"/>
      <c r="AD447" s="38"/>
      <c r="AE447" s="38"/>
    </row>
    <row r="448" spans="1:31">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c r="AA448" s="38"/>
      <c r="AB448" s="38"/>
      <c r="AC448" s="38"/>
      <c r="AD448" s="38"/>
      <c r="AE448" s="38"/>
    </row>
    <row r="449" spans="1:31">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c r="AA449" s="38"/>
      <c r="AB449" s="38"/>
      <c r="AC449" s="38"/>
      <c r="AD449" s="38"/>
      <c r="AE449" s="38"/>
    </row>
    <row r="450" spans="1:31">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c r="AA450" s="38"/>
      <c r="AB450" s="38"/>
      <c r="AC450" s="38"/>
      <c r="AD450" s="38"/>
      <c r="AE450" s="38"/>
    </row>
    <row r="451" spans="1:31">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c r="AA451" s="38"/>
      <c r="AB451" s="38"/>
      <c r="AC451" s="38"/>
      <c r="AD451" s="38"/>
      <c r="AE451" s="38"/>
    </row>
    <row r="452" spans="1:31">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c r="AA452" s="38"/>
      <c r="AB452" s="38"/>
      <c r="AC452" s="38"/>
      <c r="AD452" s="38"/>
      <c r="AE452" s="38"/>
    </row>
    <row r="453" spans="1:31">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c r="AA453" s="38"/>
      <c r="AB453" s="38"/>
      <c r="AC453" s="38"/>
      <c r="AD453" s="38"/>
      <c r="AE453" s="38"/>
    </row>
    <row r="454" spans="1:31">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c r="AA454" s="38"/>
      <c r="AB454" s="38"/>
      <c r="AC454" s="38"/>
      <c r="AD454" s="38"/>
      <c r="AE454" s="38"/>
    </row>
    <row r="455" spans="1:31">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c r="AA455" s="38"/>
      <c r="AB455" s="38"/>
      <c r="AC455" s="38"/>
      <c r="AD455" s="38"/>
      <c r="AE455" s="38"/>
    </row>
    <row r="456" spans="1:31">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c r="AA456" s="38"/>
      <c r="AB456" s="38"/>
      <c r="AC456" s="38"/>
      <c r="AD456" s="38"/>
      <c r="AE456" s="38"/>
    </row>
    <row r="457" spans="1:31">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c r="AA457" s="38"/>
      <c r="AB457" s="38"/>
      <c r="AC457" s="38"/>
      <c r="AD457" s="38"/>
      <c r="AE457" s="38"/>
    </row>
    <row r="458" spans="1:31">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c r="AA458" s="38"/>
      <c r="AB458" s="38"/>
      <c r="AC458" s="38"/>
      <c r="AD458" s="38"/>
      <c r="AE458" s="38"/>
    </row>
    <row r="459" spans="1:31">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c r="AA459" s="38"/>
      <c r="AB459" s="38"/>
      <c r="AC459" s="38"/>
      <c r="AD459" s="38"/>
      <c r="AE459" s="38"/>
    </row>
    <row r="460" spans="1:31">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c r="AA460" s="38"/>
      <c r="AB460" s="38"/>
      <c r="AC460" s="38"/>
      <c r="AD460" s="38"/>
      <c r="AE460" s="38"/>
    </row>
    <row r="461" spans="1:31">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c r="AA461" s="38"/>
      <c r="AB461" s="38"/>
      <c r="AC461" s="38"/>
      <c r="AD461" s="38"/>
      <c r="AE461" s="38"/>
    </row>
    <row r="462" spans="1:31">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c r="AA462" s="38"/>
      <c r="AB462" s="38"/>
      <c r="AC462" s="38"/>
      <c r="AD462" s="38"/>
      <c r="AE462" s="38"/>
    </row>
    <row r="463" spans="1:31">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c r="AA463" s="38"/>
      <c r="AB463" s="38"/>
      <c r="AC463" s="38"/>
      <c r="AD463" s="38"/>
      <c r="AE463" s="38"/>
    </row>
    <row r="464" spans="1:31">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c r="AA464" s="38"/>
      <c r="AB464" s="38"/>
      <c r="AC464" s="38"/>
      <c r="AD464" s="38"/>
      <c r="AE464" s="38"/>
    </row>
    <row r="465" spans="1:31">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c r="AA465" s="38"/>
      <c r="AB465" s="38"/>
      <c r="AC465" s="38"/>
      <c r="AD465" s="38"/>
      <c r="AE465" s="38"/>
    </row>
    <row r="466" spans="1:31">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c r="AA466" s="38"/>
      <c r="AB466" s="38"/>
      <c r="AC466" s="38"/>
      <c r="AD466" s="38"/>
      <c r="AE466" s="38"/>
    </row>
    <row r="467" spans="1:31">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c r="AA467" s="38"/>
      <c r="AB467" s="38"/>
      <c r="AC467" s="38"/>
      <c r="AD467" s="38"/>
      <c r="AE467" s="38"/>
    </row>
    <row r="468" spans="1:31">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c r="AA468" s="38"/>
      <c r="AB468" s="38"/>
      <c r="AC468" s="38"/>
      <c r="AD468" s="38"/>
      <c r="AE468" s="38"/>
    </row>
    <row r="469" spans="1:31">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c r="AA469" s="38"/>
      <c r="AB469" s="38"/>
      <c r="AC469" s="38"/>
      <c r="AD469" s="38"/>
      <c r="AE469" s="38"/>
    </row>
    <row r="470" spans="1:31">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c r="AA470" s="38"/>
      <c r="AB470" s="38"/>
      <c r="AC470" s="38"/>
      <c r="AD470" s="38"/>
      <c r="AE470" s="38"/>
    </row>
    <row r="471" spans="1:31">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c r="AA471" s="38"/>
      <c r="AB471" s="38"/>
      <c r="AC471" s="38"/>
      <c r="AD471" s="38"/>
      <c r="AE471" s="38"/>
    </row>
    <row r="472" spans="1:31">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c r="AA472" s="38"/>
      <c r="AB472" s="38"/>
      <c r="AC472" s="38"/>
      <c r="AD472" s="38"/>
      <c r="AE472" s="38"/>
    </row>
    <row r="473" spans="1:31">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c r="AA473" s="38"/>
      <c r="AB473" s="38"/>
      <c r="AC473" s="38"/>
      <c r="AD473" s="38"/>
      <c r="AE473" s="38"/>
    </row>
    <row r="474" spans="1:31">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c r="AA474" s="38"/>
      <c r="AB474" s="38"/>
      <c r="AC474" s="38"/>
      <c r="AD474" s="38"/>
      <c r="AE474" s="38"/>
    </row>
    <row r="475" spans="1:31">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c r="AA475" s="38"/>
      <c r="AB475" s="38"/>
      <c r="AC475" s="38"/>
      <c r="AD475" s="38"/>
      <c r="AE475" s="38"/>
    </row>
    <row r="476" spans="1:31">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c r="AA476" s="38"/>
      <c r="AB476" s="38"/>
      <c r="AC476" s="38"/>
      <c r="AD476" s="38"/>
      <c r="AE476" s="38"/>
    </row>
    <row r="477" spans="1:31">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c r="AA477" s="38"/>
      <c r="AB477" s="38"/>
      <c r="AC477" s="38"/>
      <c r="AD477" s="38"/>
      <c r="AE477" s="38"/>
    </row>
    <row r="478" spans="1:31">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c r="AA478" s="38"/>
      <c r="AB478" s="38"/>
      <c r="AC478" s="38"/>
      <c r="AD478" s="38"/>
      <c r="AE478" s="38"/>
    </row>
    <row r="479" spans="1:31">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c r="AA479" s="38"/>
      <c r="AB479" s="38"/>
      <c r="AC479" s="38"/>
      <c r="AD479" s="38"/>
      <c r="AE479" s="38"/>
    </row>
    <row r="480" spans="1:31">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c r="AA480" s="38"/>
      <c r="AB480" s="38"/>
      <c r="AC480" s="38"/>
      <c r="AD480" s="38"/>
      <c r="AE480" s="38"/>
    </row>
    <row r="481" spans="1:31">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c r="AA481" s="38"/>
      <c r="AB481" s="38"/>
      <c r="AC481" s="38"/>
      <c r="AD481" s="38"/>
      <c r="AE481" s="38"/>
    </row>
    <row r="482" spans="1:31">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c r="AA482" s="38"/>
      <c r="AB482" s="38"/>
      <c r="AC482" s="38"/>
      <c r="AD482" s="38"/>
      <c r="AE482" s="38"/>
    </row>
    <row r="483" spans="1:31">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c r="AA483" s="38"/>
      <c r="AB483" s="38"/>
      <c r="AC483" s="38"/>
      <c r="AD483" s="38"/>
      <c r="AE483" s="38"/>
    </row>
    <row r="484" spans="1:31">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c r="AA484" s="38"/>
      <c r="AB484" s="38"/>
      <c r="AC484" s="38"/>
      <c r="AD484" s="38"/>
      <c r="AE484" s="38"/>
    </row>
    <row r="485" spans="1:31">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c r="AA485" s="38"/>
      <c r="AB485" s="38"/>
      <c r="AC485" s="38"/>
      <c r="AD485" s="38"/>
      <c r="AE485" s="38"/>
    </row>
    <row r="486" spans="1:31">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c r="AA486" s="38"/>
      <c r="AB486" s="38"/>
      <c r="AC486" s="38"/>
      <c r="AD486" s="38"/>
      <c r="AE486" s="38"/>
    </row>
    <row r="487" spans="1:31">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c r="AA487" s="38"/>
      <c r="AB487" s="38"/>
      <c r="AC487" s="38"/>
      <c r="AD487" s="38"/>
      <c r="AE487" s="38"/>
    </row>
    <row r="488" spans="1:31">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c r="AA488" s="38"/>
      <c r="AB488" s="38"/>
      <c r="AC488" s="38"/>
      <c r="AD488" s="38"/>
      <c r="AE488" s="38"/>
    </row>
    <row r="489" spans="1:31">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c r="AA489" s="38"/>
      <c r="AB489" s="38"/>
      <c r="AC489" s="38"/>
      <c r="AD489" s="38"/>
      <c r="AE489" s="38"/>
    </row>
    <row r="490" spans="1:31">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c r="AA490" s="38"/>
      <c r="AB490" s="38"/>
      <c r="AC490" s="38"/>
      <c r="AD490" s="38"/>
      <c r="AE490" s="38"/>
    </row>
    <row r="491" spans="1:31">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c r="AA491" s="38"/>
      <c r="AB491" s="38"/>
      <c r="AC491" s="38"/>
      <c r="AD491" s="38"/>
      <c r="AE491" s="38"/>
    </row>
    <row r="492" spans="1:31">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c r="AA492" s="38"/>
      <c r="AB492" s="38"/>
      <c r="AC492" s="38"/>
      <c r="AD492" s="38"/>
      <c r="AE492" s="38"/>
    </row>
    <row r="493" spans="1:31">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c r="AA493" s="38"/>
      <c r="AB493" s="38"/>
      <c r="AC493" s="38"/>
      <c r="AD493" s="38"/>
      <c r="AE493" s="38"/>
    </row>
    <row r="494" spans="1:31">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c r="AA494" s="38"/>
      <c r="AB494" s="38"/>
      <c r="AC494" s="38"/>
      <c r="AD494" s="38"/>
      <c r="AE494" s="38"/>
    </row>
    <row r="495" spans="1:31">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c r="AA495" s="38"/>
      <c r="AB495" s="38"/>
      <c r="AC495" s="38"/>
      <c r="AD495" s="38"/>
      <c r="AE495" s="38"/>
    </row>
    <row r="496" spans="1:31">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c r="AA496" s="38"/>
      <c r="AB496" s="38"/>
      <c r="AC496" s="38"/>
      <c r="AD496" s="38"/>
      <c r="AE496" s="38"/>
    </row>
    <row r="497" spans="1:31">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c r="AA497" s="38"/>
      <c r="AB497" s="38"/>
      <c r="AC497" s="38"/>
      <c r="AD497" s="38"/>
      <c r="AE497" s="38"/>
    </row>
    <row r="498" spans="1:31">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c r="AA498" s="38"/>
      <c r="AB498" s="38"/>
      <c r="AC498" s="38"/>
      <c r="AD498" s="38"/>
      <c r="AE498" s="38"/>
    </row>
    <row r="499" spans="1:31">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c r="AA499" s="38"/>
      <c r="AB499" s="38"/>
      <c r="AC499" s="38"/>
      <c r="AD499" s="38"/>
      <c r="AE499" s="38"/>
    </row>
    <row r="500" spans="1:31">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c r="AA500" s="38"/>
      <c r="AB500" s="38"/>
      <c r="AC500" s="38"/>
      <c r="AD500" s="38"/>
      <c r="AE500" s="38"/>
    </row>
    <row r="501" spans="1:31">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c r="AA501" s="38"/>
      <c r="AB501" s="38"/>
      <c r="AC501" s="38"/>
      <c r="AD501" s="38"/>
      <c r="AE501" s="38"/>
    </row>
    <row r="502" spans="1:31">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c r="AA502" s="38"/>
      <c r="AB502" s="38"/>
      <c r="AC502" s="38"/>
      <c r="AD502" s="38"/>
      <c r="AE502" s="38"/>
    </row>
    <row r="503" spans="1:31">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c r="AA503" s="38"/>
      <c r="AB503" s="38"/>
      <c r="AC503" s="38"/>
      <c r="AD503" s="38"/>
      <c r="AE503" s="38"/>
    </row>
    <row r="504" spans="1:31">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c r="AA504" s="38"/>
      <c r="AB504" s="38"/>
      <c r="AC504" s="38"/>
      <c r="AD504" s="38"/>
      <c r="AE504" s="38"/>
    </row>
    <row r="505" spans="1:31">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c r="AA505" s="38"/>
      <c r="AB505" s="38"/>
      <c r="AC505" s="38"/>
      <c r="AD505" s="38"/>
      <c r="AE505" s="38"/>
    </row>
    <row r="506" spans="1:31">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c r="AA506" s="38"/>
      <c r="AB506" s="38"/>
      <c r="AC506" s="38"/>
      <c r="AD506" s="38"/>
      <c r="AE506" s="38"/>
    </row>
    <row r="507" spans="1:31">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c r="AA507" s="38"/>
      <c r="AB507" s="38"/>
      <c r="AC507" s="38"/>
      <c r="AD507" s="38"/>
      <c r="AE507" s="38"/>
    </row>
    <row r="508" spans="1:31">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c r="AA508" s="38"/>
      <c r="AB508" s="38"/>
      <c r="AC508" s="38"/>
      <c r="AD508" s="38"/>
      <c r="AE508" s="38"/>
    </row>
    <row r="509" spans="1:31">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c r="AA509" s="38"/>
      <c r="AB509" s="38"/>
      <c r="AC509" s="38"/>
      <c r="AD509" s="38"/>
      <c r="AE509" s="38"/>
    </row>
    <row r="510" spans="1:31">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c r="AA510" s="38"/>
      <c r="AB510" s="38"/>
      <c r="AC510" s="38"/>
      <c r="AD510" s="38"/>
      <c r="AE510" s="38"/>
    </row>
    <row r="511" spans="1:31">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c r="AA511" s="38"/>
      <c r="AB511" s="38"/>
      <c r="AC511" s="38"/>
      <c r="AD511" s="38"/>
      <c r="AE511" s="38"/>
    </row>
    <row r="512" spans="1:31">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c r="AA512" s="38"/>
      <c r="AB512" s="38"/>
      <c r="AC512" s="38"/>
      <c r="AD512" s="38"/>
      <c r="AE512" s="38"/>
    </row>
    <row r="513" spans="1:31">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c r="AA513" s="38"/>
      <c r="AB513" s="38"/>
      <c r="AC513" s="38"/>
      <c r="AD513" s="38"/>
      <c r="AE513" s="38"/>
    </row>
    <row r="514" spans="1:31">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c r="AA514" s="38"/>
      <c r="AB514" s="38"/>
      <c r="AC514" s="38"/>
      <c r="AD514" s="38"/>
      <c r="AE514" s="38"/>
    </row>
    <row r="515" spans="1:31">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c r="AA515" s="38"/>
      <c r="AB515" s="38"/>
      <c r="AC515" s="38"/>
      <c r="AD515" s="38"/>
      <c r="AE515" s="38"/>
    </row>
    <row r="516" spans="1:31">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c r="AA516" s="38"/>
      <c r="AB516" s="38"/>
      <c r="AC516" s="38"/>
      <c r="AD516" s="38"/>
      <c r="AE516" s="38"/>
    </row>
    <row r="517" spans="1:31">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c r="AA517" s="38"/>
      <c r="AB517" s="38"/>
      <c r="AC517" s="38"/>
      <c r="AD517" s="38"/>
      <c r="AE517" s="38"/>
    </row>
    <row r="518" spans="1:31">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c r="AA518" s="38"/>
      <c r="AB518" s="38"/>
      <c r="AC518" s="38"/>
      <c r="AD518" s="38"/>
      <c r="AE518" s="38"/>
    </row>
    <row r="519" spans="1:31">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c r="AA519" s="38"/>
      <c r="AB519" s="38"/>
      <c r="AC519" s="38"/>
      <c r="AD519" s="38"/>
      <c r="AE519" s="38"/>
    </row>
    <row r="520" spans="1:31">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c r="AA520" s="38"/>
      <c r="AB520" s="38"/>
      <c r="AC520" s="38"/>
      <c r="AD520" s="38"/>
      <c r="AE520" s="38"/>
    </row>
    <row r="521" spans="1:31">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c r="AA521" s="38"/>
      <c r="AB521" s="38"/>
      <c r="AC521" s="38"/>
      <c r="AD521" s="38"/>
      <c r="AE521" s="38"/>
    </row>
    <row r="522" spans="1:31">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c r="AA522" s="38"/>
      <c r="AB522" s="38"/>
      <c r="AC522" s="38"/>
      <c r="AD522" s="38"/>
      <c r="AE522" s="38"/>
    </row>
    <row r="523" spans="1:31">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c r="AA523" s="38"/>
      <c r="AB523" s="38"/>
      <c r="AC523" s="38"/>
      <c r="AD523" s="38"/>
      <c r="AE523" s="38"/>
    </row>
    <row r="524" spans="1:31">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c r="AA524" s="38"/>
      <c r="AB524" s="38"/>
      <c r="AC524" s="38"/>
      <c r="AD524" s="38"/>
      <c r="AE524" s="38"/>
    </row>
    <row r="525" spans="1:31">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c r="AA525" s="38"/>
      <c r="AB525" s="38"/>
      <c r="AC525" s="38"/>
      <c r="AD525" s="38"/>
      <c r="AE525" s="38"/>
    </row>
    <row r="526" spans="1:31">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c r="AA526" s="38"/>
      <c r="AB526" s="38"/>
      <c r="AC526" s="38"/>
      <c r="AD526" s="38"/>
      <c r="AE526" s="38"/>
    </row>
    <row r="527" spans="1:31">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c r="AA527" s="38"/>
      <c r="AB527" s="38"/>
      <c r="AC527" s="38"/>
      <c r="AD527" s="38"/>
      <c r="AE527" s="38"/>
    </row>
    <row r="528" spans="1:31">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c r="AA528" s="38"/>
      <c r="AB528" s="38"/>
      <c r="AC528" s="38"/>
      <c r="AD528" s="38"/>
      <c r="AE528" s="38"/>
    </row>
    <row r="529" spans="1:31">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c r="AA529" s="38"/>
      <c r="AB529" s="38"/>
      <c r="AC529" s="38"/>
      <c r="AD529" s="38"/>
      <c r="AE529" s="38"/>
    </row>
    <row r="530" spans="1:31">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c r="AA530" s="38"/>
      <c r="AB530" s="38"/>
      <c r="AC530" s="38"/>
      <c r="AD530" s="38"/>
      <c r="AE530" s="38"/>
    </row>
    <row r="531" spans="1:31">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c r="AA531" s="38"/>
      <c r="AB531" s="38"/>
      <c r="AC531" s="38"/>
      <c r="AD531" s="38"/>
      <c r="AE531" s="38"/>
    </row>
    <row r="532" spans="1:31">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c r="AA532" s="38"/>
      <c r="AB532" s="38"/>
      <c r="AC532" s="38"/>
      <c r="AD532" s="38"/>
      <c r="AE532" s="38"/>
    </row>
    <row r="533" spans="1:31">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c r="AA533" s="38"/>
      <c r="AB533" s="38"/>
      <c r="AC533" s="38"/>
      <c r="AD533" s="38"/>
      <c r="AE533" s="38"/>
    </row>
    <row r="534" spans="1:31">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c r="AA534" s="38"/>
      <c r="AB534" s="38"/>
      <c r="AC534" s="38"/>
      <c r="AD534" s="38"/>
      <c r="AE534" s="38"/>
    </row>
    <row r="535" spans="1:31">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c r="AA535" s="38"/>
      <c r="AB535" s="38"/>
      <c r="AC535" s="38"/>
      <c r="AD535" s="38"/>
      <c r="AE535" s="38"/>
    </row>
    <row r="536" spans="1:31">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c r="AA536" s="38"/>
      <c r="AB536" s="38"/>
      <c r="AC536" s="38"/>
      <c r="AD536" s="38"/>
      <c r="AE536" s="38"/>
    </row>
    <row r="537" spans="1:31">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c r="AA537" s="38"/>
      <c r="AB537" s="38"/>
      <c r="AC537" s="38"/>
      <c r="AD537" s="38"/>
      <c r="AE537" s="38"/>
    </row>
    <row r="538" spans="1:31">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c r="AA538" s="38"/>
      <c r="AB538" s="38"/>
      <c r="AC538" s="38"/>
      <c r="AD538" s="38"/>
      <c r="AE538" s="38"/>
    </row>
    <row r="539" spans="1:31">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c r="AA539" s="38"/>
      <c r="AB539" s="38"/>
      <c r="AC539" s="38"/>
      <c r="AD539" s="38"/>
      <c r="AE539" s="38"/>
    </row>
    <row r="540" spans="1:31">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c r="AA540" s="38"/>
      <c r="AB540" s="38"/>
      <c r="AC540" s="38"/>
      <c r="AD540" s="38"/>
      <c r="AE540" s="38"/>
    </row>
    <row r="541" spans="1:31">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c r="AA541" s="38"/>
      <c r="AB541" s="38"/>
      <c r="AC541" s="38"/>
      <c r="AD541" s="38"/>
      <c r="AE541" s="38"/>
    </row>
    <row r="542" spans="1:31">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c r="AA542" s="38"/>
      <c r="AB542" s="38"/>
      <c r="AC542" s="38"/>
      <c r="AD542" s="38"/>
      <c r="AE542" s="38"/>
    </row>
    <row r="543" spans="1:31">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c r="AA543" s="38"/>
      <c r="AB543" s="38"/>
      <c r="AC543" s="38"/>
      <c r="AD543" s="38"/>
      <c r="AE543" s="38"/>
    </row>
    <row r="544" spans="1:31">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c r="AA544" s="38"/>
      <c r="AB544" s="38"/>
      <c r="AC544" s="38"/>
      <c r="AD544" s="38"/>
      <c r="AE544" s="38"/>
    </row>
    <row r="545" spans="1:31">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c r="AA545" s="38"/>
      <c r="AB545" s="38"/>
      <c r="AC545" s="38"/>
      <c r="AD545" s="38"/>
      <c r="AE545" s="38"/>
    </row>
    <row r="546" spans="1:31">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c r="AA546" s="38"/>
      <c r="AB546" s="38"/>
      <c r="AC546" s="38"/>
      <c r="AD546" s="38"/>
      <c r="AE546" s="38"/>
    </row>
    <row r="547" spans="1:31">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c r="AA547" s="38"/>
      <c r="AB547" s="38"/>
      <c r="AC547" s="38"/>
      <c r="AD547" s="38"/>
      <c r="AE547" s="38"/>
    </row>
    <row r="548" spans="1:31">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c r="AA548" s="38"/>
      <c r="AB548" s="38"/>
      <c r="AC548" s="38"/>
      <c r="AD548" s="38"/>
      <c r="AE548" s="38"/>
    </row>
    <row r="549" spans="1:31">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c r="AA549" s="38"/>
      <c r="AB549" s="38"/>
      <c r="AC549" s="38"/>
      <c r="AD549" s="38"/>
      <c r="AE549" s="38"/>
    </row>
    <row r="550" spans="1:31">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c r="AA550" s="38"/>
      <c r="AB550" s="38"/>
      <c r="AC550" s="38"/>
      <c r="AD550" s="38"/>
      <c r="AE550" s="38"/>
    </row>
    <row r="551" spans="1:31">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c r="AA551" s="38"/>
      <c r="AB551" s="38"/>
      <c r="AC551" s="38"/>
      <c r="AD551" s="38"/>
      <c r="AE551" s="38"/>
    </row>
    <row r="552" spans="1:31">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c r="AA552" s="38"/>
      <c r="AB552" s="38"/>
      <c r="AC552" s="38"/>
      <c r="AD552" s="38"/>
      <c r="AE552" s="38"/>
    </row>
    <row r="553" spans="1:31">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c r="AA553" s="38"/>
      <c r="AB553" s="38"/>
      <c r="AC553" s="38"/>
      <c r="AD553" s="38"/>
      <c r="AE553" s="38"/>
    </row>
    <row r="554" spans="1:31">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c r="AA554" s="38"/>
      <c r="AB554" s="38"/>
      <c r="AC554" s="38"/>
      <c r="AD554" s="38"/>
      <c r="AE554" s="38"/>
    </row>
    <row r="555" spans="1:31">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c r="AA555" s="38"/>
      <c r="AB555" s="38"/>
      <c r="AC555" s="38"/>
      <c r="AD555" s="38"/>
      <c r="AE555" s="38"/>
    </row>
    <row r="556" spans="1:31">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c r="AA556" s="38"/>
      <c r="AB556" s="38"/>
      <c r="AC556" s="38"/>
      <c r="AD556" s="38"/>
      <c r="AE556" s="38"/>
    </row>
    <row r="557" spans="1:31">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c r="AA557" s="38"/>
      <c r="AB557" s="38"/>
      <c r="AC557" s="38"/>
      <c r="AD557" s="38"/>
      <c r="AE557" s="38"/>
    </row>
    <row r="558" spans="1:31">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c r="AA558" s="38"/>
      <c r="AB558" s="38"/>
      <c r="AC558" s="38"/>
      <c r="AD558" s="38"/>
      <c r="AE558" s="38"/>
    </row>
    <row r="559" spans="1:31">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c r="AA559" s="38"/>
      <c r="AB559" s="38"/>
      <c r="AC559" s="38"/>
      <c r="AD559" s="38"/>
      <c r="AE559" s="38"/>
    </row>
    <row r="560" spans="1:31">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c r="AA560" s="38"/>
      <c r="AB560" s="38"/>
      <c r="AC560" s="38"/>
      <c r="AD560" s="38"/>
      <c r="AE560" s="38"/>
    </row>
    <row r="561" spans="1:31">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c r="AA561" s="38"/>
      <c r="AB561" s="38"/>
      <c r="AC561" s="38"/>
      <c r="AD561" s="38"/>
      <c r="AE561" s="38"/>
    </row>
    <row r="562" spans="1:31">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c r="AA562" s="38"/>
      <c r="AB562" s="38"/>
      <c r="AC562" s="38"/>
      <c r="AD562" s="38"/>
      <c r="AE562" s="38"/>
    </row>
    <row r="563" spans="1:31">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c r="AA563" s="38"/>
      <c r="AB563" s="38"/>
      <c r="AC563" s="38"/>
      <c r="AD563" s="38"/>
      <c r="AE563" s="38"/>
    </row>
    <row r="564" spans="1:31">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c r="AA564" s="38"/>
      <c r="AB564" s="38"/>
      <c r="AC564" s="38"/>
      <c r="AD564" s="38"/>
      <c r="AE564" s="38"/>
    </row>
    <row r="565" spans="1:31">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c r="AA565" s="38"/>
      <c r="AB565" s="38"/>
      <c r="AC565" s="38"/>
      <c r="AD565" s="38"/>
      <c r="AE565" s="38"/>
    </row>
    <row r="566" spans="1:31">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c r="AA566" s="38"/>
      <c r="AB566" s="38"/>
      <c r="AC566" s="38"/>
      <c r="AD566" s="38"/>
      <c r="AE566" s="38"/>
    </row>
    <row r="567" spans="1:31">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c r="AA567" s="38"/>
      <c r="AB567" s="38"/>
      <c r="AC567" s="38"/>
      <c r="AD567" s="38"/>
      <c r="AE567" s="38"/>
    </row>
    <row r="568" spans="1:31">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c r="AA568" s="38"/>
      <c r="AB568" s="38"/>
      <c r="AC568" s="38"/>
      <c r="AD568" s="38"/>
      <c r="AE568" s="38"/>
    </row>
    <row r="569" spans="1:31">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c r="AA569" s="38"/>
      <c r="AB569" s="38"/>
      <c r="AC569" s="38"/>
      <c r="AD569" s="38"/>
      <c r="AE569" s="38"/>
    </row>
    <row r="570" spans="1:31">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c r="AA570" s="38"/>
      <c r="AB570" s="38"/>
      <c r="AC570" s="38"/>
      <c r="AD570" s="38"/>
      <c r="AE570" s="38"/>
    </row>
    <row r="571" spans="1:31">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c r="AA571" s="38"/>
      <c r="AB571" s="38"/>
      <c r="AC571" s="38"/>
      <c r="AD571" s="38"/>
      <c r="AE571" s="38"/>
    </row>
    <row r="572" spans="1:31">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c r="AA572" s="38"/>
      <c r="AB572" s="38"/>
      <c r="AC572" s="38"/>
      <c r="AD572" s="38"/>
      <c r="AE572" s="38"/>
    </row>
    <row r="573" spans="1:31">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c r="AA573" s="38"/>
      <c r="AB573" s="38"/>
      <c r="AC573" s="38"/>
      <c r="AD573" s="38"/>
      <c r="AE573" s="38"/>
    </row>
    <row r="574" spans="1:31">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c r="AA574" s="38"/>
      <c r="AB574" s="38"/>
      <c r="AC574" s="38"/>
      <c r="AD574" s="38"/>
      <c r="AE574" s="38"/>
    </row>
    <row r="575" spans="1:31">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c r="AA575" s="38"/>
      <c r="AB575" s="38"/>
      <c r="AC575" s="38"/>
      <c r="AD575" s="38"/>
      <c r="AE575" s="38"/>
    </row>
    <row r="576" spans="1:31">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c r="AA576" s="38"/>
      <c r="AB576" s="38"/>
      <c r="AC576" s="38"/>
      <c r="AD576" s="38"/>
      <c r="AE576" s="38"/>
    </row>
    <row r="577" spans="1:31">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c r="AA577" s="38"/>
      <c r="AB577" s="38"/>
      <c r="AC577" s="38"/>
      <c r="AD577" s="38"/>
      <c r="AE577" s="38"/>
    </row>
    <row r="578" spans="1:31">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c r="AA578" s="38"/>
      <c r="AB578" s="38"/>
      <c r="AC578" s="38"/>
      <c r="AD578" s="38"/>
      <c r="AE578" s="38"/>
    </row>
    <row r="579" spans="1:31">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c r="AA579" s="38"/>
      <c r="AB579" s="38"/>
      <c r="AC579" s="38"/>
      <c r="AD579" s="38"/>
      <c r="AE579" s="38"/>
    </row>
    <row r="580" spans="1:31">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c r="AA580" s="38"/>
      <c r="AB580" s="38"/>
      <c r="AC580" s="38"/>
      <c r="AD580" s="38"/>
      <c r="AE580" s="38"/>
    </row>
    <row r="581" spans="1:31">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c r="AA581" s="38"/>
      <c r="AB581" s="38"/>
      <c r="AC581" s="38"/>
      <c r="AD581" s="38"/>
      <c r="AE581" s="38"/>
    </row>
    <row r="582" spans="1:31">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c r="AA582" s="38"/>
      <c r="AB582" s="38"/>
      <c r="AC582" s="38"/>
      <c r="AD582" s="38"/>
      <c r="AE582" s="38"/>
    </row>
    <row r="583" spans="1:31">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c r="AA583" s="38"/>
      <c r="AB583" s="38"/>
      <c r="AC583" s="38"/>
      <c r="AD583" s="38"/>
      <c r="AE583" s="38"/>
    </row>
    <row r="584" spans="1:31">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c r="AA584" s="38"/>
      <c r="AB584" s="38"/>
      <c r="AC584" s="38"/>
      <c r="AD584" s="38"/>
      <c r="AE584" s="38"/>
    </row>
    <row r="585" spans="1:31">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c r="AA585" s="38"/>
      <c r="AB585" s="38"/>
      <c r="AC585" s="38"/>
      <c r="AD585" s="38"/>
      <c r="AE585" s="38"/>
    </row>
    <row r="586" spans="1:31">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c r="AA586" s="38"/>
      <c r="AB586" s="38"/>
      <c r="AC586" s="38"/>
      <c r="AD586" s="38"/>
      <c r="AE586" s="38"/>
    </row>
    <row r="587" spans="1:31">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c r="AA587" s="38"/>
      <c r="AB587" s="38"/>
      <c r="AC587" s="38"/>
      <c r="AD587" s="38"/>
      <c r="AE587" s="38"/>
    </row>
    <row r="588" spans="1:31">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c r="AA588" s="38"/>
      <c r="AB588" s="38"/>
      <c r="AC588" s="38"/>
      <c r="AD588" s="38"/>
      <c r="AE588" s="38"/>
    </row>
    <row r="589" spans="1:31">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c r="AA589" s="38"/>
      <c r="AB589" s="38"/>
      <c r="AC589" s="38"/>
      <c r="AD589" s="38"/>
      <c r="AE589" s="38"/>
    </row>
    <row r="590" spans="1:31">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c r="AA590" s="38"/>
      <c r="AB590" s="38"/>
      <c r="AC590" s="38"/>
      <c r="AD590" s="38"/>
      <c r="AE590" s="38"/>
    </row>
    <row r="591" spans="1:31">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c r="AA591" s="38"/>
      <c r="AB591" s="38"/>
      <c r="AC591" s="38"/>
      <c r="AD591" s="38"/>
      <c r="AE591" s="38"/>
    </row>
    <row r="592" spans="1:31">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c r="AA592" s="38"/>
      <c r="AB592" s="38"/>
      <c r="AC592" s="38"/>
      <c r="AD592" s="38"/>
      <c r="AE592" s="38"/>
    </row>
    <row r="593" spans="1:31">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c r="AA593" s="38"/>
      <c r="AB593" s="38"/>
      <c r="AC593" s="38"/>
      <c r="AD593" s="38"/>
      <c r="AE593" s="38"/>
    </row>
    <row r="594" spans="1:31">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c r="AA594" s="38"/>
      <c r="AB594" s="38"/>
      <c r="AC594" s="38"/>
      <c r="AD594" s="38"/>
      <c r="AE594" s="38"/>
    </row>
    <row r="595" spans="1:31">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c r="AA595" s="38"/>
      <c r="AB595" s="38"/>
      <c r="AC595" s="38"/>
      <c r="AD595" s="38"/>
      <c r="AE595" s="38"/>
    </row>
    <row r="596" spans="1:31">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c r="AA596" s="38"/>
      <c r="AB596" s="38"/>
      <c r="AC596" s="38"/>
      <c r="AD596" s="38"/>
      <c r="AE596" s="38"/>
    </row>
    <row r="597" spans="1:31">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c r="AA597" s="38"/>
      <c r="AB597" s="38"/>
      <c r="AC597" s="38"/>
      <c r="AD597" s="38"/>
      <c r="AE597" s="38"/>
    </row>
    <row r="598" spans="1:31">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c r="AA598" s="38"/>
      <c r="AB598" s="38"/>
      <c r="AC598" s="38"/>
      <c r="AD598" s="38"/>
      <c r="AE598" s="38"/>
    </row>
    <row r="599" spans="1:31">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c r="AA599" s="38"/>
      <c r="AB599" s="38"/>
      <c r="AC599" s="38"/>
      <c r="AD599" s="38"/>
      <c r="AE599" s="38"/>
    </row>
    <row r="600" spans="1:31">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c r="AA600" s="38"/>
      <c r="AB600" s="38"/>
      <c r="AC600" s="38"/>
      <c r="AD600" s="38"/>
      <c r="AE600" s="38"/>
    </row>
    <row r="601" spans="1:31">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c r="AA601" s="38"/>
      <c r="AB601" s="38"/>
      <c r="AC601" s="38"/>
      <c r="AD601" s="38"/>
      <c r="AE601" s="38"/>
    </row>
    <row r="602" spans="1:31">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c r="AA602" s="38"/>
      <c r="AB602" s="38"/>
      <c r="AC602" s="38"/>
      <c r="AD602" s="38"/>
      <c r="AE602" s="38"/>
    </row>
    <row r="603" spans="1:31">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c r="AA603" s="38"/>
      <c r="AB603" s="38"/>
      <c r="AC603" s="38"/>
      <c r="AD603" s="38"/>
      <c r="AE603" s="38"/>
    </row>
    <row r="604" spans="1:31">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c r="AA604" s="38"/>
      <c r="AB604" s="38"/>
      <c r="AC604" s="38"/>
      <c r="AD604" s="38"/>
      <c r="AE604" s="38"/>
    </row>
    <row r="605" spans="1:31">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c r="AA605" s="38"/>
      <c r="AB605" s="38"/>
      <c r="AC605" s="38"/>
      <c r="AD605" s="38"/>
      <c r="AE605" s="38"/>
    </row>
    <row r="606" spans="1:31">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c r="AA606" s="38"/>
      <c r="AB606" s="38"/>
      <c r="AC606" s="38"/>
      <c r="AD606" s="38"/>
      <c r="AE606" s="38"/>
    </row>
    <row r="607" spans="1:31">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c r="AA607" s="38"/>
      <c r="AB607" s="38"/>
      <c r="AC607" s="38"/>
      <c r="AD607" s="38"/>
      <c r="AE607" s="38"/>
    </row>
    <row r="608" spans="1:31">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c r="AA608" s="38"/>
      <c r="AB608" s="38"/>
      <c r="AC608" s="38"/>
      <c r="AD608" s="38"/>
      <c r="AE608" s="38"/>
    </row>
    <row r="609" spans="1:31">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c r="AA609" s="38"/>
      <c r="AB609" s="38"/>
      <c r="AC609" s="38"/>
      <c r="AD609" s="38"/>
      <c r="AE609" s="38"/>
    </row>
    <row r="610" spans="1:31">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c r="AA610" s="38"/>
      <c r="AB610" s="38"/>
      <c r="AC610" s="38"/>
      <c r="AD610" s="38"/>
      <c r="AE610" s="38"/>
    </row>
    <row r="611" spans="1:31">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c r="AA611" s="38"/>
      <c r="AB611" s="38"/>
      <c r="AC611" s="38"/>
      <c r="AD611" s="38"/>
      <c r="AE611" s="38"/>
    </row>
    <row r="612" spans="1:31">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c r="AA612" s="38"/>
      <c r="AB612" s="38"/>
      <c r="AC612" s="38"/>
      <c r="AD612" s="38"/>
      <c r="AE612" s="38"/>
    </row>
    <row r="613" spans="1:31">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c r="AA613" s="38"/>
      <c r="AB613" s="38"/>
      <c r="AC613" s="38"/>
      <c r="AD613" s="38"/>
      <c r="AE613" s="38"/>
    </row>
    <row r="614" spans="1:31">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c r="AA614" s="38"/>
      <c r="AB614" s="38"/>
      <c r="AC614" s="38"/>
      <c r="AD614" s="38"/>
      <c r="AE614" s="38"/>
    </row>
    <row r="615" spans="1:31">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c r="AA615" s="38"/>
      <c r="AB615" s="38"/>
      <c r="AC615" s="38"/>
      <c r="AD615" s="38"/>
      <c r="AE615" s="38"/>
    </row>
    <row r="616" spans="1:31">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c r="AA616" s="38"/>
      <c r="AB616" s="38"/>
      <c r="AC616" s="38"/>
      <c r="AD616" s="38"/>
      <c r="AE616" s="38"/>
    </row>
    <row r="617" spans="1:31">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c r="AA617" s="38"/>
      <c r="AB617" s="38"/>
      <c r="AC617" s="38"/>
      <c r="AD617" s="38"/>
      <c r="AE617" s="38"/>
    </row>
    <row r="618" spans="1:31">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c r="AA618" s="38"/>
      <c r="AB618" s="38"/>
      <c r="AC618" s="38"/>
      <c r="AD618" s="38"/>
      <c r="AE618" s="38"/>
    </row>
    <row r="619" spans="1:31">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c r="AA619" s="38"/>
      <c r="AB619" s="38"/>
      <c r="AC619" s="38"/>
      <c r="AD619" s="38"/>
      <c r="AE619" s="38"/>
    </row>
    <row r="620" spans="1:31">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c r="AA620" s="38"/>
      <c r="AB620" s="38"/>
      <c r="AC620" s="38"/>
      <c r="AD620" s="38"/>
      <c r="AE620" s="38"/>
    </row>
    <row r="621" spans="1:31">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c r="AA621" s="38"/>
      <c r="AB621" s="38"/>
      <c r="AC621" s="38"/>
      <c r="AD621" s="38"/>
      <c r="AE621" s="38"/>
    </row>
    <row r="622" spans="1:31">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c r="AA622" s="38"/>
      <c r="AB622" s="38"/>
      <c r="AC622" s="38"/>
      <c r="AD622" s="38"/>
      <c r="AE622" s="38"/>
    </row>
    <row r="623" spans="1:31">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c r="AA623" s="38"/>
      <c r="AB623" s="38"/>
      <c r="AC623" s="38"/>
      <c r="AD623" s="38"/>
      <c r="AE623" s="38"/>
    </row>
    <row r="624" spans="1:31">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c r="AA624" s="38"/>
      <c r="AB624" s="38"/>
      <c r="AC624" s="38"/>
      <c r="AD624" s="38"/>
      <c r="AE624" s="38"/>
    </row>
    <row r="625" spans="1:31">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c r="AA625" s="38"/>
      <c r="AB625" s="38"/>
      <c r="AC625" s="38"/>
      <c r="AD625" s="38"/>
      <c r="AE625" s="38"/>
    </row>
    <row r="626" spans="1:31">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c r="AA626" s="38"/>
      <c r="AB626" s="38"/>
      <c r="AC626" s="38"/>
      <c r="AD626" s="38"/>
      <c r="AE626" s="38"/>
    </row>
    <row r="627" spans="1:31">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c r="AA627" s="38"/>
      <c r="AB627" s="38"/>
      <c r="AC627" s="38"/>
      <c r="AD627" s="38"/>
      <c r="AE627" s="38"/>
    </row>
    <row r="628" spans="1:31">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c r="AA628" s="38"/>
      <c r="AB628" s="38"/>
      <c r="AC628" s="38"/>
      <c r="AD628" s="38"/>
      <c r="AE628" s="38"/>
    </row>
    <row r="629" spans="1:31">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c r="AA629" s="38"/>
      <c r="AB629" s="38"/>
      <c r="AC629" s="38"/>
      <c r="AD629" s="38"/>
      <c r="AE629" s="38"/>
    </row>
    <row r="630" spans="1:31">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c r="AA630" s="38"/>
      <c r="AB630" s="38"/>
      <c r="AC630" s="38"/>
      <c r="AD630" s="38"/>
      <c r="AE630" s="38"/>
    </row>
    <row r="631" spans="1:31">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c r="AA631" s="38"/>
      <c r="AB631" s="38"/>
      <c r="AC631" s="38"/>
      <c r="AD631" s="38"/>
      <c r="AE631" s="38"/>
    </row>
    <row r="632" spans="1:31">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c r="AA632" s="38"/>
      <c r="AB632" s="38"/>
      <c r="AC632" s="38"/>
      <c r="AD632" s="38"/>
      <c r="AE632" s="38"/>
    </row>
    <row r="633" spans="1:31">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c r="AA633" s="38"/>
      <c r="AB633" s="38"/>
      <c r="AC633" s="38"/>
      <c r="AD633" s="38"/>
      <c r="AE633" s="38"/>
    </row>
    <row r="634" spans="1:31">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c r="AA634" s="38"/>
      <c r="AB634" s="38"/>
      <c r="AC634" s="38"/>
      <c r="AD634" s="38"/>
      <c r="AE634" s="38"/>
    </row>
    <row r="635" spans="1:31">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c r="AA635" s="38"/>
      <c r="AB635" s="38"/>
      <c r="AC635" s="38"/>
      <c r="AD635" s="38"/>
      <c r="AE635" s="38"/>
    </row>
    <row r="636" spans="1:31">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c r="AA636" s="38"/>
      <c r="AB636" s="38"/>
      <c r="AC636" s="38"/>
      <c r="AD636" s="38"/>
      <c r="AE636" s="38"/>
    </row>
    <row r="637" spans="1:31">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c r="AA637" s="38"/>
      <c r="AB637" s="38"/>
      <c r="AC637" s="38"/>
      <c r="AD637" s="38"/>
      <c r="AE637" s="38"/>
    </row>
    <row r="638" spans="1:31">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c r="AA638" s="38"/>
      <c r="AB638" s="38"/>
      <c r="AC638" s="38"/>
      <c r="AD638" s="38"/>
      <c r="AE638" s="38"/>
    </row>
    <row r="639" spans="1:31">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c r="AA639" s="38"/>
      <c r="AB639" s="38"/>
      <c r="AC639" s="38"/>
      <c r="AD639" s="38"/>
      <c r="AE639" s="38"/>
    </row>
    <row r="640" spans="1:31">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c r="AA640" s="38"/>
      <c r="AB640" s="38"/>
      <c r="AC640" s="38"/>
      <c r="AD640" s="38"/>
      <c r="AE640" s="38"/>
    </row>
    <row r="641" spans="1:31">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c r="AA641" s="38"/>
      <c r="AB641" s="38"/>
      <c r="AC641" s="38"/>
      <c r="AD641" s="38"/>
      <c r="AE641" s="38"/>
    </row>
    <row r="642" spans="1:31">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c r="AA642" s="38"/>
      <c r="AB642" s="38"/>
      <c r="AC642" s="38"/>
      <c r="AD642" s="38"/>
      <c r="AE642" s="38"/>
    </row>
    <row r="643" spans="1:31">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c r="AA643" s="38"/>
      <c r="AB643" s="38"/>
      <c r="AC643" s="38"/>
      <c r="AD643" s="38"/>
      <c r="AE643" s="38"/>
    </row>
    <row r="644" spans="1:31">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c r="AA644" s="38"/>
      <c r="AB644" s="38"/>
      <c r="AC644" s="38"/>
      <c r="AD644" s="38"/>
      <c r="AE644" s="38"/>
    </row>
    <row r="645" spans="1:31">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c r="AA645" s="38"/>
      <c r="AB645" s="38"/>
      <c r="AC645" s="38"/>
      <c r="AD645" s="38"/>
      <c r="AE645" s="38"/>
    </row>
    <row r="646" spans="1:31">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c r="AA646" s="38"/>
      <c r="AB646" s="38"/>
      <c r="AC646" s="38"/>
      <c r="AD646" s="38"/>
      <c r="AE646" s="38"/>
    </row>
    <row r="647" spans="1:31">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c r="AA647" s="38"/>
      <c r="AB647" s="38"/>
      <c r="AC647" s="38"/>
      <c r="AD647" s="38"/>
      <c r="AE647" s="38"/>
    </row>
    <row r="648" spans="1:31">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c r="AA648" s="38"/>
      <c r="AB648" s="38"/>
      <c r="AC648" s="38"/>
      <c r="AD648" s="38"/>
      <c r="AE648" s="38"/>
    </row>
    <row r="649" spans="1:31">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c r="AA649" s="38"/>
      <c r="AB649" s="38"/>
      <c r="AC649" s="38"/>
      <c r="AD649" s="38"/>
      <c r="AE649" s="38"/>
    </row>
    <row r="650" spans="1:31">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c r="AA650" s="38"/>
      <c r="AB650" s="38"/>
      <c r="AC650" s="38"/>
      <c r="AD650" s="38"/>
      <c r="AE650" s="38"/>
    </row>
    <row r="651" spans="1:31">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c r="AA651" s="38"/>
      <c r="AB651" s="38"/>
      <c r="AC651" s="38"/>
      <c r="AD651" s="38"/>
      <c r="AE651" s="38"/>
    </row>
    <row r="652" spans="1:31">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c r="AA652" s="38"/>
      <c r="AB652" s="38"/>
      <c r="AC652" s="38"/>
      <c r="AD652" s="38"/>
      <c r="AE652" s="38"/>
    </row>
    <row r="653" spans="1:31">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c r="AA653" s="38"/>
      <c r="AB653" s="38"/>
      <c r="AC653" s="38"/>
      <c r="AD653" s="38"/>
      <c r="AE653" s="38"/>
    </row>
    <row r="654" spans="1:31">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c r="AA654" s="38"/>
      <c r="AB654" s="38"/>
      <c r="AC654" s="38"/>
      <c r="AD654" s="38"/>
      <c r="AE654" s="38"/>
    </row>
    <row r="655" spans="1:31">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c r="AA655" s="38"/>
      <c r="AB655" s="38"/>
      <c r="AC655" s="38"/>
      <c r="AD655" s="38"/>
      <c r="AE655" s="38"/>
    </row>
    <row r="656" spans="1:31">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c r="AA656" s="38"/>
      <c r="AB656" s="38"/>
      <c r="AC656" s="38"/>
      <c r="AD656" s="38"/>
      <c r="AE656" s="38"/>
    </row>
    <row r="657" spans="1:31">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c r="AA657" s="38"/>
      <c r="AB657" s="38"/>
      <c r="AC657" s="38"/>
      <c r="AD657" s="38"/>
      <c r="AE657" s="38"/>
    </row>
    <row r="658" spans="1:31">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c r="AA658" s="38"/>
      <c r="AB658" s="38"/>
      <c r="AC658" s="38"/>
      <c r="AD658" s="38"/>
      <c r="AE658" s="38"/>
    </row>
    <row r="659" spans="1:31">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c r="AA659" s="38"/>
      <c r="AB659" s="38"/>
      <c r="AC659" s="38"/>
      <c r="AD659" s="38"/>
      <c r="AE659" s="38"/>
    </row>
    <row r="660" spans="1:31">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c r="AA660" s="38"/>
      <c r="AB660" s="38"/>
      <c r="AC660" s="38"/>
      <c r="AD660" s="38"/>
      <c r="AE660" s="38"/>
    </row>
    <row r="661" spans="1:31">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c r="AA661" s="38"/>
      <c r="AB661" s="38"/>
      <c r="AC661" s="38"/>
      <c r="AD661" s="38"/>
      <c r="AE661" s="38"/>
    </row>
    <row r="662" spans="1:31">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c r="AA662" s="38"/>
      <c r="AB662" s="38"/>
      <c r="AC662" s="38"/>
      <c r="AD662" s="38"/>
      <c r="AE662" s="38"/>
    </row>
    <row r="663" spans="1:31">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c r="AA663" s="38"/>
      <c r="AB663" s="38"/>
      <c r="AC663" s="38"/>
      <c r="AD663" s="38"/>
      <c r="AE663" s="38"/>
    </row>
    <row r="664" spans="1:31">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c r="AA664" s="38"/>
      <c r="AB664" s="38"/>
      <c r="AC664" s="38"/>
      <c r="AD664" s="38"/>
      <c r="AE664" s="38"/>
    </row>
    <row r="665" spans="1:31">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c r="AA665" s="38"/>
      <c r="AB665" s="38"/>
      <c r="AC665" s="38"/>
      <c r="AD665" s="38"/>
      <c r="AE665" s="38"/>
    </row>
    <row r="666" spans="1:31">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c r="AA666" s="38"/>
      <c r="AB666" s="38"/>
      <c r="AC666" s="38"/>
      <c r="AD666" s="38"/>
      <c r="AE666" s="38"/>
    </row>
    <row r="667" spans="1:31">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c r="AA667" s="38"/>
      <c r="AB667" s="38"/>
      <c r="AC667" s="38"/>
      <c r="AD667" s="38"/>
      <c r="AE667" s="38"/>
    </row>
    <row r="668" spans="1:31">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c r="AA668" s="38"/>
      <c r="AB668" s="38"/>
      <c r="AC668" s="38"/>
      <c r="AD668" s="38"/>
      <c r="AE668" s="38"/>
    </row>
    <row r="669" spans="1:31">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c r="AA669" s="38"/>
      <c r="AB669" s="38"/>
      <c r="AC669" s="38"/>
      <c r="AD669" s="38"/>
      <c r="AE669" s="38"/>
    </row>
    <row r="670" spans="1:31">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c r="AA670" s="38"/>
      <c r="AB670" s="38"/>
      <c r="AC670" s="38"/>
      <c r="AD670" s="38"/>
      <c r="AE670" s="38"/>
    </row>
    <row r="671" spans="1:31">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c r="AA671" s="38"/>
      <c r="AB671" s="38"/>
      <c r="AC671" s="38"/>
      <c r="AD671" s="38"/>
      <c r="AE671" s="38"/>
    </row>
    <row r="672" spans="1:31">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c r="AA672" s="38"/>
      <c r="AB672" s="38"/>
      <c r="AC672" s="38"/>
      <c r="AD672" s="38"/>
      <c r="AE672" s="38"/>
    </row>
    <row r="673" spans="1:31">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c r="AA673" s="38"/>
      <c r="AB673" s="38"/>
      <c r="AC673" s="38"/>
      <c r="AD673" s="38"/>
      <c r="AE673" s="38"/>
    </row>
    <row r="674" spans="1:31">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c r="AA674" s="38"/>
      <c r="AB674" s="38"/>
      <c r="AC674" s="38"/>
      <c r="AD674" s="38"/>
      <c r="AE674" s="38"/>
    </row>
    <row r="675" spans="1:31">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c r="AA675" s="38"/>
      <c r="AB675" s="38"/>
      <c r="AC675" s="38"/>
      <c r="AD675" s="38"/>
      <c r="AE675" s="38"/>
    </row>
    <row r="676" spans="1:31">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c r="AA676" s="38"/>
      <c r="AB676" s="38"/>
      <c r="AC676" s="38"/>
      <c r="AD676" s="38"/>
      <c r="AE676" s="38"/>
    </row>
    <row r="677" spans="1:31">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c r="AA677" s="38"/>
      <c r="AB677" s="38"/>
      <c r="AC677" s="38"/>
      <c r="AD677" s="38"/>
      <c r="AE677" s="38"/>
    </row>
    <row r="678" spans="1:31">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c r="AA678" s="38"/>
      <c r="AB678" s="38"/>
      <c r="AC678" s="38"/>
      <c r="AD678" s="38"/>
      <c r="AE678" s="38"/>
    </row>
    <row r="679" spans="1:31">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c r="AA679" s="38"/>
      <c r="AB679" s="38"/>
      <c r="AC679" s="38"/>
      <c r="AD679" s="38"/>
      <c r="AE679" s="38"/>
    </row>
    <row r="680" spans="1:31">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c r="AA680" s="38"/>
      <c r="AB680" s="38"/>
      <c r="AC680" s="38"/>
      <c r="AD680" s="38"/>
      <c r="AE680" s="38"/>
    </row>
    <row r="681" spans="1:31">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c r="AA681" s="38"/>
      <c r="AB681" s="38"/>
      <c r="AC681" s="38"/>
      <c r="AD681" s="38"/>
      <c r="AE681" s="38"/>
    </row>
    <row r="682" spans="1:31">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c r="AA682" s="38"/>
      <c r="AB682" s="38"/>
      <c r="AC682" s="38"/>
      <c r="AD682" s="38"/>
      <c r="AE682" s="38"/>
    </row>
    <row r="683" spans="1:31">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c r="AA683" s="38"/>
      <c r="AB683" s="38"/>
      <c r="AC683" s="38"/>
      <c r="AD683" s="38"/>
      <c r="AE683" s="38"/>
    </row>
    <row r="684" spans="1:31">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c r="AA684" s="38"/>
      <c r="AB684" s="38"/>
      <c r="AC684" s="38"/>
      <c r="AD684" s="38"/>
      <c r="AE684" s="38"/>
    </row>
    <row r="685" spans="1:31">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c r="AA685" s="38"/>
      <c r="AB685" s="38"/>
      <c r="AC685" s="38"/>
      <c r="AD685" s="38"/>
      <c r="AE685" s="38"/>
    </row>
    <row r="686" spans="1:31">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c r="AA686" s="38"/>
      <c r="AB686" s="38"/>
      <c r="AC686" s="38"/>
      <c r="AD686" s="38"/>
      <c r="AE686" s="38"/>
    </row>
    <row r="687" spans="1:31">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c r="AA687" s="38"/>
      <c r="AB687" s="38"/>
      <c r="AC687" s="38"/>
      <c r="AD687" s="38"/>
      <c r="AE687" s="38"/>
    </row>
    <row r="688" spans="1:31">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c r="AA688" s="38"/>
      <c r="AB688" s="38"/>
      <c r="AC688" s="38"/>
      <c r="AD688" s="38"/>
      <c r="AE688" s="38"/>
    </row>
    <row r="689" spans="1:31">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c r="AA689" s="38"/>
      <c r="AB689" s="38"/>
      <c r="AC689" s="38"/>
      <c r="AD689" s="38"/>
      <c r="AE689" s="38"/>
    </row>
    <row r="690" spans="1:31">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c r="AA690" s="38"/>
      <c r="AB690" s="38"/>
      <c r="AC690" s="38"/>
      <c r="AD690" s="38"/>
      <c r="AE690" s="38"/>
    </row>
    <row r="691" spans="1:31">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c r="AA691" s="38"/>
      <c r="AB691" s="38"/>
      <c r="AC691" s="38"/>
      <c r="AD691" s="38"/>
      <c r="AE691" s="38"/>
    </row>
    <row r="692" spans="1:31">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c r="AA692" s="38"/>
      <c r="AB692" s="38"/>
      <c r="AC692" s="38"/>
      <c r="AD692" s="38"/>
      <c r="AE692" s="38"/>
    </row>
    <row r="693" spans="1:31">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c r="AA693" s="38"/>
      <c r="AB693" s="38"/>
      <c r="AC693" s="38"/>
      <c r="AD693" s="38"/>
      <c r="AE693" s="38"/>
    </row>
    <row r="694" spans="1:31">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c r="AA694" s="38"/>
      <c r="AB694" s="38"/>
      <c r="AC694" s="38"/>
      <c r="AD694" s="38"/>
      <c r="AE694" s="38"/>
    </row>
    <row r="695" spans="1:31">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c r="AA695" s="38"/>
      <c r="AB695" s="38"/>
      <c r="AC695" s="38"/>
      <c r="AD695" s="38"/>
      <c r="AE695" s="38"/>
    </row>
    <row r="696" spans="1:31">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c r="AA696" s="38"/>
      <c r="AB696" s="38"/>
      <c r="AC696" s="38"/>
      <c r="AD696" s="38"/>
      <c r="AE696" s="38"/>
    </row>
    <row r="697" spans="1:31">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c r="AA697" s="38"/>
      <c r="AB697" s="38"/>
      <c r="AC697" s="38"/>
      <c r="AD697" s="38"/>
      <c r="AE697" s="38"/>
    </row>
    <row r="698" spans="1:31">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c r="AA698" s="38"/>
      <c r="AB698" s="38"/>
      <c r="AC698" s="38"/>
      <c r="AD698" s="38"/>
      <c r="AE698" s="38"/>
    </row>
    <row r="699" spans="1:31">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c r="AA699" s="38"/>
      <c r="AB699" s="38"/>
      <c r="AC699" s="38"/>
      <c r="AD699" s="38"/>
      <c r="AE699" s="38"/>
    </row>
    <row r="700" spans="1:31">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c r="AA700" s="38"/>
      <c r="AB700" s="38"/>
      <c r="AC700" s="38"/>
      <c r="AD700" s="38"/>
      <c r="AE700" s="38"/>
    </row>
    <row r="701" spans="1:31">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c r="AA701" s="38"/>
      <c r="AB701" s="38"/>
      <c r="AC701" s="38"/>
      <c r="AD701" s="38"/>
      <c r="AE701" s="38"/>
    </row>
    <row r="702" spans="1:31">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c r="AA702" s="38"/>
      <c r="AB702" s="38"/>
      <c r="AC702" s="38"/>
      <c r="AD702" s="38"/>
      <c r="AE702" s="38"/>
    </row>
    <row r="703" spans="1:31">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c r="AA703" s="38"/>
      <c r="AB703" s="38"/>
      <c r="AC703" s="38"/>
      <c r="AD703" s="38"/>
      <c r="AE703" s="38"/>
    </row>
    <row r="704" spans="1:31">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c r="AA704" s="38"/>
      <c r="AB704" s="38"/>
      <c r="AC704" s="38"/>
      <c r="AD704" s="38"/>
      <c r="AE704" s="38"/>
    </row>
    <row r="705" spans="1:31">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c r="AA705" s="38"/>
      <c r="AB705" s="38"/>
      <c r="AC705" s="38"/>
      <c r="AD705" s="38"/>
      <c r="AE705" s="38"/>
    </row>
    <row r="706" spans="1:31">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c r="AA706" s="38"/>
      <c r="AB706" s="38"/>
      <c r="AC706" s="38"/>
      <c r="AD706" s="38"/>
      <c r="AE706" s="38"/>
    </row>
    <row r="707" spans="1:31">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c r="AA707" s="38"/>
      <c r="AB707" s="38"/>
      <c r="AC707" s="38"/>
      <c r="AD707" s="38"/>
      <c r="AE707" s="38"/>
    </row>
    <row r="708" spans="1:31">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c r="AA708" s="38"/>
      <c r="AB708" s="38"/>
      <c r="AC708" s="38"/>
      <c r="AD708" s="38"/>
      <c r="AE708" s="38"/>
    </row>
    <row r="709" spans="1:31">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c r="AA709" s="38"/>
      <c r="AB709" s="38"/>
      <c r="AC709" s="38"/>
      <c r="AD709" s="38"/>
      <c r="AE709" s="38"/>
    </row>
    <row r="710" spans="1:31">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c r="AA710" s="38"/>
      <c r="AB710" s="38"/>
      <c r="AC710" s="38"/>
      <c r="AD710" s="38"/>
      <c r="AE710" s="38"/>
    </row>
    <row r="711" spans="1:31">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c r="AA711" s="38"/>
      <c r="AB711" s="38"/>
      <c r="AC711" s="38"/>
      <c r="AD711" s="38"/>
      <c r="AE711" s="38"/>
    </row>
    <row r="712" spans="1:31">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c r="AA712" s="38"/>
      <c r="AB712" s="38"/>
      <c r="AC712" s="38"/>
      <c r="AD712" s="38"/>
      <c r="AE712" s="38"/>
    </row>
    <row r="713" spans="1:31">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c r="AA713" s="38"/>
      <c r="AB713" s="38"/>
      <c r="AC713" s="38"/>
      <c r="AD713" s="38"/>
      <c r="AE713" s="38"/>
    </row>
    <row r="714" spans="1:31">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c r="AA714" s="38"/>
      <c r="AB714" s="38"/>
      <c r="AC714" s="38"/>
      <c r="AD714" s="38"/>
      <c r="AE714" s="38"/>
    </row>
    <row r="715" spans="1:31">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c r="AA715" s="38"/>
      <c r="AB715" s="38"/>
      <c r="AC715" s="38"/>
      <c r="AD715" s="38"/>
      <c r="AE715" s="38"/>
    </row>
    <row r="716" spans="1:31">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c r="AA716" s="38"/>
      <c r="AB716" s="38"/>
      <c r="AC716" s="38"/>
      <c r="AD716" s="38"/>
      <c r="AE716" s="38"/>
    </row>
    <row r="717" spans="1:31">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c r="AA717" s="38"/>
      <c r="AB717" s="38"/>
      <c r="AC717" s="38"/>
      <c r="AD717" s="38"/>
      <c r="AE717" s="38"/>
    </row>
    <row r="718" spans="1:31">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c r="AA718" s="38"/>
      <c r="AB718" s="38"/>
      <c r="AC718" s="38"/>
      <c r="AD718" s="38"/>
      <c r="AE718" s="38"/>
    </row>
    <row r="719" spans="1:31">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c r="AA719" s="38"/>
      <c r="AB719" s="38"/>
      <c r="AC719" s="38"/>
      <c r="AD719" s="38"/>
      <c r="AE719" s="38"/>
    </row>
    <row r="720" spans="1:31">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c r="AA720" s="38"/>
      <c r="AB720" s="38"/>
      <c r="AC720" s="38"/>
      <c r="AD720" s="38"/>
      <c r="AE720" s="38"/>
    </row>
    <row r="721" spans="1:31">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c r="AA721" s="38"/>
      <c r="AB721" s="38"/>
      <c r="AC721" s="38"/>
      <c r="AD721" s="38"/>
      <c r="AE721" s="38"/>
    </row>
    <row r="722" spans="1:31">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c r="AA722" s="38"/>
      <c r="AB722" s="38"/>
      <c r="AC722" s="38"/>
      <c r="AD722" s="38"/>
      <c r="AE722" s="38"/>
    </row>
    <row r="723" spans="1:31">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c r="AA723" s="38"/>
      <c r="AB723" s="38"/>
      <c r="AC723" s="38"/>
      <c r="AD723" s="38"/>
      <c r="AE723" s="38"/>
    </row>
    <row r="724" spans="1:31">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c r="AA724" s="38"/>
      <c r="AB724" s="38"/>
      <c r="AC724" s="38"/>
      <c r="AD724" s="38"/>
      <c r="AE724" s="38"/>
    </row>
    <row r="725" spans="1:31">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c r="AA725" s="38"/>
      <c r="AB725" s="38"/>
      <c r="AC725" s="38"/>
      <c r="AD725" s="38"/>
      <c r="AE725" s="38"/>
    </row>
    <row r="726" spans="1:31">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c r="AA726" s="38"/>
      <c r="AB726" s="38"/>
      <c r="AC726" s="38"/>
      <c r="AD726" s="38"/>
      <c r="AE726" s="38"/>
    </row>
    <row r="727" spans="1:31">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c r="AA727" s="38"/>
      <c r="AB727" s="38"/>
      <c r="AC727" s="38"/>
      <c r="AD727" s="38"/>
      <c r="AE727" s="38"/>
    </row>
    <row r="728" spans="1:31">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c r="AA728" s="38"/>
      <c r="AB728" s="38"/>
      <c r="AC728" s="38"/>
      <c r="AD728" s="38"/>
      <c r="AE728" s="38"/>
    </row>
    <row r="729" spans="1:31">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c r="AA729" s="38"/>
      <c r="AB729" s="38"/>
      <c r="AC729" s="38"/>
      <c r="AD729" s="38"/>
      <c r="AE729" s="38"/>
    </row>
    <row r="730" spans="1:31">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c r="AA730" s="38"/>
      <c r="AB730" s="38"/>
      <c r="AC730" s="38"/>
      <c r="AD730" s="38"/>
      <c r="AE730" s="38"/>
    </row>
    <row r="731" spans="1:31">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c r="AA731" s="38"/>
      <c r="AB731" s="38"/>
      <c r="AC731" s="38"/>
      <c r="AD731" s="38"/>
      <c r="AE731" s="38"/>
    </row>
    <row r="732" spans="1:31">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c r="AA732" s="38"/>
      <c r="AB732" s="38"/>
      <c r="AC732" s="38"/>
      <c r="AD732" s="38"/>
      <c r="AE732" s="38"/>
    </row>
    <row r="733" spans="1:31">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c r="AA733" s="38"/>
      <c r="AB733" s="38"/>
      <c r="AC733" s="38"/>
      <c r="AD733" s="38"/>
      <c r="AE733" s="38"/>
    </row>
    <row r="734" spans="1:31">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c r="AA734" s="38"/>
      <c r="AB734" s="38"/>
      <c r="AC734" s="38"/>
      <c r="AD734" s="38"/>
      <c r="AE734" s="38"/>
    </row>
    <row r="735" spans="1:31">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c r="AA735" s="38"/>
      <c r="AB735" s="38"/>
      <c r="AC735" s="38"/>
      <c r="AD735" s="38"/>
      <c r="AE735" s="38"/>
    </row>
    <row r="736" spans="1:31">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c r="AA736" s="38"/>
      <c r="AB736" s="38"/>
      <c r="AC736" s="38"/>
      <c r="AD736" s="38"/>
      <c r="AE736" s="38"/>
    </row>
    <row r="737" spans="1:31">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c r="AA737" s="38"/>
      <c r="AB737" s="38"/>
      <c r="AC737" s="38"/>
      <c r="AD737" s="38"/>
      <c r="AE737" s="38"/>
    </row>
    <row r="738" spans="1:31">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c r="AA738" s="38"/>
      <c r="AB738" s="38"/>
      <c r="AC738" s="38"/>
      <c r="AD738" s="38"/>
      <c r="AE738" s="38"/>
    </row>
    <row r="739" spans="1:31">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c r="AA739" s="38"/>
      <c r="AB739" s="38"/>
      <c r="AC739" s="38"/>
      <c r="AD739" s="38"/>
      <c r="AE739" s="38"/>
    </row>
    <row r="740" spans="1:31">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c r="AA740" s="38"/>
      <c r="AB740" s="38"/>
      <c r="AC740" s="38"/>
      <c r="AD740" s="38"/>
      <c r="AE740" s="38"/>
    </row>
    <row r="741" spans="1:31">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c r="AA741" s="38"/>
      <c r="AB741" s="38"/>
      <c r="AC741" s="38"/>
      <c r="AD741" s="38"/>
      <c r="AE741" s="38"/>
    </row>
    <row r="742" spans="1:31">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c r="AA742" s="38"/>
      <c r="AB742" s="38"/>
      <c r="AC742" s="38"/>
      <c r="AD742" s="38"/>
      <c r="AE742" s="38"/>
    </row>
    <row r="743" spans="1:31">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c r="AA743" s="38"/>
      <c r="AB743" s="38"/>
      <c r="AC743" s="38"/>
      <c r="AD743" s="38"/>
      <c r="AE743" s="38"/>
    </row>
    <row r="744" spans="1:31">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c r="AA744" s="38"/>
      <c r="AB744" s="38"/>
      <c r="AC744" s="38"/>
      <c r="AD744" s="38"/>
      <c r="AE744" s="38"/>
    </row>
    <row r="745" spans="1:31">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c r="AA745" s="38"/>
      <c r="AB745" s="38"/>
      <c r="AC745" s="38"/>
      <c r="AD745" s="38"/>
      <c r="AE745" s="38"/>
    </row>
    <row r="746" spans="1:31">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c r="AA746" s="38"/>
      <c r="AB746" s="38"/>
      <c r="AC746" s="38"/>
      <c r="AD746" s="38"/>
      <c r="AE746" s="38"/>
    </row>
    <row r="747" spans="1:31">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c r="AA747" s="38"/>
      <c r="AB747" s="38"/>
      <c r="AC747" s="38"/>
      <c r="AD747" s="38"/>
      <c r="AE747" s="38"/>
    </row>
    <row r="748" spans="1:31">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c r="AA748" s="38"/>
      <c r="AB748" s="38"/>
      <c r="AC748" s="38"/>
      <c r="AD748" s="38"/>
      <c r="AE748" s="38"/>
    </row>
    <row r="749" spans="1:31">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c r="AA749" s="38"/>
      <c r="AB749" s="38"/>
      <c r="AC749" s="38"/>
      <c r="AD749" s="38"/>
      <c r="AE749" s="38"/>
    </row>
    <row r="750" spans="1:31">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c r="AA750" s="38"/>
      <c r="AB750" s="38"/>
      <c r="AC750" s="38"/>
      <c r="AD750" s="38"/>
      <c r="AE750" s="38"/>
    </row>
    <row r="751" spans="1:31">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c r="AA751" s="38"/>
      <c r="AB751" s="38"/>
      <c r="AC751" s="38"/>
      <c r="AD751" s="38"/>
      <c r="AE751" s="38"/>
    </row>
    <row r="752" spans="1:31">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c r="AA752" s="38"/>
      <c r="AB752" s="38"/>
      <c r="AC752" s="38"/>
      <c r="AD752" s="38"/>
      <c r="AE752" s="38"/>
    </row>
    <row r="753" spans="1:31">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c r="AA753" s="38"/>
      <c r="AB753" s="38"/>
      <c r="AC753" s="38"/>
      <c r="AD753" s="38"/>
      <c r="AE753" s="38"/>
    </row>
    <row r="754" spans="1:31">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c r="AA754" s="38"/>
      <c r="AB754" s="38"/>
      <c r="AC754" s="38"/>
      <c r="AD754" s="38"/>
      <c r="AE754" s="38"/>
    </row>
    <row r="755" spans="1:31">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c r="AA755" s="38"/>
      <c r="AB755" s="38"/>
      <c r="AC755" s="38"/>
      <c r="AD755" s="38"/>
      <c r="AE755" s="38"/>
    </row>
    <row r="756" spans="1:31">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c r="AA756" s="38"/>
      <c r="AB756" s="38"/>
      <c r="AC756" s="38"/>
      <c r="AD756" s="38"/>
      <c r="AE756" s="38"/>
    </row>
    <row r="757" spans="1:31">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c r="AA757" s="38"/>
      <c r="AB757" s="38"/>
      <c r="AC757" s="38"/>
      <c r="AD757" s="38"/>
      <c r="AE757" s="38"/>
    </row>
    <row r="758" spans="1:31">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c r="AA758" s="38"/>
      <c r="AB758" s="38"/>
      <c r="AC758" s="38"/>
      <c r="AD758" s="38"/>
      <c r="AE758" s="38"/>
    </row>
    <row r="759" spans="1:31">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c r="AA759" s="38"/>
      <c r="AB759" s="38"/>
      <c r="AC759" s="38"/>
      <c r="AD759" s="38"/>
      <c r="AE759" s="38"/>
    </row>
    <row r="760" spans="1:31">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c r="AA760" s="38"/>
      <c r="AB760" s="38"/>
      <c r="AC760" s="38"/>
      <c r="AD760" s="38"/>
      <c r="AE760" s="38"/>
    </row>
    <row r="761" spans="1:31">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c r="AA761" s="38"/>
      <c r="AB761" s="38"/>
      <c r="AC761" s="38"/>
      <c r="AD761" s="38"/>
      <c r="AE761" s="38"/>
    </row>
    <row r="762" spans="1:31">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c r="AA762" s="38"/>
      <c r="AB762" s="38"/>
      <c r="AC762" s="38"/>
      <c r="AD762" s="38"/>
      <c r="AE762" s="38"/>
    </row>
    <row r="763" spans="1:31">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c r="AA763" s="38"/>
      <c r="AB763" s="38"/>
      <c r="AC763" s="38"/>
      <c r="AD763" s="38"/>
      <c r="AE763" s="38"/>
    </row>
    <row r="764" spans="1:31">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c r="AA764" s="38"/>
      <c r="AB764" s="38"/>
      <c r="AC764" s="38"/>
      <c r="AD764" s="38"/>
      <c r="AE764" s="38"/>
    </row>
    <row r="765" spans="1:31">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c r="AA765" s="38"/>
      <c r="AB765" s="38"/>
      <c r="AC765" s="38"/>
      <c r="AD765" s="38"/>
      <c r="AE765" s="38"/>
    </row>
    <row r="766" spans="1:31">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c r="AA766" s="38"/>
      <c r="AB766" s="38"/>
      <c r="AC766" s="38"/>
      <c r="AD766" s="38"/>
      <c r="AE766" s="38"/>
    </row>
    <row r="767" spans="1:31">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c r="AA767" s="38"/>
      <c r="AB767" s="38"/>
      <c r="AC767" s="38"/>
      <c r="AD767" s="38"/>
      <c r="AE767" s="38"/>
    </row>
    <row r="768" spans="1:31">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c r="AA768" s="38"/>
      <c r="AB768" s="38"/>
      <c r="AC768" s="38"/>
      <c r="AD768" s="38"/>
      <c r="AE768" s="38"/>
    </row>
    <row r="769" spans="1:31">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c r="AA769" s="38"/>
      <c r="AB769" s="38"/>
      <c r="AC769" s="38"/>
      <c r="AD769" s="38"/>
      <c r="AE769" s="38"/>
    </row>
    <row r="770" spans="1:31">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c r="AA770" s="38"/>
      <c r="AB770" s="38"/>
      <c r="AC770" s="38"/>
      <c r="AD770" s="38"/>
      <c r="AE770" s="38"/>
    </row>
    <row r="771" spans="1:31">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c r="AA771" s="38"/>
      <c r="AB771" s="38"/>
      <c r="AC771" s="38"/>
      <c r="AD771" s="38"/>
      <c r="AE771" s="38"/>
    </row>
    <row r="772" spans="1:31">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c r="AA772" s="38"/>
      <c r="AB772" s="38"/>
      <c r="AC772" s="38"/>
      <c r="AD772" s="38"/>
      <c r="AE772" s="38"/>
    </row>
    <row r="773" spans="1:31">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c r="AA773" s="38"/>
      <c r="AB773" s="38"/>
      <c r="AC773" s="38"/>
      <c r="AD773" s="38"/>
      <c r="AE773" s="38"/>
    </row>
    <row r="774" spans="1:31">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c r="AA774" s="38"/>
      <c r="AB774" s="38"/>
      <c r="AC774" s="38"/>
      <c r="AD774" s="38"/>
      <c r="AE774" s="38"/>
    </row>
    <row r="775" spans="1:31">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c r="AA775" s="38"/>
      <c r="AB775" s="38"/>
      <c r="AC775" s="38"/>
      <c r="AD775" s="38"/>
      <c r="AE775" s="38"/>
    </row>
    <row r="776" spans="1:31">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c r="AA776" s="38"/>
      <c r="AB776" s="38"/>
      <c r="AC776" s="38"/>
      <c r="AD776" s="38"/>
      <c r="AE776" s="38"/>
    </row>
    <row r="777" spans="1:31">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c r="AA777" s="38"/>
      <c r="AB777" s="38"/>
      <c r="AC777" s="38"/>
      <c r="AD777" s="38"/>
      <c r="AE777" s="38"/>
    </row>
    <row r="778" spans="1:31">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c r="AA778" s="38"/>
      <c r="AB778" s="38"/>
      <c r="AC778" s="38"/>
      <c r="AD778" s="38"/>
      <c r="AE778" s="38"/>
    </row>
    <row r="779" spans="1:31">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c r="AA779" s="38"/>
      <c r="AB779" s="38"/>
      <c r="AC779" s="38"/>
      <c r="AD779" s="38"/>
      <c r="AE779" s="38"/>
    </row>
    <row r="780" spans="1:31">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c r="AA780" s="38"/>
      <c r="AB780" s="38"/>
      <c r="AC780" s="38"/>
      <c r="AD780" s="38"/>
      <c r="AE780" s="38"/>
    </row>
    <row r="781" spans="1:31">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c r="AA781" s="38"/>
      <c r="AB781" s="38"/>
      <c r="AC781" s="38"/>
      <c r="AD781" s="38"/>
      <c r="AE781" s="38"/>
    </row>
    <row r="782" spans="1:31">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c r="AA782" s="38"/>
      <c r="AB782" s="38"/>
      <c r="AC782" s="38"/>
      <c r="AD782" s="38"/>
      <c r="AE782" s="38"/>
    </row>
    <row r="783" spans="1:31">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c r="AA783" s="38"/>
      <c r="AB783" s="38"/>
      <c r="AC783" s="38"/>
      <c r="AD783" s="38"/>
      <c r="AE783" s="38"/>
    </row>
    <row r="784" spans="1:31">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c r="AA784" s="38"/>
      <c r="AB784" s="38"/>
      <c r="AC784" s="38"/>
      <c r="AD784" s="38"/>
      <c r="AE784" s="38"/>
    </row>
    <row r="785" spans="1:31">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c r="AA785" s="38"/>
      <c r="AB785" s="38"/>
      <c r="AC785" s="38"/>
      <c r="AD785" s="38"/>
      <c r="AE785" s="38"/>
    </row>
    <row r="786" spans="1:31">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c r="AA786" s="38"/>
      <c r="AB786" s="38"/>
      <c r="AC786" s="38"/>
      <c r="AD786" s="38"/>
      <c r="AE786" s="38"/>
    </row>
    <row r="787" spans="1:31">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c r="AA787" s="38"/>
      <c r="AB787" s="38"/>
      <c r="AC787" s="38"/>
      <c r="AD787" s="38"/>
      <c r="AE787" s="38"/>
    </row>
    <row r="788" spans="1:31">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c r="AA788" s="38"/>
      <c r="AB788" s="38"/>
      <c r="AC788" s="38"/>
      <c r="AD788" s="38"/>
      <c r="AE788" s="38"/>
    </row>
    <row r="789" spans="1:31">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c r="AA789" s="38"/>
      <c r="AB789" s="38"/>
      <c r="AC789" s="38"/>
      <c r="AD789" s="38"/>
      <c r="AE789" s="38"/>
    </row>
    <row r="790" spans="1:31">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c r="AA790" s="38"/>
      <c r="AB790" s="38"/>
      <c r="AC790" s="38"/>
      <c r="AD790" s="38"/>
      <c r="AE790" s="38"/>
    </row>
    <row r="791" spans="1:31">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c r="AA791" s="38"/>
      <c r="AB791" s="38"/>
      <c r="AC791" s="38"/>
      <c r="AD791" s="38"/>
      <c r="AE791" s="38"/>
    </row>
    <row r="792" spans="1:31">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c r="AA792" s="38"/>
      <c r="AB792" s="38"/>
      <c r="AC792" s="38"/>
      <c r="AD792" s="38"/>
      <c r="AE792" s="38"/>
    </row>
    <row r="793" spans="1:31">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c r="AA793" s="38"/>
      <c r="AB793" s="38"/>
      <c r="AC793" s="38"/>
      <c r="AD793" s="38"/>
      <c r="AE793" s="38"/>
    </row>
    <row r="794" spans="1:31">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c r="AA794" s="38"/>
      <c r="AB794" s="38"/>
      <c r="AC794" s="38"/>
      <c r="AD794" s="38"/>
      <c r="AE794" s="38"/>
    </row>
    <row r="795" spans="1:31">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c r="AA795" s="38"/>
      <c r="AB795" s="38"/>
      <c r="AC795" s="38"/>
      <c r="AD795" s="38"/>
      <c r="AE795" s="38"/>
    </row>
    <row r="796" spans="1:31">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c r="AA796" s="38"/>
      <c r="AB796" s="38"/>
      <c r="AC796" s="38"/>
      <c r="AD796" s="38"/>
      <c r="AE796" s="38"/>
    </row>
    <row r="797" spans="1:31">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c r="AA797" s="38"/>
      <c r="AB797" s="38"/>
      <c r="AC797" s="38"/>
      <c r="AD797" s="38"/>
      <c r="AE797" s="38"/>
    </row>
    <row r="798" spans="1:31">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c r="AA798" s="38"/>
      <c r="AB798" s="38"/>
      <c r="AC798" s="38"/>
      <c r="AD798" s="38"/>
      <c r="AE798" s="38"/>
    </row>
    <row r="799" spans="1:31">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c r="AA799" s="38"/>
      <c r="AB799" s="38"/>
      <c r="AC799" s="38"/>
      <c r="AD799" s="38"/>
      <c r="AE799" s="38"/>
    </row>
    <row r="800" spans="1:31">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c r="AA800" s="38"/>
      <c r="AB800" s="38"/>
      <c r="AC800" s="38"/>
      <c r="AD800" s="38"/>
      <c r="AE800" s="38"/>
    </row>
    <row r="801" spans="1:31">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c r="AA801" s="38"/>
      <c r="AB801" s="38"/>
      <c r="AC801" s="38"/>
      <c r="AD801" s="38"/>
      <c r="AE801" s="38"/>
    </row>
    <row r="802" spans="1:31">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c r="AA802" s="38"/>
      <c r="AB802" s="38"/>
      <c r="AC802" s="38"/>
      <c r="AD802" s="38"/>
      <c r="AE802" s="38"/>
    </row>
    <row r="803" spans="1:31">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c r="AA803" s="38"/>
      <c r="AB803" s="38"/>
      <c r="AC803" s="38"/>
      <c r="AD803" s="38"/>
      <c r="AE803" s="38"/>
    </row>
    <row r="804" spans="1:31">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c r="AA804" s="38"/>
      <c r="AB804" s="38"/>
      <c r="AC804" s="38"/>
      <c r="AD804" s="38"/>
      <c r="AE804" s="38"/>
    </row>
    <row r="805" spans="1:31">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c r="AA805" s="38"/>
      <c r="AB805" s="38"/>
      <c r="AC805" s="38"/>
      <c r="AD805" s="38"/>
      <c r="AE805" s="38"/>
    </row>
    <row r="806" spans="1:31">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c r="AA806" s="38"/>
      <c r="AB806" s="38"/>
      <c r="AC806" s="38"/>
      <c r="AD806" s="38"/>
      <c r="AE806" s="38"/>
    </row>
    <row r="807" spans="1:31">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c r="AA807" s="38"/>
      <c r="AB807" s="38"/>
      <c r="AC807" s="38"/>
      <c r="AD807" s="38"/>
      <c r="AE807" s="38"/>
    </row>
    <row r="808" spans="1:31">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c r="AA808" s="38"/>
      <c r="AB808" s="38"/>
      <c r="AC808" s="38"/>
      <c r="AD808" s="38"/>
      <c r="AE808" s="38"/>
    </row>
    <row r="809" spans="1:31">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c r="AA809" s="38"/>
      <c r="AB809" s="38"/>
      <c r="AC809" s="38"/>
      <c r="AD809" s="38"/>
      <c r="AE809" s="38"/>
    </row>
    <row r="810" spans="1:31">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c r="AA810" s="38"/>
      <c r="AB810" s="38"/>
      <c r="AC810" s="38"/>
      <c r="AD810" s="38"/>
      <c r="AE810" s="38"/>
    </row>
    <row r="811" spans="1:31">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c r="AA811" s="38"/>
      <c r="AB811" s="38"/>
      <c r="AC811" s="38"/>
      <c r="AD811" s="38"/>
      <c r="AE811" s="38"/>
    </row>
    <row r="812" spans="1:31">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c r="AA812" s="38"/>
      <c r="AB812" s="38"/>
      <c r="AC812" s="38"/>
      <c r="AD812" s="38"/>
      <c r="AE812" s="38"/>
    </row>
    <row r="813" spans="1:31">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c r="AA813" s="38"/>
      <c r="AB813" s="38"/>
      <c r="AC813" s="38"/>
      <c r="AD813" s="38"/>
      <c r="AE813" s="38"/>
    </row>
    <row r="814" spans="1:31">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c r="AA814" s="38"/>
      <c r="AB814" s="38"/>
      <c r="AC814" s="38"/>
      <c r="AD814" s="38"/>
      <c r="AE814" s="38"/>
    </row>
    <row r="815" spans="1:31">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c r="AA815" s="38"/>
      <c r="AB815" s="38"/>
      <c r="AC815" s="38"/>
      <c r="AD815" s="38"/>
      <c r="AE815" s="38"/>
    </row>
    <row r="816" spans="1:31">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c r="AA816" s="38"/>
      <c r="AB816" s="38"/>
      <c r="AC816" s="38"/>
      <c r="AD816" s="38"/>
      <c r="AE816" s="38"/>
    </row>
    <row r="817" spans="1:31">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c r="AA817" s="38"/>
      <c r="AB817" s="38"/>
      <c r="AC817" s="38"/>
      <c r="AD817" s="38"/>
      <c r="AE817" s="38"/>
    </row>
    <row r="818" spans="1:31">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c r="AA818" s="38"/>
      <c r="AB818" s="38"/>
      <c r="AC818" s="38"/>
      <c r="AD818" s="38"/>
      <c r="AE818" s="38"/>
    </row>
    <row r="819" spans="1:31">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c r="AA819" s="38"/>
      <c r="AB819" s="38"/>
      <c r="AC819" s="38"/>
      <c r="AD819" s="38"/>
      <c r="AE819" s="38"/>
    </row>
    <row r="820" spans="1:31">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c r="AA820" s="38"/>
      <c r="AB820" s="38"/>
      <c r="AC820" s="38"/>
      <c r="AD820" s="38"/>
      <c r="AE820" s="38"/>
    </row>
    <row r="821" spans="1:31">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c r="AA821" s="38"/>
      <c r="AB821" s="38"/>
      <c r="AC821" s="38"/>
      <c r="AD821" s="38"/>
      <c r="AE821" s="38"/>
    </row>
    <row r="822" spans="1:31">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c r="AA822" s="38"/>
      <c r="AB822" s="38"/>
      <c r="AC822" s="38"/>
      <c r="AD822" s="38"/>
      <c r="AE822" s="38"/>
    </row>
    <row r="823" spans="1:31">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c r="AA823" s="38"/>
      <c r="AB823" s="38"/>
      <c r="AC823" s="38"/>
      <c r="AD823" s="38"/>
      <c r="AE823" s="38"/>
    </row>
    <row r="824" spans="1:31">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c r="AA824" s="38"/>
      <c r="AB824" s="38"/>
      <c r="AC824" s="38"/>
      <c r="AD824" s="38"/>
      <c r="AE824" s="38"/>
    </row>
    <row r="825" spans="1:31">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c r="AA825" s="38"/>
      <c r="AB825" s="38"/>
      <c r="AC825" s="38"/>
      <c r="AD825" s="38"/>
      <c r="AE825" s="38"/>
    </row>
    <row r="826" spans="1:31">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c r="AA826" s="38"/>
      <c r="AB826" s="38"/>
      <c r="AC826" s="38"/>
      <c r="AD826" s="38"/>
      <c r="AE826" s="38"/>
    </row>
    <row r="827" spans="1:31">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c r="AA827" s="38"/>
      <c r="AB827" s="38"/>
      <c r="AC827" s="38"/>
      <c r="AD827" s="38"/>
      <c r="AE827" s="38"/>
    </row>
    <row r="828" spans="1:31">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c r="AA828" s="38"/>
      <c r="AB828" s="38"/>
      <c r="AC828" s="38"/>
      <c r="AD828" s="38"/>
      <c r="AE828" s="38"/>
    </row>
    <row r="829" spans="1:31">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c r="AA829" s="38"/>
      <c r="AB829" s="38"/>
      <c r="AC829" s="38"/>
      <c r="AD829" s="38"/>
      <c r="AE829" s="38"/>
    </row>
    <row r="830" spans="1:31">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c r="AA830" s="38"/>
      <c r="AB830" s="38"/>
      <c r="AC830" s="38"/>
      <c r="AD830" s="38"/>
      <c r="AE830" s="38"/>
    </row>
    <row r="831" spans="1:31">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c r="AA831" s="38"/>
      <c r="AB831" s="38"/>
      <c r="AC831" s="38"/>
      <c r="AD831" s="38"/>
      <c r="AE831" s="38"/>
    </row>
    <row r="832" spans="1:31">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c r="AA832" s="38"/>
      <c r="AB832" s="38"/>
      <c r="AC832" s="38"/>
      <c r="AD832" s="38"/>
      <c r="AE832" s="38"/>
    </row>
    <row r="833" spans="1:31">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c r="AA833" s="38"/>
      <c r="AB833" s="38"/>
      <c r="AC833" s="38"/>
      <c r="AD833" s="38"/>
      <c r="AE833" s="38"/>
    </row>
    <row r="834" spans="1:31">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c r="AA834" s="38"/>
      <c r="AB834" s="38"/>
      <c r="AC834" s="38"/>
      <c r="AD834" s="38"/>
      <c r="AE834" s="38"/>
    </row>
    <row r="835" spans="1:31">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c r="AA835" s="38"/>
      <c r="AB835" s="38"/>
      <c r="AC835" s="38"/>
      <c r="AD835" s="38"/>
      <c r="AE835" s="38"/>
    </row>
    <row r="836" spans="1:31">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c r="AA836" s="38"/>
      <c r="AB836" s="38"/>
      <c r="AC836" s="38"/>
      <c r="AD836" s="38"/>
      <c r="AE836" s="38"/>
    </row>
    <row r="837" spans="1:31">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c r="AA837" s="38"/>
      <c r="AB837" s="38"/>
      <c r="AC837" s="38"/>
      <c r="AD837" s="38"/>
      <c r="AE837" s="38"/>
    </row>
    <row r="838" spans="1:31">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c r="AA838" s="38"/>
      <c r="AB838" s="38"/>
      <c r="AC838" s="38"/>
      <c r="AD838" s="38"/>
      <c r="AE838" s="38"/>
    </row>
    <row r="839" spans="1:31">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c r="AA839" s="38"/>
      <c r="AB839" s="38"/>
      <c r="AC839" s="38"/>
      <c r="AD839" s="38"/>
      <c r="AE839" s="38"/>
    </row>
    <row r="840" spans="1:31">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c r="AA840" s="38"/>
      <c r="AB840" s="38"/>
      <c r="AC840" s="38"/>
      <c r="AD840" s="38"/>
      <c r="AE840" s="38"/>
    </row>
    <row r="841" spans="1:31">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c r="AA841" s="38"/>
      <c r="AB841" s="38"/>
      <c r="AC841" s="38"/>
      <c r="AD841" s="38"/>
      <c r="AE841" s="38"/>
    </row>
    <row r="842" spans="1:31">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c r="AA842" s="38"/>
      <c r="AB842" s="38"/>
      <c r="AC842" s="38"/>
      <c r="AD842" s="38"/>
      <c r="AE842" s="38"/>
    </row>
    <row r="843" spans="1:31">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c r="AA843" s="38"/>
      <c r="AB843" s="38"/>
      <c r="AC843" s="38"/>
      <c r="AD843" s="38"/>
      <c r="AE843" s="38"/>
    </row>
    <row r="844" spans="1:31">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c r="AA844" s="38"/>
      <c r="AB844" s="38"/>
      <c r="AC844" s="38"/>
      <c r="AD844" s="38"/>
      <c r="AE844" s="38"/>
    </row>
    <row r="845" spans="1:31">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c r="AA845" s="38"/>
      <c r="AB845" s="38"/>
      <c r="AC845" s="38"/>
      <c r="AD845" s="38"/>
      <c r="AE845" s="38"/>
    </row>
    <row r="846" spans="1:31">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c r="AA846" s="38"/>
      <c r="AB846" s="38"/>
      <c r="AC846" s="38"/>
      <c r="AD846" s="38"/>
      <c r="AE846" s="38"/>
    </row>
    <row r="847" spans="1:31">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c r="AA847" s="38"/>
      <c r="AB847" s="38"/>
      <c r="AC847" s="38"/>
      <c r="AD847" s="38"/>
      <c r="AE847" s="38"/>
    </row>
    <row r="848" spans="1:31">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c r="AA848" s="38"/>
      <c r="AB848" s="38"/>
      <c r="AC848" s="38"/>
      <c r="AD848" s="38"/>
      <c r="AE848" s="38"/>
    </row>
    <row r="849" spans="1:31">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c r="AA849" s="38"/>
      <c r="AB849" s="38"/>
      <c r="AC849" s="38"/>
      <c r="AD849" s="38"/>
      <c r="AE849" s="38"/>
    </row>
    <row r="850" spans="1:31">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c r="AA850" s="38"/>
      <c r="AB850" s="38"/>
      <c r="AC850" s="38"/>
      <c r="AD850" s="38"/>
      <c r="AE850" s="38"/>
    </row>
    <row r="851" spans="1:31">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c r="AA851" s="38"/>
      <c r="AB851" s="38"/>
      <c r="AC851" s="38"/>
      <c r="AD851" s="38"/>
      <c r="AE851" s="38"/>
    </row>
    <row r="852" spans="1:31">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c r="AA852" s="38"/>
      <c r="AB852" s="38"/>
      <c r="AC852" s="38"/>
      <c r="AD852" s="38"/>
      <c r="AE852" s="38"/>
    </row>
    <row r="853" spans="1:31">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c r="AA853" s="38"/>
      <c r="AB853" s="38"/>
      <c r="AC853" s="38"/>
      <c r="AD853" s="38"/>
      <c r="AE853" s="38"/>
    </row>
    <row r="854" spans="1:31">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c r="AA854" s="38"/>
      <c r="AB854" s="38"/>
      <c r="AC854" s="38"/>
      <c r="AD854" s="38"/>
      <c r="AE854" s="38"/>
    </row>
    <row r="855" spans="1:31">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c r="AA855" s="38"/>
      <c r="AB855" s="38"/>
      <c r="AC855" s="38"/>
      <c r="AD855" s="38"/>
      <c r="AE855" s="38"/>
    </row>
    <row r="856" spans="1:31">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c r="AA856" s="38"/>
      <c r="AB856" s="38"/>
      <c r="AC856" s="38"/>
      <c r="AD856" s="38"/>
      <c r="AE856" s="38"/>
    </row>
    <row r="857" spans="1:31">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c r="AA857" s="38"/>
      <c r="AB857" s="38"/>
      <c r="AC857" s="38"/>
      <c r="AD857" s="38"/>
      <c r="AE857" s="38"/>
    </row>
    <row r="858" spans="1:31">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c r="AA858" s="38"/>
      <c r="AB858" s="38"/>
      <c r="AC858" s="38"/>
      <c r="AD858" s="38"/>
      <c r="AE858" s="38"/>
    </row>
    <row r="859" spans="1:31">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c r="AA859" s="38"/>
      <c r="AB859" s="38"/>
      <c r="AC859" s="38"/>
      <c r="AD859" s="38"/>
      <c r="AE859" s="38"/>
    </row>
    <row r="860" spans="1:31">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c r="AA860" s="38"/>
      <c r="AB860" s="38"/>
      <c r="AC860" s="38"/>
      <c r="AD860" s="38"/>
      <c r="AE860" s="38"/>
    </row>
    <row r="861" spans="1:31">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c r="AA861" s="38"/>
      <c r="AB861" s="38"/>
      <c r="AC861" s="38"/>
      <c r="AD861" s="38"/>
      <c r="AE861" s="38"/>
    </row>
    <row r="862" spans="1:31">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c r="AA862" s="38"/>
      <c r="AB862" s="38"/>
      <c r="AC862" s="38"/>
      <c r="AD862" s="38"/>
      <c r="AE862" s="38"/>
    </row>
    <row r="863" spans="1:31">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c r="AA863" s="38"/>
      <c r="AB863" s="38"/>
      <c r="AC863" s="38"/>
      <c r="AD863" s="38"/>
      <c r="AE863" s="38"/>
    </row>
    <row r="864" spans="1:31">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c r="AA864" s="38"/>
      <c r="AB864" s="38"/>
      <c r="AC864" s="38"/>
      <c r="AD864" s="38"/>
      <c r="AE864" s="38"/>
    </row>
    <row r="865" spans="1:31">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c r="AA865" s="38"/>
      <c r="AB865" s="38"/>
      <c r="AC865" s="38"/>
      <c r="AD865" s="38"/>
      <c r="AE865" s="38"/>
    </row>
    <row r="866" spans="1:31">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c r="AA866" s="38"/>
      <c r="AB866" s="38"/>
      <c r="AC866" s="38"/>
      <c r="AD866" s="38"/>
      <c r="AE866" s="38"/>
    </row>
    <row r="867" spans="1:31">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c r="AA867" s="38"/>
      <c r="AB867" s="38"/>
      <c r="AC867" s="38"/>
      <c r="AD867" s="38"/>
      <c r="AE867" s="38"/>
    </row>
    <row r="868" spans="1:31">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c r="AA868" s="38"/>
      <c r="AB868" s="38"/>
      <c r="AC868" s="38"/>
      <c r="AD868" s="38"/>
      <c r="AE868" s="38"/>
    </row>
    <row r="869" spans="1:31">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c r="AA869" s="38"/>
      <c r="AB869" s="38"/>
      <c r="AC869" s="38"/>
      <c r="AD869" s="38"/>
      <c r="AE869" s="38"/>
    </row>
    <row r="870" spans="1:31">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c r="AA870" s="38"/>
      <c r="AB870" s="38"/>
      <c r="AC870" s="38"/>
      <c r="AD870" s="38"/>
      <c r="AE870" s="38"/>
    </row>
    <row r="871" spans="1:31">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c r="AA871" s="38"/>
      <c r="AB871" s="38"/>
      <c r="AC871" s="38"/>
      <c r="AD871" s="38"/>
      <c r="AE871" s="38"/>
    </row>
    <row r="872" spans="1:31">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c r="AA872" s="38"/>
      <c r="AB872" s="38"/>
      <c r="AC872" s="38"/>
      <c r="AD872" s="38"/>
      <c r="AE872" s="38"/>
    </row>
    <row r="873" spans="1:31">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c r="AA873" s="38"/>
      <c r="AB873" s="38"/>
      <c r="AC873" s="38"/>
      <c r="AD873" s="38"/>
      <c r="AE873" s="38"/>
    </row>
    <row r="874" spans="1:31">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c r="AA874" s="38"/>
      <c r="AB874" s="38"/>
      <c r="AC874" s="38"/>
      <c r="AD874" s="38"/>
      <c r="AE874" s="38"/>
    </row>
    <row r="875" spans="1:31">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c r="AA875" s="38"/>
      <c r="AB875" s="38"/>
      <c r="AC875" s="38"/>
      <c r="AD875" s="38"/>
      <c r="AE875" s="38"/>
    </row>
    <row r="876" spans="1:31">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c r="AA876" s="38"/>
      <c r="AB876" s="38"/>
      <c r="AC876" s="38"/>
      <c r="AD876" s="38"/>
      <c r="AE876" s="38"/>
    </row>
    <row r="877" spans="1:31">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c r="AA877" s="38"/>
      <c r="AB877" s="38"/>
      <c r="AC877" s="38"/>
      <c r="AD877" s="38"/>
      <c r="AE877" s="38"/>
    </row>
    <row r="878" spans="1:31">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c r="AA878" s="38"/>
      <c r="AB878" s="38"/>
      <c r="AC878" s="38"/>
      <c r="AD878" s="38"/>
      <c r="AE878" s="38"/>
    </row>
    <row r="879" spans="1:31">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c r="AA879" s="38"/>
      <c r="AB879" s="38"/>
      <c r="AC879" s="38"/>
      <c r="AD879" s="38"/>
      <c r="AE879" s="38"/>
    </row>
    <row r="880" spans="1:31">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c r="AA880" s="38"/>
      <c r="AB880" s="38"/>
      <c r="AC880" s="38"/>
      <c r="AD880" s="38"/>
      <c r="AE880" s="38"/>
    </row>
    <row r="881" spans="1:31">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c r="AA881" s="38"/>
      <c r="AB881" s="38"/>
      <c r="AC881" s="38"/>
      <c r="AD881" s="38"/>
      <c r="AE881" s="38"/>
    </row>
    <row r="882" spans="1:31">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c r="AA882" s="38"/>
      <c r="AB882" s="38"/>
      <c r="AC882" s="38"/>
      <c r="AD882" s="38"/>
      <c r="AE882" s="38"/>
    </row>
    <row r="883" spans="1:31">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c r="AA883" s="38"/>
      <c r="AB883" s="38"/>
      <c r="AC883" s="38"/>
      <c r="AD883" s="38"/>
      <c r="AE883" s="38"/>
    </row>
    <row r="884" spans="1:31">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c r="AA884" s="38"/>
      <c r="AB884" s="38"/>
      <c r="AC884" s="38"/>
      <c r="AD884" s="38"/>
      <c r="AE884" s="38"/>
    </row>
    <row r="885" spans="1:31">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c r="AA885" s="38"/>
      <c r="AB885" s="38"/>
      <c r="AC885" s="38"/>
      <c r="AD885" s="38"/>
      <c r="AE885" s="38"/>
    </row>
    <row r="886" spans="1:31">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c r="AA886" s="38"/>
      <c r="AB886" s="38"/>
      <c r="AC886" s="38"/>
      <c r="AD886" s="38"/>
      <c r="AE886" s="38"/>
    </row>
    <row r="887" spans="1:31">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c r="AA887" s="38"/>
      <c r="AB887" s="38"/>
      <c r="AC887" s="38"/>
      <c r="AD887" s="38"/>
      <c r="AE887" s="38"/>
    </row>
    <row r="888" spans="1:31">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c r="AA888" s="38"/>
      <c r="AB888" s="38"/>
      <c r="AC888" s="38"/>
      <c r="AD888" s="38"/>
      <c r="AE888" s="38"/>
    </row>
    <row r="889" spans="1:31">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c r="AA889" s="38"/>
      <c r="AB889" s="38"/>
      <c r="AC889" s="38"/>
      <c r="AD889" s="38"/>
      <c r="AE889" s="38"/>
    </row>
    <row r="890" spans="1:31">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c r="AA890" s="38"/>
      <c r="AB890" s="38"/>
      <c r="AC890" s="38"/>
      <c r="AD890" s="38"/>
      <c r="AE890" s="38"/>
    </row>
    <row r="891" spans="1:31">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c r="AA891" s="38"/>
      <c r="AB891" s="38"/>
      <c r="AC891" s="38"/>
      <c r="AD891" s="38"/>
      <c r="AE891" s="38"/>
    </row>
    <row r="892" spans="1:31">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c r="AA892" s="38"/>
      <c r="AB892" s="38"/>
      <c r="AC892" s="38"/>
      <c r="AD892" s="38"/>
      <c r="AE892" s="38"/>
    </row>
    <row r="893" spans="1:31">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c r="AA893" s="38"/>
      <c r="AB893" s="38"/>
      <c r="AC893" s="38"/>
      <c r="AD893" s="38"/>
      <c r="AE893" s="38"/>
    </row>
    <row r="894" spans="1:31">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c r="AA894" s="38"/>
      <c r="AB894" s="38"/>
      <c r="AC894" s="38"/>
      <c r="AD894" s="38"/>
      <c r="AE894" s="38"/>
    </row>
    <row r="895" spans="1:31">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c r="AA895" s="38"/>
      <c r="AB895" s="38"/>
      <c r="AC895" s="38"/>
      <c r="AD895" s="38"/>
      <c r="AE895" s="38"/>
    </row>
    <row r="896" spans="1:31">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c r="AA896" s="38"/>
      <c r="AB896" s="38"/>
      <c r="AC896" s="38"/>
      <c r="AD896" s="38"/>
      <c r="AE896" s="38"/>
    </row>
    <row r="897" spans="1:31">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c r="AA897" s="38"/>
      <c r="AB897" s="38"/>
      <c r="AC897" s="38"/>
      <c r="AD897" s="38"/>
      <c r="AE897" s="38"/>
    </row>
    <row r="898" spans="1:31">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c r="AA898" s="38"/>
      <c r="AB898" s="38"/>
      <c r="AC898" s="38"/>
      <c r="AD898" s="38"/>
      <c r="AE898" s="38"/>
    </row>
    <row r="899" spans="1:31">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c r="AA899" s="38"/>
      <c r="AB899" s="38"/>
      <c r="AC899" s="38"/>
      <c r="AD899" s="38"/>
      <c r="AE899" s="38"/>
    </row>
    <row r="900" spans="1:31">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c r="AA900" s="38"/>
      <c r="AB900" s="38"/>
      <c r="AC900" s="38"/>
      <c r="AD900" s="38"/>
      <c r="AE900" s="38"/>
    </row>
    <row r="901" spans="1:31">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c r="AA901" s="38"/>
      <c r="AB901" s="38"/>
      <c r="AC901" s="38"/>
      <c r="AD901" s="38"/>
      <c r="AE901" s="38"/>
    </row>
    <row r="902" spans="1:31">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c r="AA902" s="38"/>
      <c r="AB902" s="38"/>
      <c r="AC902" s="38"/>
      <c r="AD902" s="38"/>
      <c r="AE902" s="38"/>
    </row>
    <row r="903" spans="1:31">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c r="AA903" s="38"/>
      <c r="AB903" s="38"/>
      <c r="AC903" s="38"/>
      <c r="AD903" s="38"/>
      <c r="AE903" s="38"/>
    </row>
    <row r="904" spans="1:31">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c r="AA904" s="38"/>
      <c r="AB904" s="38"/>
      <c r="AC904" s="38"/>
      <c r="AD904" s="38"/>
      <c r="AE904" s="38"/>
    </row>
    <row r="905" spans="1:31">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c r="AA905" s="38"/>
      <c r="AB905" s="38"/>
      <c r="AC905" s="38"/>
      <c r="AD905" s="38"/>
      <c r="AE905" s="38"/>
    </row>
    <row r="906" spans="1:31">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c r="AA906" s="38"/>
      <c r="AB906" s="38"/>
      <c r="AC906" s="38"/>
      <c r="AD906" s="38"/>
      <c r="AE906" s="38"/>
    </row>
    <row r="907" spans="1:31">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c r="AA907" s="38"/>
      <c r="AB907" s="38"/>
      <c r="AC907" s="38"/>
      <c r="AD907" s="38"/>
      <c r="AE907" s="38"/>
    </row>
    <row r="908" spans="1:31">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c r="AA908" s="38"/>
      <c r="AB908" s="38"/>
      <c r="AC908" s="38"/>
      <c r="AD908" s="38"/>
      <c r="AE908" s="38"/>
    </row>
    <row r="909" spans="1:31">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c r="AA909" s="38"/>
      <c r="AB909" s="38"/>
      <c r="AC909" s="38"/>
      <c r="AD909" s="38"/>
      <c r="AE909" s="38"/>
    </row>
    <row r="910" spans="1:31">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c r="AA910" s="38"/>
      <c r="AB910" s="38"/>
      <c r="AC910" s="38"/>
      <c r="AD910" s="38"/>
      <c r="AE910" s="38"/>
    </row>
    <row r="911" spans="1:31">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c r="AA911" s="38"/>
      <c r="AB911" s="38"/>
      <c r="AC911" s="38"/>
      <c r="AD911" s="38"/>
      <c r="AE911" s="38"/>
    </row>
    <row r="912" spans="1:31">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c r="AA912" s="38"/>
      <c r="AB912" s="38"/>
      <c r="AC912" s="38"/>
      <c r="AD912" s="38"/>
      <c r="AE912" s="38"/>
    </row>
    <row r="913" spans="1:31">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c r="AA913" s="38"/>
      <c r="AB913" s="38"/>
      <c r="AC913" s="38"/>
      <c r="AD913" s="38"/>
      <c r="AE913" s="38"/>
    </row>
    <row r="914" spans="1:31">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c r="AA914" s="38"/>
      <c r="AB914" s="38"/>
      <c r="AC914" s="38"/>
      <c r="AD914" s="38"/>
      <c r="AE914" s="38"/>
    </row>
    <row r="915" spans="1:31">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c r="AA915" s="38"/>
      <c r="AB915" s="38"/>
      <c r="AC915" s="38"/>
      <c r="AD915" s="38"/>
      <c r="AE915" s="38"/>
    </row>
    <row r="916" spans="1:31">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c r="AA916" s="38"/>
      <c r="AB916" s="38"/>
      <c r="AC916" s="38"/>
      <c r="AD916" s="38"/>
      <c r="AE916" s="38"/>
    </row>
    <row r="917" spans="1:31">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c r="AA917" s="38"/>
      <c r="AB917" s="38"/>
      <c r="AC917" s="38"/>
      <c r="AD917" s="38"/>
      <c r="AE917" s="38"/>
    </row>
    <row r="918" spans="1:31">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c r="AA918" s="38"/>
      <c r="AB918" s="38"/>
      <c r="AC918" s="38"/>
      <c r="AD918" s="38"/>
      <c r="AE918" s="38"/>
    </row>
    <row r="919" spans="1:31">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c r="AA919" s="38"/>
      <c r="AB919" s="38"/>
      <c r="AC919" s="38"/>
      <c r="AD919" s="38"/>
      <c r="AE919" s="38"/>
    </row>
    <row r="920" spans="1:31">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c r="AA920" s="38"/>
      <c r="AB920" s="38"/>
      <c r="AC920" s="38"/>
      <c r="AD920" s="38"/>
      <c r="AE920" s="38"/>
    </row>
    <row r="921" spans="1:31">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c r="AA921" s="38"/>
      <c r="AB921" s="38"/>
      <c r="AC921" s="38"/>
      <c r="AD921" s="38"/>
      <c r="AE921" s="38"/>
    </row>
    <row r="922" spans="1:31">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c r="AA922" s="38"/>
      <c r="AB922" s="38"/>
      <c r="AC922" s="38"/>
      <c r="AD922" s="38"/>
      <c r="AE922" s="38"/>
    </row>
    <row r="923" spans="1:31">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c r="AA923" s="38"/>
      <c r="AB923" s="38"/>
      <c r="AC923" s="38"/>
      <c r="AD923" s="38"/>
      <c r="AE923" s="38"/>
    </row>
    <row r="924" spans="1:31">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c r="AA924" s="38"/>
      <c r="AB924" s="38"/>
      <c r="AC924" s="38"/>
      <c r="AD924" s="38"/>
      <c r="AE924" s="38"/>
    </row>
    <row r="925" spans="1:31">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c r="AA925" s="38"/>
      <c r="AB925" s="38"/>
      <c r="AC925" s="38"/>
      <c r="AD925" s="38"/>
      <c r="AE925" s="38"/>
    </row>
    <row r="926" spans="1:31">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c r="AA926" s="38"/>
      <c r="AB926" s="38"/>
      <c r="AC926" s="38"/>
      <c r="AD926" s="38"/>
      <c r="AE926" s="38"/>
    </row>
    <row r="927" spans="1:31">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c r="AA927" s="38"/>
      <c r="AB927" s="38"/>
      <c r="AC927" s="38"/>
      <c r="AD927" s="38"/>
      <c r="AE927" s="38"/>
    </row>
    <row r="928" spans="1:31">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c r="AA928" s="38"/>
      <c r="AB928" s="38"/>
      <c r="AC928" s="38"/>
      <c r="AD928" s="38"/>
      <c r="AE928" s="38"/>
    </row>
    <row r="929" spans="1:31">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c r="AA929" s="38"/>
      <c r="AB929" s="38"/>
      <c r="AC929" s="38"/>
      <c r="AD929" s="38"/>
      <c r="AE929" s="38"/>
    </row>
    <row r="930" spans="1:31">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c r="AA930" s="38"/>
      <c r="AB930" s="38"/>
      <c r="AC930" s="38"/>
      <c r="AD930" s="38"/>
      <c r="AE930" s="38"/>
    </row>
    <row r="931" spans="1:31">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c r="AA931" s="38"/>
      <c r="AB931" s="38"/>
      <c r="AC931" s="38"/>
      <c r="AD931" s="38"/>
      <c r="AE931" s="38"/>
    </row>
    <row r="932" spans="1:31">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c r="AA932" s="38"/>
      <c r="AB932" s="38"/>
      <c r="AC932" s="38"/>
      <c r="AD932" s="38"/>
      <c r="AE932" s="38"/>
    </row>
    <row r="933" spans="1:31">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c r="AA933" s="38"/>
      <c r="AB933" s="38"/>
      <c r="AC933" s="38"/>
      <c r="AD933" s="38"/>
      <c r="AE933" s="38"/>
    </row>
    <row r="934" spans="1:31">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c r="AA934" s="38"/>
      <c r="AB934" s="38"/>
      <c r="AC934" s="38"/>
      <c r="AD934" s="38"/>
      <c r="AE934" s="38"/>
    </row>
    <row r="935" spans="1:31">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c r="AA935" s="38"/>
      <c r="AB935" s="38"/>
      <c r="AC935" s="38"/>
      <c r="AD935" s="38"/>
      <c r="AE935" s="38"/>
    </row>
    <row r="936" spans="1:31">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c r="AA936" s="38"/>
      <c r="AB936" s="38"/>
      <c r="AC936" s="38"/>
      <c r="AD936" s="38"/>
      <c r="AE936" s="38"/>
    </row>
    <row r="937" spans="1:31">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c r="AA937" s="38"/>
      <c r="AB937" s="38"/>
      <c r="AC937" s="38"/>
      <c r="AD937" s="38"/>
      <c r="AE937" s="38"/>
    </row>
    <row r="938" spans="1:31">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c r="AA938" s="38"/>
      <c r="AB938" s="38"/>
      <c r="AC938" s="38"/>
      <c r="AD938" s="38"/>
      <c r="AE938" s="38"/>
    </row>
    <row r="939" spans="1:31">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c r="AA939" s="38"/>
      <c r="AB939" s="38"/>
      <c r="AC939" s="38"/>
      <c r="AD939" s="38"/>
      <c r="AE939" s="38"/>
    </row>
    <row r="940" spans="1:31">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c r="AA940" s="38"/>
      <c r="AB940" s="38"/>
      <c r="AC940" s="38"/>
      <c r="AD940" s="38"/>
      <c r="AE940" s="38"/>
    </row>
    <row r="941" spans="1:31">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c r="AA941" s="38"/>
      <c r="AB941" s="38"/>
      <c r="AC941" s="38"/>
      <c r="AD941" s="38"/>
      <c r="AE941" s="38"/>
    </row>
    <row r="942" spans="1:31">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c r="AA942" s="38"/>
      <c r="AB942" s="38"/>
      <c r="AC942" s="38"/>
      <c r="AD942" s="38"/>
      <c r="AE942" s="38"/>
    </row>
    <row r="943" spans="1:31">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c r="AA943" s="38"/>
      <c r="AB943" s="38"/>
      <c r="AC943" s="38"/>
      <c r="AD943" s="38"/>
      <c r="AE943" s="38"/>
    </row>
    <row r="944" spans="1:31">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c r="AA944" s="38"/>
      <c r="AB944" s="38"/>
      <c r="AC944" s="38"/>
      <c r="AD944" s="38"/>
      <c r="AE944" s="38"/>
    </row>
    <row r="945" spans="1:31">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c r="AA945" s="38"/>
      <c r="AB945" s="38"/>
      <c r="AC945" s="38"/>
      <c r="AD945" s="38"/>
      <c r="AE945" s="38"/>
    </row>
    <row r="946" spans="1:31">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c r="AA946" s="38"/>
      <c r="AB946" s="38"/>
      <c r="AC946" s="38"/>
      <c r="AD946" s="38"/>
      <c r="AE946" s="38"/>
    </row>
    <row r="947" spans="1:31">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c r="AA947" s="38"/>
      <c r="AB947" s="38"/>
      <c r="AC947" s="38"/>
      <c r="AD947" s="38"/>
      <c r="AE947" s="38"/>
    </row>
    <row r="948" spans="1:31">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c r="AA948" s="38"/>
      <c r="AB948" s="38"/>
      <c r="AC948" s="38"/>
      <c r="AD948" s="38"/>
      <c r="AE948" s="38"/>
    </row>
    <row r="949" spans="1:31">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c r="AA949" s="38"/>
      <c r="AB949" s="38"/>
      <c r="AC949" s="38"/>
      <c r="AD949" s="38"/>
      <c r="AE949" s="38"/>
    </row>
    <row r="950" spans="1:31">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c r="AA950" s="38"/>
      <c r="AB950" s="38"/>
      <c r="AC950" s="38"/>
      <c r="AD950" s="38"/>
      <c r="AE950" s="38"/>
    </row>
    <row r="951" spans="1:31">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c r="AA951" s="38"/>
      <c r="AB951" s="38"/>
      <c r="AC951" s="38"/>
      <c r="AD951" s="38"/>
      <c r="AE951" s="38"/>
    </row>
    <row r="952" spans="1:31">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c r="AA952" s="38"/>
      <c r="AB952" s="38"/>
      <c r="AC952" s="38"/>
      <c r="AD952" s="38"/>
      <c r="AE952" s="38"/>
    </row>
    <row r="953" spans="1:31">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c r="AA953" s="38"/>
      <c r="AB953" s="38"/>
      <c r="AC953" s="38"/>
      <c r="AD953" s="38"/>
      <c r="AE953" s="38"/>
    </row>
    <row r="954" spans="1:31">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c r="AA954" s="38"/>
      <c r="AB954" s="38"/>
      <c r="AC954" s="38"/>
      <c r="AD954" s="38"/>
      <c r="AE954" s="38"/>
    </row>
    <row r="955" spans="1:31">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c r="AA955" s="38"/>
      <c r="AB955" s="38"/>
      <c r="AC955" s="38"/>
      <c r="AD955" s="38"/>
      <c r="AE955" s="38"/>
    </row>
    <row r="956" spans="1:31">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c r="AA956" s="38"/>
      <c r="AB956" s="38"/>
      <c r="AC956" s="38"/>
      <c r="AD956" s="38"/>
      <c r="AE956" s="38"/>
    </row>
    <row r="957" spans="1:31">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c r="AA957" s="38"/>
      <c r="AB957" s="38"/>
      <c r="AC957" s="38"/>
      <c r="AD957" s="38"/>
      <c r="AE957" s="38"/>
    </row>
    <row r="958" spans="1:31">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c r="AA958" s="38"/>
      <c r="AB958" s="38"/>
      <c r="AC958" s="38"/>
      <c r="AD958" s="38"/>
      <c r="AE958" s="38"/>
    </row>
    <row r="959" spans="1:31">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c r="AA959" s="38"/>
      <c r="AB959" s="38"/>
      <c r="AC959" s="38"/>
      <c r="AD959" s="38"/>
      <c r="AE959" s="38"/>
    </row>
    <row r="960" spans="1:31">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c r="AA960" s="38"/>
      <c r="AB960" s="38"/>
      <c r="AC960" s="38"/>
      <c r="AD960" s="38"/>
      <c r="AE960" s="38"/>
    </row>
    <row r="961" spans="1:31">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c r="AA961" s="38"/>
      <c r="AB961" s="38"/>
      <c r="AC961" s="38"/>
      <c r="AD961" s="38"/>
      <c r="AE961" s="38"/>
    </row>
    <row r="962" spans="1:31">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c r="AA962" s="38"/>
      <c r="AB962" s="38"/>
      <c r="AC962" s="38"/>
      <c r="AD962" s="38"/>
      <c r="AE962" s="38"/>
    </row>
    <row r="963" spans="1:31">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c r="AA963" s="38"/>
      <c r="AB963" s="38"/>
      <c r="AC963" s="38"/>
      <c r="AD963" s="38"/>
      <c r="AE963" s="38"/>
    </row>
    <row r="964" spans="1:31">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c r="AA964" s="38"/>
      <c r="AB964" s="38"/>
      <c r="AC964" s="38"/>
      <c r="AD964" s="38"/>
      <c r="AE964" s="38"/>
    </row>
    <row r="965" spans="1:31">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c r="AA965" s="38"/>
      <c r="AB965" s="38"/>
      <c r="AC965" s="38"/>
      <c r="AD965" s="38"/>
      <c r="AE965" s="38"/>
    </row>
    <row r="966" spans="1:31">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c r="AA966" s="38"/>
      <c r="AB966" s="38"/>
      <c r="AC966" s="38"/>
      <c r="AD966" s="38"/>
      <c r="AE966" s="38"/>
    </row>
    <row r="967" spans="1:31">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c r="AA967" s="38"/>
      <c r="AB967" s="38"/>
      <c r="AC967" s="38"/>
      <c r="AD967" s="38"/>
      <c r="AE967" s="38"/>
    </row>
    <row r="968" spans="1:31">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c r="AA968" s="38"/>
      <c r="AB968" s="38"/>
      <c r="AC968" s="38"/>
      <c r="AD968" s="38"/>
      <c r="AE968" s="38"/>
    </row>
    <row r="969" spans="1:31">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c r="AA969" s="38"/>
      <c r="AB969" s="38"/>
      <c r="AC969" s="38"/>
      <c r="AD969" s="38"/>
      <c r="AE969" s="38"/>
    </row>
    <row r="970" spans="1:31">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c r="AA970" s="38"/>
      <c r="AB970" s="38"/>
      <c r="AC970" s="38"/>
      <c r="AD970" s="38"/>
      <c r="AE970" s="38"/>
    </row>
    <row r="971" spans="1:31">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c r="AA971" s="38"/>
      <c r="AB971" s="38"/>
      <c r="AC971" s="38"/>
      <c r="AD971" s="38"/>
      <c r="AE971" s="38"/>
    </row>
    <row r="972" spans="1:31">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c r="AA972" s="38"/>
      <c r="AB972" s="38"/>
      <c r="AC972" s="38"/>
      <c r="AD972" s="38"/>
      <c r="AE972" s="38"/>
    </row>
    <row r="973" spans="1:31">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c r="AA973" s="38"/>
      <c r="AB973" s="38"/>
      <c r="AC973" s="38"/>
      <c r="AD973" s="38"/>
      <c r="AE973" s="38"/>
    </row>
    <row r="974" spans="1:31">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c r="AA974" s="38"/>
      <c r="AB974" s="38"/>
      <c r="AC974" s="38"/>
      <c r="AD974" s="38"/>
      <c r="AE974" s="38"/>
    </row>
    <row r="975" spans="1:31">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c r="AA975" s="38"/>
      <c r="AB975" s="38"/>
      <c r="AC975" s="38"/>
      <c r="AD975" s="38"/>
      <c r="AE975" s="38"/>
    </row>
    <row r="976" spans="1:31">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c r="AA976" s="38"/>
      <c r="AB976" s="38"/>
      <c r="AC976" s="38"/>
      <c r="AD976" s="38"/>
      <c r="AE976" s="38"/>
    </row>
    <row r="977" spans="1:31">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c r="AA977" s="38"/>
      <c r="AB977" s="38"/>
      <c r="AC977" s="38"/>
      <c r="AD977" s="38"/>
      <c r="AE977" s="38"/>
    </row>
    <row r="978" spans="1:31">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c r="AA978" s="38"/>
      <c r="AB978" s="38"/>
      <c r="AC978" s="38"/>
      <c r="AD978" s="38"/>
      <c r="AE978" s="38"/>
    </row>
    <row r="979" spans="1:31">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c r="AA979" s="38"/>
      <c r="AB979" s="38"/>
      <c r="AC979" s="38"/>
      <c r="AD979" s="38"/>
      <c r="AE979" s="38"/>
    </row>
    <row r="980" spans="1:31">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c r="AA980" s="38"/>
      <c r="AB980" s="38"/>
      <c r="AC980" s="38"/>
      <c r="AD980" s="38"/>
      <c r="AE980" s="38"/>
    </row>
    <row r="981" spans="1:31">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c r="AA981" s="38"/>
      <c r="AB981" s="38"/>
      <c r="AC981" s="38"/>
      <c r="AD981" s="38"/>
      <c r="AE981" s="38"/>
    </row>
    <row r="982" spans="1:31">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c r="AA982" s="38"/>
      <c r="AB982" s="38"/>
      <c r="AC982" s="38"/>
      <c r="AD982" s="38"/>
      <c r="AE982" s="38"/>
    </row>
    <row r="983" spans="1:31">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c r="AA983" s="38"/>
      <c r="AB983" s="38"/>
      <c r="AC983" s="38"/>
      <c r="AD983" s="38"/>
      <c r="AE983" s="38"/>
    </row>
    <row r="984" spans="1:31">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c r="AA984" s="38"/>
      <c r="AB984" s="38"/>
      <c r="AC984" s="38"/>
      <c r="AD984" s="38"/>
      <c r="AE984" s="38"/>
    </row>
    <row r="985" spans="1:31">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c r="AA985" s="38"/>
      <c r="AB985" s="38"/>
      <c r="AC985" s="38"/>
      <c r="AD985" s="38"/>
      <c r="AE985" s="38"/>
    </row>
    <row r="986" spans="1:31">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c r="AA986" s="38"/>
      <c r="AB986" s="38"/>
      <c r="AC986" s="38"/>
      <c r="AD986" s="38"/>
      <c r="AE986" s="38"/>
    </row>
    <row r="987" spans="1:31">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c r="AA987" s="38"/>
      <c r="AB987" s="38"/>
      <c r="AC987" s="38"/>
      <c r="AD987" s="38"/>
      <c r="AE987" s="38"/>
    </row>
    <row r="988" spans="1:31">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c r="AA988" s="38"/>
      <c r="AB988" s="38"/>
      <c r="AC988" s="38"/>
      <c r="AD988" s="38"/>
      <c r="AE988" s="38"/>
    </row>
    <row r="989" spans="1:31">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c r="AA989" s="38"/>
      <c r="AB989" s="38"/>
      <c r="AC989" s="38"/>
      <c r="AD989" s="38"/>
      <c r="AE989" s="38"/>
    </row>
    <row r="990" spans="1:31">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c r="AA990" s="38"/>
      <c r="AB990" s="38"/>
      <c r="AC990" s="38"/>
      <c r="AD990" s="38"/>
      <c r="AE990" s="38"/>
    </row>
    <row r="991" spans="1:31">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c r="AA991" s="38"/>
      <c r="AB991" s="38"/>
      <c r="AC991" s="38"/>
      <c r="AD991" s="38"/>
      <c r="AE991" s="38"/>
    </row>
    <row r="992" spans="1:31">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c r="AA992" s="38"/>
      <c r="AB992" s="38"/>
      <c r="AC992" s="38"/>
      <c r="AD992" s="38"/>
      <c r="AE992" s="38"/>
    </row>
    <row r="993" spans="1:31">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c r="AA993" s="38"/>
      <c r="AB993" s="38"/>
      <c r="AC993" s="38"/>
      <c r="AD993" s="38"/>
      <c r="AE993" s="38"/>
    </row>
    <row r="994" spans="1:31">
      <c r="A994" s="38"/>
      <c r="B994" s="38"/>
      <c r="C994" s="38"/>
      <c r="D994" s="38"/>
      <c r="E994" s="38"/>
      <c r="F994" s="38"/>
      <c r="G994" s="38"/>
      <c r="H994" s="38"/>
      <c r="I994" s="38"/>
      <c r="J994" s="38"/>
      <c r="K994" s="38"/>
      <c r="L994" s="38"/>
      <c r="M994" s="38"/>
      <c r="N994" s="38"/>
      <c r="Q994" s="38"/>
      <c r="R994" s="38"/>
      <c r="S994" s="38"/>
      <c r="T994" s="38"/>
      <c r="U994" s="38"/>
      <c r="V994" s="38"/>
      <c r="W994" s="38"/>
      <c r="X994" s="38"/>
      <c r="Y994" s="38"/>
      <c r="Z994" s="38"/>
      <c r="AA994" s="38"/>
      <c r="AB994" s="38"/>
      <c r="AC994" s="38"/>
      <c r="AD994" s="38"/>
      <c r="AE994" s="38"/>
    </row>
    <row r="995" spans="1:31">
      <c r="A995" s="38"/>
      <c r="B995" s="38"/>
      <c r="C995" s="38"/>
      <c r="D995" s="38"/>
      <c r="E995" s="38"/>
      <c r="F995" s="38"/>
      <c r="G995" s="38"/>
      <c r="H995" s="38"/>
      <c r="I995" s="38"/>
      <c r="J995" s="38"/>
      <c r="K995" s="38"/>
      <c r="L995" s="38"/>
      <c r="M995" s="38"/>
      <c r="N995" s="38"/>
      <c r="Q995" s="38"/>
      <c r="R995" s="38"/>
      <c r="S995" s="38"/>
      <c r="T995" s="38"/>
      <c r="U995" s="38"/>
      <c r="V995" s="38"/>
      <c r="W995" s="38"/>
      <c r="X995" s="38"/>
      <c r="Y995" s="38"/>
      <c r="Z995" s="38"/>
      <c r="AA995" s="38"/>
      <c r="AB995" s="38"/>
      <c r="AC995" s="38"/>
      <c r="AD995" s="38"/>
      <c r="AE995" s="38"/>
    </row>
  </sheetData>
  <mergeCells count="5">
    <mergeCell ref="A2:B2"/>
    <mergeCell ref="A13:B13"/>
    <mergeCell ref="A26:B26"/>
    <mergeCell ref="A33:C33"/>
    <mergeCell ref="A41:C4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960"/>
  <sheetViews>
    <sheetView workbookViewId="0">
      <selection sqref="A1:M1"/>
    </sheetView>
  </sheetViews>
  <sheetFormatPr defaultColWidth="12.6640625" defaultRowHeight="15.75" customHeight="1"/>
  <cols>
    <col min="1" max="1" width="4.77734375" customWidth="1"/>
    <col min="2" max="2" width="11.33203125" customWidth="1"/>
    <col min="3" max="3" width="23.77734375" customWidth="1"/>
    <col min="4" max="4" width="14" customWidth="1"/>
    <col min="5" max="5" width="10.109375" customWidth="1"/>
    <col min="6" max="6" width="15.33203125" customWidth="1"/>
    <col min="7" max="7" width="9.88671875" customWidth="1"/>
    <col min="8" max="8" width="10.77734375" customWidth="1"/>
    <col min="9" max="9" width="10.88671875" customWidth="1"/>
    <col min="10" max="10" width="13.21875" customWidth="1"/>
    <col min="11" max="11" width="10.88671875" customWidth="1"/>
    <col min="12" max="12" width="10.77734375" customWidth="1"/>
    <col min="13" max="14" width="11.21875" customWidth="1"/>
    <col min="15" max="15" width="17.109375" customWidth="1"/>
    <col min="17" max="17" width="14.21875" customWidth="1"/>
    <col min="18" max="18" width="14.44140625" customWidth="1"/>
    <col min="19" max="19" width="21.88671875" customWidth="1"/>
    <col min="20" max="20" width="17.6640625" customWidth="1"/>
    <col min="21" max="21" width="22" customWidth="1"/>
    <col min="22" max="22" width="18.33203125" customWidth="1"/>
  </cols>
  <sheetData>
    <row r="1" spans="1:30" ht="15.75" customHeight="1">
      <c r="A1" s="176" t="s">
        <v>76</v>
      </c>
      <c r="B1" s="145"/>
      <c r="C1" s="145"/>
      <c r="D1" s="145"/>
      <c r="E1" s="145"/>
      <c r="F1" s="145"/>
      <c r="G1" s="145"/>
      <c r="H1" s="145"/>
      <c r="I1" s="145"/>
      <c r="J1" s="145"/>
      <c r="K1" s="145"/>
      <c r="L1" s="145"/>
      <c r="M1" s="145"/>
      <c r="N1" s="26"/>
      <c r="O1" s="26"/>
      <c r="P1" s="26"/>
      <c r="Q1" s="26"/>
      <c r="R1" s="26"/>
      <c r="S1" s="26"/>
      <c r="T1" s="26"/>
      <c r="U1" s="26"/>
      <c r="V1" s="26"/>
      <c r="W1" s="26"/>
      <c r="X1" s="26"/>
      <c r="Y1" s="26"/>
      <c r="Z1" s="26"/>
      <c r="AA1" s="26"/>
      <c r="AB1" s="26"/>
      <c r="AC1" s="26"/>
      <c r="AD1" s="26"/>
    </row>
    <row r="2" spans="1:30">
      <c r="A2" s="177" t="s">
        <v>181</v>
      </c>
      <c r="B2" s="173"/>
      <c r="C2" s="170"/>
      <c r="D2" s="26"/>
      <c r="E2" s="26"/>
      <c r="F2" s="26"/>
      <c r="G2" s="26"/>
      <c r="H2" s="26"/>
      <c r="I2" s="26"/>
      <c r="J2" s="26"/>
      <c r="K2" s="26"/>
      <c r="L2" s="26"/>
      <c r="M2" s="26"/>
      <c r="N2" s="26"/>
      <c r="O2" s="26"/>
      <c r="P2" s="26"/>
      <c r="Q2" s="26"/>
      <c r="R2" s="26"/>
      <c r="S2" s="26"/>
      <c r="T2" s="26"/>
      <c r="U2" s="26"/>
      <c r="V2" s="26"/>
      <c r="W2" s="26"/>
      <c r="X2" s="26"/>
      <c r="Y2" s="26"/>
      <c r="Z2" s="26"/>
      <c r="AA2" s="26"/>
      <c r="AB2" s="26"/>
      <c r="AC2" s="26"/>
      <c r="AD2" s="26"/>
    </row>
    <row r="3" spans="1:30">
      <c r="A3" s="169" t="s">
        <v>78</v>
      </c>
      <c r="B3" s="170"/>
      <c r="C3" s="28"/>
      <c r="D3" s="28"/>
      <c r="E3" s="26"/>
      <c r="F3" s="26"/>
      <c r="G3" s="26"/>
      <c r="H3" s="26"/>
      <c r="I3" s="26"/>
      <c r="J3" s="26"/>
      <c r="K3" s="26"/>
      <c r="L3" s="26"/>
      <c r="M3" s="26"/>
      <c r="N3" s="26"/>
      <c r="O3" s="26"/>
      <c r="P3" s="38"/>
      <c r="Q3" s="38"/>
      <c r="R3" s="26"/>
      <c r="S3" s="26"/>
      <c r="T3" s="26"/>
      <c r="U3" s="26"/>
      <c r="V3" s="26"/>
      <c r="W3" s="26"/>
      <c r="X3" s="26"/>
      <c r="Y3" s="26"/>
      <c r="Z3" s="26"/>
      <c r="AA3" s="26"/>
      <c r="AB3" s="26"/>
      <c r="AC3" s="26"/>
      <c r="AD3" s="26"/>
    </row>
    <row r="4" spans="1:30">
      <c r="A4" s="165" t="s">
        <v>79</v>
      </c>
      <c r="B4" s="165" t="s">
        <v>80</v>
      </c>
      <c r="C4" s="165" t="s">
        <v>81</v>
      </c>
      <c r="D4" s="165" t="s">
        <v>82</v>
      </c>
      <c r="E4" s="165" t="s">
        <v>83</v>
      </c>
      <c r="F4" s="165" t="s">
        <v>84</v>
      </c>
      <c r="G4" s="165" t="s">
        <v>85</v>
      </c>
      <c r="H4" s="165" t="s">
        <v>86</v>
      </c>
      <c r="I4" s="165" t="s">
        <v>87</v>
      </c>
      <c r="J4" s="165" t="s">
        <v>88</v>
      </c>
      <c r="K4" s="165" t="s">
        <v>89</v>
      </c>
      <c r="L4" s="165" t="s">
        <v>90</v>
      </c>
      <c r="M4" s="165" t="s">
        <v>91</v>
      </c>
      <c r="N4" s="165" t="s">
        <v>92</v>
      </c>
      <c r="O4" s="171" t="s">
        <v>158</v>
      </c>
      <c r="P4" s="142"/>
      <c r="Q4" s="143"/>
      <c r="R4" s="53" t="s">
        <v>94</v>
      </c>
      <c r="S4" s="53" t="s">
        <v>135</v>
      </c>
      <c r="T4" s="26"/>
      <c r="U4" s="26"/>
      <c r="V4" s="26"/>
      <c r="W4" s="26"/>
      <c r="X4" s="26"/>
      <c r="Y4" s="26"/>
      <c r="Z4" s="26"/>
      <c r="AA4" s="26"/>
      <c r="AB4" s="26"/>
      <c r="AC4" s="38"/>
      <c r="AD4" s="38"/>
    </row>
    <row r="5" spans="1:30">
      <c r="A5" s="166"/>
      <c r="B5" s="166"/>
      <c r="C5" s="166"/>
      <c r="D5" s="166"/>
      <c r="E5" s="166"/>
      <c r="F5" s="166"/>
      <c r="G5" s="166"/>
      <c r="H5" s="166"/>
      <c r="I5" s="166"/>
      <c r="J5" s="166"/>
      <c r="K5" s="166"/>
      <c r="L5" s="166"/>
      <c r="M5" s="166"/>
      <c r="N5" s="166"/>
      <c r="O5" s="147"/>
      <c r="P5" s="148"/>
      <c r="Q5" s="149"/>
      <c r="R5" s="51" t="s">
        <v>100</v>
      </c>
      <c r="S5" s="31">
        <v>50647.598437500012</v>
      </c>
      <c r="T5" s="26"/>
      <c r="U5" s="26"/>
      <c r="V5" s="26"/>
      <c r="W5" s="26"/>
      <c r="X5" s="26"/>
      <c r="Y5" s="26"/>
      <c r="Z5" s="26"/>
      <c r="AA5" s="26"/>
      <c r="AB5" s="26"/>
      <c r="AC5" s="38"/>
      <c r="AD5" s="38"/>
    </row>
    <row r="6" spans="1:30">
      <c r="A6" s="29">
        <v>1</v>
      </c>
      <c r="B6" s="97" t="s">
        <v>182</v>
      </c>
      <c r="C6" s="29" t="s">
        <v>136</v>
      </c>
      <c r="D6" s="29" t="s">
        <v>98</v>
      </c>
      <c r="E6" s="29">
        <v>20</v>
      </c>
      <c r="F6" s="29">
        <v>1004</v>
      </c>
      <c r="G6" s="31">
        <f>E6*F6</f>
        <v>20080</v>
      </c>
      <c r="H6" s="32">
        <v>4.0000000000000001E-3</v>
      </c>
      <c r="I6" s="31">
        <f>G6*H6</f>
        <v>80.320000000000007</v>
      </c>
      <c r="J6" s="33">
        <v>1.4999999999999999E-4</v>
      </c>
      <c r="K6" s="31">
        <f>J6*G6</f>
        <v>3.0119999999999996</v>
      </c>
      <c r="L6" s="34">
        <v>25</v>
      </c>
      <c r="M6" s="31">
        <f>(G6+I6+K6)/E6</f>
        <v>1008.1665999999999</v>
      </c>
      <c r="N6" s="31">
        <f>E6*M6+L6</f>
        <v>20188.331999999999</v>
      </c>
      <c r="O6" s="186" t="s">
        <v>183</v>
      </c>
      <c r="P6" s="187"/>
      <c r="Q6" s="188"/>
      <c r="R6" s="99" t="s">
        <v>103</v>
      </c>
      <c r="S6" s="99">
        <f>103850.892875-N6</f>
        <v>83662.56087500001</v>
      </c>
      <c r="T6" s="26"/>
      <c r="U6" s="26"/>
      <c r="V6" s="26"/>
      <c r="W6" s="26"/>
      <c r="X6" s="26"/>
      <c r="Y6" s="26"/>
      <c r="Z6" s="26"/>
      <c r="AA6" s="26"/>
      <c r="AB6" s="26"/>
      <c r="AC6" s="38"/>
      <c r="AD6" s="38"/>
    </row>
    <row r="7" spans="1:30">
      <c r="A7" s="38"/>
      <c r="B7" s="38"/>
      <c r="C7" s="38"/>
      <c r="D7" s="38"/>
      <c r="E7" s="38"/>
      <c r="F7" s="38"/>
      <c r="G7" s="38"/>
      <c r="H7" s="38"/>
      <c r="I7" s="38"/>
      <c r="J7" s="38"/>
      <c r="K7" s="38"/>
      <c r="L7" s="174" t="s">
        <v>119</v>
      </c>
      <c r="M7" s="170"/>
      <c r="N7" s="31">
        <f>N6</f>
        <v>20188.331999999999</v>
      </c>
      <c r="O7" s="26"/>
      <c r="P7" s="26"/>
      <c r="Q7" s="26"/>
      <c r="R7" s="51" t="s">
        <v>108</v>
      </c>
      <c r="S7" s="51">
        <v>3890.4890999999989</v>
      </c>
      <c r="T7" s="26"/>
      <c r="U7" s="26"/>
      <c r="V7" s="26"/>
      <c r="W7" s="26"/>
      <c r="X7" s="26"/>
      <c r="Y7" s="26"/>
      <c r="Z7" s="26"/>
      <c r="AA7" s="26"/>
      <c r="AB7" s="26"/>
      <c r="AC7" s="38"/>
      <c r="AD7" s="38"/>
    </row>
    <row r="8" spans="1:30">
      <c r="A8" s="38"/>
      <c r="B8" s="38"/>
      <c r="C8" s="38"/>
      <c r="D8" s="38"/>
      <c r="E8" s="38"/>
      <c r="F8" s="38"/>
      <c r="G8" s="38"/>
      <c r="H8" s="38"/>
      <c r="I8" s="38"/>
      <c r="J8" s="38"/>
      <c r="K8" s="38"/>
      <c r="L8" s="174" t="s">
        <v>184</v>
      </c>
      <c r="M8" s="170"/>
      <c r="N8" s="70">
        <v>174687.49528750003</v>
      </c>
      <c r="O8" s="26"/>
      <c r="P8" s="26"/>
      <c r="Q8" s="26"/>
      <c r="R8" s="51" t="s">
        <v>113</v>
      </c>
      <c r="S8" s="51">
        <v>6629.0168750000012</v>
      </c>
      <c r="T8" s="38"/>
      <c r="U8" s="26"/>
      <c r="V8" s="26"/>
      <c r="W8" s="26"/>
      <c r="X8" s="26"/>
      <c r="Y8" s="26"/>
      <c r="Z8" s="26"/>
      <c r="AA8" s="26"/>
      <c r="AB8" s="26"/>
      <c r="AC8" s="26"/>
      <c r="AD8" s="26"/>
    </row>
    <row r="9" spans="1:30">
      <c r="A9" s="38"/>
      <c r="B9" s="38"/>
      <c r="C9" s="38"/>
      <c r="D9" s="38"/>
      <c r="E9" s="38"/>
      <c r="F9" s="38"/>
      <c r="G9" s="38"/>
      <c r="H9" s="38"/>
      <c r="I9" s="38"/>
      <c r="J9" s="38"/>
      <c r="K9" s="38"/>
      <c r="L9" s="174" t="s">
        <v>121</v>
      </c>
      <c r="M9" s="170"/>
      <c r="N9" s="40">
        <f>N8-N7</f>
        <v>154499.16328750004</v>
      </c>
      <c r="O9" s="26"/>
      <c r="P9" s="26"/>
      <c r="Q9" s="26"/>
      <c r="R9" s="100" t="s">
        <v>118</v>
      </c>
      <c r="S9" s="100">
        <v>9669.4980000000032</v>
      </c>
      <c r="T9" s="26"/>
      <c r="U9" s="26"/>
      <c r="V9" s="26"/>
      <c r="W9" s="26"/>
      <c r="X9" s="26"/>
      <c r="Y9" s="26"/>
      <c r="Z9" s="26"/>
      <c r="AA9" s="26"/>
      <c r="AB9" s="26"/>
      <c r="AC9" s="38"/>
      <c r="AD9" s="38"/>
    </row>
    <row r="10" spans="1:30">
      <c r="A10" s="38"/>
      <c r="B10" s="38"/>
      <c r="C10" s="38"/>
      <c r="D10" s="38"/>
      <c r="E10" s="38"/>
      <c r="F10" s="38"/>
      <c r="G10" s="38"/>
      <c r="H10" s="38"/>
      <c r="I10" s="38"/>
      <c r="J10" s="38"/>
      <c r="K10" s="38"/>
      <c r="L10" s="41"/>
      <c r="M10" s="41"/>
      <c r="N10" s="26"/>
      <c r="O10" s="26"/>
      <c r="P10" s="26"/>
      <c r="Q10" s="38"/>
      <c r="R10" s="53" t="s">
        <v>92</v>
      </c>
      <c r="S10" s="40">
        <f>SUM(S5:S9)</f>
        <v>154499.16328750004</v>
      </c>
      <c r="T10" s="38"/>
      <c r="U10" s="26"/>
      <c r="V10" s="26"/>
      <c r="W10" s="26"/>
      <c r="X10" s="26"/>
      <c r="Y10" s="26"/>
      <c r="Z10" s="26"/>
      <c r="AA10" s="26"/>
      <c r="AB10" s="26"/>
      <c r="AC10" s="38"/>
      <c r="AD10" s="38"/>
    </row>
    <row r="11" spans="1:30">
      <c r="A11" s="38"/>
      <c r="B11" s="38"/>
      <c r="C11" s="38"/>
      <c r="D11" s="38"/>
      <c r="E11" s="38"/>
      <c r="F11" s="38"/>
      <c r="G11" s="38"/>
      <c r="H11" s="38"/>
      <c r="I11" s="38"/>
      <c r="J11" s="38"/>
      <c r="K11" s="38"/>
      <c r="L11" s="41"/>
      <c r="M11" s="41"/>
      <c r="N11" s="26"/>
      <c r="O11" s="26"/>
      <c r="P11" s="38"/>
      <c r="Q11" s="26"/>
      <c r="R11" s="26"/>
      <c r="S11" s="26"/>
      <c r="T11" s="26"/>
      <c r="U11" s="26"/>
      <c r="V11" s="26"/>
      <c r="W11" s="26"/>
      <c r="X11" s="26"/>
      <c r="Y11" s="26"/>
      <c r="Z11" s="26"/>
      <c r="AA11" s="26"/>
      <c r="AB11" s="26"/>
      <c r="AC11" s="38"/>
      <c r="AD11" s="38"/>
    </row>
    <row r="12" spans="1:30">
      <c r="A12" s="38"/>
      <c r="B12" s="38"/>
      <c r="C12" s="38"/>
      <c r="D12" s="38"/>
      <c r="E12" s="38"/>
      <c r="F12" s="38"/>
      <c r="G12" s="38"/>
      <c r="H12" s="38"/>
      <c r="I12" s="38"/>
      <c r="J12" s="38"/>
      <c r="K12" s="38"/>
      <c r="L12" s="41"/>
      <c r="M12" s="41"/>
      <c r="N12" s="26"/>
      <c r="O12" s="26"/>
      <c r="P12" s="38"/>
      <c r="Q12" s="26"/>
      <c r="R12" s="26"/>
      <c r="S12" s="26"/>
      <c r="T12" s="26"/>
      <c r="U12" s="26"/>
      <c r="V12" s="26"/>
      <c r="W12" s="26"/>
      <c r="X12" s="26"/>
      <c r="Y12" s="26"/>
      <c r="Z12" s="26"/>
      <c r="AA12" s="26"/>
      <c r="AB12" s="26"/>
      <c r="AC12" s="38"/>
      <c r="AD12" s="38"/>
    </row>
    <row r="13" spans="1:30">
      <c r="A13" s="38"/>
      <c r="B13" s="38"/>
      <c r="C13" s="38"/>
      <c r="D13" s="38"/>
      <c r="E13" s="38"/>
      <c r="F13" s="38"/>
      <c r="G13" s="38"/>
      <c r="H13" s="38"/>
      <c r="I13" s="38"/>
      <c r="J13" s="38"/>
      <c r="K13" s="38"/>
      <c r="L13" s="41"/>
      <c r="M13" s="41"/>
      <c r="N13" s="26"/>
      <c r="O13" s="26"/>
      <c r="P13" s="38"/>
      <c r="Q13" s="26"/>
      <c r="R13" s="26"/>
      <c r="T13" s="53" t="s">
        <v>94</v>
      </c>
      <c r="U13" s="53" t="s">
        <v>135</v>
      </c>
      <c r="V13" s="26"/>
      <c r="W13" s="26"/>
      <c r="X13" s="26"/>
      <c r="Y13" s="26"/>
      <c r="Z13" s="26"/>
      <c r="AA13" s="26"/>
      <c r="AB13" s="26"/>
      <c r="AC13" s="38"/>
      <c r="AD13" s="38"/>
    </row>
    <row r="14" spans="1:30">
      <c r="A14" s="38"/>
      <c r="B14" s="38"/>
      <c r="C14" s="38"/>
      <c r="D14" s="38"/>
      <c r="E14" s="38"/>
      <c r="F14" s="38"/>
      <c r="G14" s="38"/>
      <c r="H14" s="38"/>
      <c r="I14" s="38"/>
      <c r="J14" s="38"/>
      <c r="K14" s="38"/>
      <c r="L14" s="41"/>
      <c r="M14" s="41"/>
      <c r="N14" s="26"/>
      <c r="O14" s="26"/>
      <c r="P14" s="38"/>
      <c r="Q14" s="26"/>
      <c r="R14" s="26"/>
      <c r="T14" s="51" t="s">
        <v>100</v>
      </c>
      <c r="U14" s="31">
        <v>50647.598437500012</v>
      </c>
      <c r="V14" s="26"/>
      <c r="W14" s="26"/>
      <c r="X14" s="26"/>
      <c r="Y14" s="26"/>
      <c r="Z14" s="26"/>
      <c r="AA14" s="26"/>
      <c r="AB14" s="26"/>
      <c r="AC14" s="38"/>
      <c r="AD14" s="38"/>
    </row>
    <row r="15" spans="1:30">
      <c r="A15" s="181" t="s">
        <v>185</v>
      </c>
      <c r="B15" s="145"/>
      <c r="C15" s="26"/>
      <c r="D15" s="26"/>
      <c r="E15" s="26"/>
      <c r="F15" s="26"/>
      <c r="G15" s="26"/>
      <c r="H15" s="26"/>
      <c r="I15" s="26"/>
      <c r="J15" s="26"/>
      <c r="K15" s="26"/>
      <c r="L15" s="26"/>
      <c r="M15" s="26"/>
      <c r="N15" s="26"/>
      <c r="O15" s="26"/>
      <c r="P15" s="38"/>
      <c r="Q15" s="26"/>
      <c r="R15" s="26"/>
      <c r="T15" s="51" t="s">
        <v>103</v>
      </c>
      <c r="U15" s="51">
        <v>83662.56087500001</v>
      </c>
      <c r="V15" s="26"/>
      <c r="W15" s="26"/>
      <c r="X15" s="26"/>
      <c r="Y15" s="26"/>
      <c r="Z15" s="26"/>
      <c r="AA15" s="26"/>
      <c r="AB15" s="26"/>
      <c r="AC15" s="26"/>
      <c r="AD15" s="26"/>
    </row>
    <row r="16" spans="1:30">
      <c r="A16" s="39" t="s">
        <v>79</v>
      </c>
      <c r="B16" s="39" t="s">
        <v>123</v>
      </c>
      <c r="C16" s="39" t="s">
        <v>81</v>
      </c>
      <c r="D16" s="39" t="s">
        <v>82</v>
      </c>
      <c r="E16" s="39" t="s">
        <v>83</v>
      </c>
      <c r="F16" s="39" t="s">
        <v>84</v>
      </c>
      <c r="G16" s="39" t="s">
        <v>124</v>
      </c>
      <c r="H16" s="39" t="s">
        <v>85</v>
      </c>
      <c r="I16" s="39" t="s">
        <v>125</v>
      </c>
      <c r="J16" s="39" t="s">
        <v>126</v>
      </c>
      <c r="K16" s="39" t="s">
        <v>127</v>
      </c>
      <c r="L16" s="39" t="s">
        <v>128</v>
      </c>
      <c r="M16" s="39" t="s">
        <v>129</v>
      </c>
      <c r="N16" s="39" t="s">
        <v>91</v>
      </c>
      <c r="O16" s="39" t="s">
        <v>130</v>
      </c>
      <c r="P16" s="39" t="s">
        <v>92</v>
      </c>
      <c r="Q16" s="39" t="s">
        <v>131</v>
      </c>
      <c r="R16" s="101" t="s">
        <v>132</v>
      </c>
      <c r="S16" s="43" t="s">
        <v>158</v>
      </c>
      <c r="T16" s="51" t="s">
        <v>108</v>
      </c>
      <c r="U16" s="51">
        <v>3890.4890999999989</v>
      </c>
      <c r="V16" s="26"/>
      <c r="W16" s="26"/>
      <c r="X16" s="26"/>
      <c r="Y16" s="26"/>
      <c r="Z16" s="26"/>
      <c r="AA16" s="26"/>
      <c r="AB16" s="26"/>
      <c r="AC16" s="26"/>
      <c r="AD16" s="26"/>
    </row>
    <row r="17" spans="1:30">
      <c r="A17" s="29">
        <v>1</v>
      </c>
      <c r="B17" s="29" t="s">
        <v>182</v>
      </c>
      <c r="C17" s="29" t="s">
        <v>170</v>
      </c>
      <c r="D17" s="29" t="s">
        <v>171</v>
      </c>
      <c r="E17" s="29">
        <v>110</v>
      </c>
      <c r="F17" s="29">
        <v>945</v>
      </c>
      <c r="G17" s="29">
        <v>858.29174999999998</v>
      </c>
      <c r="H17" s="31">
        <f>E17*F17</f>
        <v>103950</v>
      </c>
      <c r="I17" s="32">
        <v>3.7000000000000002E-3</v>
      </c>
      <c r="J17" s="31">
        <f>H17*I17</f>
        <v>384.61500000000001</v>
      </c>
      <c r="K17" s="102">
        <f>7.5%*(E17*F17-E17*G17)</f>
        <v>715.34306250000009</v>
      </c>
      <c r="L17" s="65">
        <v>1.4999999999999999E-4</v>
      </c>
      <c r="M17" s="40">
        <f>L17*H17</f>
        <v>15.592499999999999</v>
      </c>
      <c r="N17" s="102">
        <f>(H17-J17-K17-M17)/E17</f>
        <v>934.85863124999992</v>
      </c>
      <c r="O17" s="29">
        <v>25</v>
      </c>
      <c r="P17" s="31">
        <f>N17*E17+O17</f>
        <v>102859.44943749999</v>
      </c>
      <c r="Q17" s="31">
        <v>94437.092499999999</v>
      </c>
      <c r="R17" s="103">
        <f>P17-Q17</f>
        <v>8422.3569374999934</v>
      </c>
      <c r="S17" s="35" t="s">
        <v>186</v>
      </c>
      <c r="T17" s="96" t="s">
        <v>113</v>
      </c>
      <c r="U17" s="96">
        <f>6629.016875+P17</f>
        <v>109488.46631249999</v>
      </c>
      <c r="V17" s="26"/>
      <c r="W17" s="26"/>
      <c r="X17" s="26"/>
      <c r="Y17" s="26"/>
      <c r="Z17" s="26"/>
      <c r="AA17" s="26"/>
      <c r="AB17" s="26"/>
      <c r="AC17" s="26"/>
      <c r="AD17" s="26"/>
    </row>
    <row r="18" spans="1:30">
      <c r="A18" s="26"/>
      <c r="B18" s="26"/>
      <c r="C18" s="26"/>
      <c r="D18" s="26"/>
      <c r="E18" s="26"/>
      <c r="F18" s="26"/>
      <c r="G18" s="26"/>
      <c r="H18" s="26"/>
      <c r="I18" s="26"/>
      <c r="J18" s="26"/>
      <c r="K18" s="26"/>
      <c r="L18" s="26"/>
      <c r="M18" s="26"/>
      <c r="N18" s="26"/>
      <c r="O18" s="39" t="s">
        <v>152</v>
      </c>
      <c r="P18" s="31">
        <f>P17</f>
        <v>102859.44943749999</v>
      </c>
      <c r="Q18" s="26"/>
      <c r="R18" s="26"/>
      <c r="T18" s="51" t="s">
        <v>118</v>
      </c>
      <c r="U18" s="100">
        <v>9669.4980000000032</v>
      </c>
      <c r="V18" s="26"/>
      <c r="W18" s="26"/>
      <c r="X18" s="26"/>
      <c r="Y18" s="26"/>
      <c r="Z18" s="26"/>
      <c r="AA18" s="26"/>
      <c r="AB18" s="26"/>
      <c r="AC18" s="26"/>
      <c r="AD18" s="26"/>
    </row>
    <row r="19" spans="1:30">
      <c r="A19" s="38"/>
      <c r="B19" s="38"/>
      <c r="C19" s="38"/>
      <c r="D19" s="38"/>
      <c r="E19" s="38"/>
      <c r="F19" s="38"/>
      <c r="G19" s="38"/>
      <c r="H19" s="38"/>
      <c r="I19" s="38"/>
      <c r="J19" s="38"/>
      <c r="K19" s="38"/>
      <c r="L19" s="41"/>
      <c r="M19" s="41"/>
      <c r="N19" s="26"/>
      <c r="O19" s="39" t="s">
        <v>131</v>
      </c>
      <c r="P19" s="31">
        <f>Q17</f>
        <v>94437.092499999999</v>
      </c>
      <c r="Q19" s="26"/>
      <c r="R19" s="26"/>
      <c r="T19" s="53" t="s">
        <v>92</v>
      </c>
      <c r="U19" s="40">
        <f>SUM(U14:U18)</f>
        <v>257358.61272500004</v>
      </c>
      <c r="V19" s="26"/>
      <c r="W19" s="26"/>
      <c r="X19" s="26"/>
      <c r="Y19" s="26"/>
      <c r="Z19" s="26"/>
      <c r="AA19" s="26"/>
      <c r="AB19" s="26"/>
      <c r="AC19" s="38"/>
      <c r="AD19" s="38"/>
    </row>
    <row r="20" spans="1:30">
      <c r="A20" s="38"/>
      <c r="B20" s="38"/>
      <c r="C20" s="38"/>
      <c r="D20" s="38"/>
      <c r="E20" s="38"/>
      <c r="F20" s="38"/>
      <c r="G20" s="38"/>
      <c r="H20" s="38"/>
      <c r="I20" s="38"/>
      <c r="J20" s="38"/>
      <c r="K20" s="38"/>
      <c r="L20" s="41"/>
      <c r="M20" s="41"/>
      <c r="N20" s="26"/>
      <c r="O20" s="39" t="s">
        <v>154</v>
      </c>
      <c r="P20" s="31">
        <f>P18-P19</f>
        <v>8422.3569374999934</v>
      </c>
      <c r="Q20" s="26"/>
      <c r="R20" s="26"/>
      <c r="S20" s="38"/>
      <c r="T20" s="38"/>
      <c r="U20" s="26"/>
      <c r="V20" s="26"/>
      <c r="W20" s="26"/>
      <c r="X20" s="26"/>
      <c r="Y20" s="26"/>
      <c r="Z20" s="26"/>
      <c r="AA20" s="26"/>
      <c r="AB20" s="26"/>
      <c r="AC20" s="38"/>
      <c r="AD20" s="38"/>
    </row>
    <row r="21" spans="1:30">
      <c r="A21" s="38"/>
      <c r="B21" s="38"/>
      <c r="C21" s="38"/>
      <c r="D21" s="38"/>
      <c r="E21" s="38"/>
      <c r="F21" s="38"/>
      <c r="G21" s="38"/>
      <c r="H21" s="38"/>
      <c r="I21" s="38"/>
      <c r="J21" s="38"/>
      <c r="K21" s="38"/>
      <c r="L21" s="41"/>
      <c r="M21" s="41"/>
      <c r="N21" s="26"/>
      <c r="O21" s="43" t="s">
        <v>135</v>
      </c>
      <c r="P21" s="40">
        <f>N9+P18</f>
        <v>257358.61272500001</v>
      </c>
      <c r="Q21" s="26"/>
      <c r="R21" s="26"/>
      <c r="S21" s="26"/>
      <c r="T21" s="26"/>
      <c r="U21" s="26"/>
      <c r="V21" s="26"/>
      <c r="W21" s="26"/>
      <c r="X21" s="26"/>
      <c r="Y21" s="26"/>
      <c r="Z21" s="26"/>
      <c r="AA21" s="26"/>
      <c r="AB21" s="26"/>
      <c r="AC21" s="38"/>
      <c r="AD21" s="38"/>
    </row>
    <row r="22" spans="1:30">
      <c r="A22" s="38"/>
      <c r="B22" s="38"/>
      <c r="C22" s="38"/>
      <c r="D22" s="38"/>
      <c r="E22" s="38"/>
      <c r="F22" s="38"/>
      <c r="G22" s="38"/>
      <c r="H22" s="38"/>
      <c r="I22" s="38"/>
      <c r="J22" s="38"/>
      <c r="K22" s="38"/>
      <c r="L22" s="41"/>
      <c r="M22" s="41"/>
      <c r="N22" s="26"/>
      <c r="O22" s="26"/>
      <c r="P22" s="38"/>
      <c r="Q22" s="26"/>
      <c r="R22" s="26"/>
      <c r="S22" s="26"/>
      <c r="T22" s="26"/>
      <c r="U22" s="26"/>
      <c r="V22" s="26"/>
      <c r="W22" s="26"/>
      <c r="X22" s="26"/>
      <c r="Y22" s="26"/>
      <c r="Z22" s="26"/>
      <c r="AA22" s="26"/>
      <c r="AB22" s="26"/>
      <c r="AC22" s="38"/>
      <c r="AD22" s="38"/>
    </row>
    <row r="23" spans="1:30">
      <c r="A23" s="38"/>
      <c r="B23" s="38"/>
      <c r="C23" s="38"/>
      <c r="D23" s="38"/>
      <c r="E23" s="38"/>
      <c r="F23" s="38"/>
      <c r="G23" s="38"/>
      <c r="H23" s="38"/>
      <c r="I23" s="38"/>
      <c r="J23" s="38"/>
      <c r="K23" s="38"/>
      <c r="L23" s="41"/>
      <c r="M23" s="41"/>
      <c r="N23" s="26"/>
      <c r="O23" s="26"/>
      <c r="P23" s="38"/>
      <c r="Q23" s="26"/>
      <c r="R23" s="26"/>
      <c r="S23" s="26"/>
      <c r="T23" s="26"/>
      <c r="U23" s="26"/>
      <c r="V23" s="26"/>
      <c r="W23" s="26"/>
      <c r="X23" s="26"/>
      <c r="Y23" s="26"/>
      <c r="Z23" s="26"/>
      <c r="AA23" s="26"/>
      <c r="AB23" s="26"/>
      <c r="AC23" s="38"/>
      <c r="AD23" s="38"/>
    </row>
    <row r="24" spans="1:30">
      <c r="A24" s="38"/>
      <c r="B24" s="38"/>
      <c r="C24" s="38"/>
      <c r="D24" s="38"/>
      <c r="E24" s="38"/>
      <c r="F24" s="38"/>
      <c r="G24" s="38"/>
      <c r="H24" s="38"/>
      <c r="I24" s="38"/>
      <c r="J24" s="38"/>
      <c r="K24" s="38"/>
      <c r="L24" s="41"/>
      <c r="M24" s="41"/>
      <c r="N24" s="26"/>
      <c r="O24" s="26"/>
      <c r="P24" s="26"/>
      <c r="Q24" s="26"/>
      <c r="R24" s="26"/>
      <c r="S24" s="26"/>
      <c r="T24" s="26"/>
      <c r="U24" s="26"/>
      <c r="V24" s="26"/>
      <c r="W24" s="26"/>
      <c r="X24" s="26"/>
      <c r="Y24" s="26"/>
      <c r="Z24" s="26"/>
      <c r="AA24" s="26"/>
      <c r="AB24" s="26"/>
      <c r="AC24" s="38"/>
      <c r="AD24" s="38"/>
    </row>
    <row r="25" spans="1:30">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row>
    <row r="26" spans="1:30">
      <c r="A26" s="169" t="s">
        <v>78</v>
      </c>
      <c r="B26" s="170"/>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row>
    <row r="27" spans="1:30">
      <c r="A27" s="165" t="s">
        <v>79</v>
      </c>
      <c r="B27" s="165" t="s">
        <v>80</v>
      </c>
      <c r="C27" s="165" t="s">
        <v>81</v>
      </c>
      <c r="D27" s="165" t="s">
        <v>82</v>
      </c>
      <c r="E27" s="165" t="s">
        <v>83</v>
      </c>
      <c r="F27" s="165" t="s">
        <v>84</v>
      </c>
      <c r="G27" s="165" t="s">
        <v>85</v>
      </c>
      <c r="H27" s="165" t="s">
        <v>86</v>
      </c>
      <c r="I27" s="165" t="s">
        <v>87</v>
      </c>
      <c r="J27" s="165" t="s">
        <v>88</v>
      </c>
      <c r="K27" s="165" t="s">
        <v>89</v>
      </c>
      <c r="L27" s="165" t="s">
        <v>90</v>
      </c>
      <c r="M27" s="165" t="s">
        <v>91</v>
      </c>
      <c r="N27" s="165" t="s">
        <v>92</v>
      </c>
      <c r="O27" s="171" t="s">
        <v>158</v>
      </c>
      <c r="P27" s="142"/>
      <c r="Q27" s="143"/>
      <c r="R27" s="53" t="s">
        <v>94</v>
      </c>
      <c r="S27" s="53" t="s">
        <v>135</v>
      </c>
      <c r="T27" s="26"/>
      <c r="U27" s="26"/>
      <c r="V27" s="26"/>
      <c r="W27" s="26"/>
      <c r="X27" s="26"/>
      <c r="Y27" s="26"/>
      <c r="Z27" s="26"/>
      <c r="AA27" s="38"/>
      <c r="AB27" s="38"/>
    </row>
    <row r="28" spans="1:30">
      <c r="A28" s="166"/>
      <c r="B28" s="166"/>
      <c r="C28" s="166"/>
      <c r="D28" s="166"/>
      <c r="E28" s="166"/>
      <c r="F28" s="166"/>
      <c r="G28" s="166"/>
      <c r="H28" s="166"/>
      <c r="I28" s="166"/>
      <c r="J28" s="166"/>
      <c r="K28" s="166"/>
      <c r="L28" s="166"/>
      <c r="M28" s="166"/>
      <c r="N28" s="166"/>
      <c r="O28" s="147"/>
      <c r="P28" s="148"/>
      <c r="Q28" s="149"/>
      <c r="R28" s="39" t="s">
        <v>108</v>
      </c>
      <c r="S28" s="51">
        <v>3890.4890999999989</v>
      </c>
      <c r="T28" s="26"/>
      <c r="U28" s="26"/>
      <c r="V28" s="26"/>
      <c r="W28" s="26"/>
      <c r="X28" s="26"/>
      <c r="Y28" s="26"/>
      <c r="Z28" s="26"/>
      <c r="AA28" s="38"/>
      <c r="AB28" s="38"/>
    </row>
    <row r="29" spans="1:30" ht="13.2">
      <c r="A29" s="29">
        <v>2</v>
      </c>
      <c r="B29" s="30" t="s">
        <v>187</v>
      </c>
      <c r="C29" s="29" t="s">
        <v>136</v>
      </c>
      <c r="D29" s="29" t="s">
        <v>98</v>
      </c>
      <c r="E29" s="29">
        <v>40</v>
      </c>
      <c r="F29" s="29">
        <v>967</v>
      </c>
      <c r="G29" s="31">
        <f t="shared" ref="G29:G31" si="0">E29*F29</f>
        <v>38680</v>
      </c>
      <c r="H29" s="32">
        <v>4.0000000000000001E-3</v>
      </c>
      <c r="I29" s="31">
        <f t="shared" ref="I29:I31" si="1">G29*H29</f>
        <v>154.72</v>
      </c>
      <c r="J29" s="33">
        <v>1.4999999999999999E-4</v>
      </c>
      <c r="K29" s="31">
        <f>J29*G29</f>
        <v>5.8019999999999996</v>
      </c>
      <c r="L29" s="34">
        <v>25</v>
      </c>
      <c r="M29" s="31">
        <f>(G29+I29+K29)/E29</f>
        <v>971.01305000000013</v>
      </c>
      <c r="N29" s="31">
        <f>E29*M29+L29</f>
        <v>38865.522000000004</v>
      </c>
      <c r="O29" s="189" t="s">
        <v>188</v>
      </c>
      <c r="P29" s="148"/>
      <c r="Q29" s="149"/>
      <c r="R29" s="104" t="s">
        <v>103</v>
      </c>
      <c r="S29" s="99">
        <f>83662.560875-N29</f>
        <v>44797.038874999991</v>
      </c>
      <c r="T29" s="26"/>
      <c r="U29" s="26"/>
      <c r="V29" s="26"/>
      <c r="W29" s="26"/>
      <c r="X29" s="26"/>
      <c r="Y29" s="26"/>
      <c r="Z29" s="26"/>
      <c r="AA29" s="38"/>
      <c r="AB29" s="38"/>
    </row>
    <row r="30" spans="1:30" ht="13.2">
      <c r="A30" s="29">
        <v>3</v>
      </c>
      <c r="B30" s="29" t="s">
        <v>187</v>
      </c>
      <c r="C30" s="29" t="s">
        <v>189</v>
      </c>
      <c r="D30" s="29" t="s">
        <v>160</v>
      </c>
      <c r="E30" s="29">
        <v>100</v>
      </c>
      <c r="F30" s="29">
        <v>497</v>
      </c>
      <c r="G30" s="31">
        <f t="shared" si="0"/>
        <v>49700</v>
      </c>
      <c r="H30" s="32">
        <v>4.0000000000000001E-3</v>
      </c>
      <c r="I30" s="31">
        <f t="shared" si="1"/>
        <v>198.8</v>
      </c>
      <c r="J30" s="65">
        <v>1.4999999999999999E-4</v>
      </c>
      <c r="K30" s="31">
        <f t="shared" ref="K30:K31" si="2">G30*J30</f>
        <v>7.4549999999999992</v>
      </c>
      <c r="L30" s="29">
        <v>25</v>
      </c>
      <c r="M30" s="31">
        <f t="shared" ref="M30:M31" si="3">(K30+I30+G30)/E30</f>
        <v>499.06254999999999</v>
      </c>
      <c r="N30" s="31">
        <f t="shared" ref="N30:N31" si="4">(E30*M30)+L30</f>
        <v>49931.254999999997</v>
      </c>
      <c r="O30" s="190" t="s">
        <v>190</v>
      </c>
      <c r="P30" s="187"/>
      <c r="Q30" s="188"/>
      <c r="R30" s="104" t="s">
        <v>100</v>
      </c>
      <c r="S30" s="99">
        <f>50647.59844-N30</f>
        <v>716.34344000000419</v>
      </c>
      <c r="T30" s="38"/>
      <c r="U30" s="38"/>
      <c r="V30" s="38"/>
      <c r="W30" s="38"/>
      <c r="X30" s="38"/>
      <c r="Y30" s="38"/>
      <c r="Z30" s="38"/>
      <c r="AA30" s="38"/>
      <c r="AB30" s="38"/>
      <c r="AC30" s="38"/>
      <c r="AD30" s="38"/>
    </row>
    <row r="31" spans="1:30" ht="13.8">
      <c r="A31" s="39">
        <v>1</v>
      </c>
      <c r="B31" s="39" t="s">
        <v>187</v>
      </c>
      <c r="C31" s="29" t="s">
        <v>110</v>
      </c>
      <c r="D31" s="39" t="s">
        <v>191</v>
      </c>
      <c r="E31" s="39">
        <v>80</v>
      </c>
      <c r="F31" s="39">
        <v>756</v>
      </c>
      <c r="G31" s="31">
        <f t="shared" si="0"/>
        <v>60480</v>
      </c>
      <c r="H31" s="32">
        <v>3.7000000000000002E-3</v>
      </c>
      <c r="I31" s="31">
        <f t="shared" si="1"/>
        <v>223.77600000000001</v>
      </c>
      <c r="J31" s="65">
        <v>1.4999999999999999E-4</v>
      </c>
      <c r="K31" s="31">
        <f t="shared" si="2"/>
        <v>9.0719999999999992</v>
      </c>
      <c r="L31" s="29">
        <v>25</v>
      </c>
      <c r="M31" s="31">
        <f t="shared" si="3"/>
        <v>758.91059999999993</v>
      </c>
      <c r="N31" s="31">
        <f t="shared" si="4"/>
        <v>60737.847999999998</v>
      </c>
      <c r="O31" s="191" t="s">
        <v>192</v>
      </c>
      <c r="P31" s="173"/>
      <c r="Q31" s="170"/>
      <c r="R31" s="39" t="s">
        <v>193</v>
      </c>
      <c r="S31" s="31">
        <f>U17-N31</f>
        <v>48750.618312499995</v>
      </c>
      <c r="T31" s="26"/>
      <c r="U31" s="26"/>
      <c r="V31" s="26"/>
      <c r="W31" s="26"/>
      <c r="X31" s="26"/>
      <c r="Y31" s="26"/>
      <c r="Z31" s="26"/>
      <c r="AA31" s="26"/>
      <c r="AB31" s="26"/>
      <c r="AC31" s="26"/>
      <c r="AD31" s="26"/>
    </row>
    <row r="32" spans="1:30" ht="13.2">
      <c r="A32" s="26"/>
      <c r="B32" s="26"/>
      <c r="C32" s="26"/>
      <c r="D32" s="26"/>
      <c r="E32" s="26"/>
      <c r="F32" s="26"/>
      <c r="G32" s="26"/>
      <c r="H32" s="26"/>
      <c r="I32" s="26"/>
      <c r="J32" s="26"/>
      <c r="K32" s="26"/>
      <c r="L32" s="174" t="s">
        <v>119</v>
      </c>
      <c r="M32" s="170"/>
      <c r="N32" s="31">
        <f>N29+N30+N31</f>
        <v>149534.625</v>
      </c>
      <c r="P32" s="26"/>
      <c r="Q32" s="26"/>
      <c r="R32" s="53" t="s">
        <v>118</v>
      </c>
      <c r="S32" s="100">
        <v>9669.4980000000032</v>
      </c>
      <c r="T32" s="26"/>
      <c r="U32" s="26"/>
      <c r="V32" s="26"/>
      <c r="W32" s="26"/>
      <c r="X32" s="26"/>
      <c r="Y32" s="26"/>
      <c r="Z32" s="26"/>
      <c r="AA32" s="26"/>
      <c r="AB32" s="26"/>
      <c r="AC32" s="26"/>
      <c r="AD32" s="26"/>
    </row>
    <row r="33" spans="1:30" ht="13.2">
      <c r="A33" s="26"/>
      <c r="B33" s="26"/>
      <c r="C33" s="26"/>
      <c r="D33" s="26"/>
      <c r="E33" s="26"/>
      <c r="F33" s="26"/>
      <c r="G33" s="26"/>
      <c r="H33" s="26"/>
      <c r="I33" s="26"/>
      <c r="J33" s="26"/>
      <c r="K33" s="26"/>
      <c r="L33" s="174" t="s">
        <v>173</v>
      </c>
      <c r="M33" s="170"/>
      <c r="N33" s="29">
        <f>P21</f>
        <v>257358.61272500001</v>
      </c>
      <c r="P33" s="26"/>
      <c r="Q33" s="26"/>
      <c r="R33" s="53" t="s">
        <v>92</v>
      </c>
      <c r="S33" s="40">
        <f>SUM(S28:S32)</f>
        <v>107823.98772749999</v>
      </c>
      <c r="T33" s="26"/>
      <c r="U33" s="26"/>
      <c r="V33" s="26"/>
      <c r="W33" s="26"/>
      <c r="X33" s="26"/>
      <c r="Y33" s="26"/>
      <c r="Z33" s="26"/>
      <c r="AA33" s="26"/>
      <c r="AB33" s="26"/>
      <c r="AC33" s="26"/>
      <c r="AD33" s="26"/>
    </row>
    <row r="34" spans="1:30" ht="13.2">
      <c r="A34" s="26"/>
      <c r="B34" s="26"/>
      <c r="C34" s="26"/>
      <c r="D34" s="26"/>
      <c r="E34" s="26"/>
      <c r="F34" s="26"/>
      <c r="G34" s="26"/>
      <c r="H34" s="26"/>
      <c r="I34" s="26"/>
      <c r="J34" s="26"/>
      <c r="K34" s="26"/>
      <c r="L34" s="174" t="s">
        <v>121</v>
      </c>
      <c r="M34" s="170"/>
      <c r="N34" s="40">
        <f>N33-N32</f>
        <v>107823.98772500001</v>
      </c>
      <c r="O34" s="26"/>
      <c r="P34" s="26"/>
      <c r="Q34" s="26"/>
      <c r="R34" s="26"/>
      <c r="S34" s="26"/>
      <c r="T34" s="26"/>
      <c r="U34" s="26"/>
      <c r="V34" s="26"/>
      <c r="W34" s="26"/>
      <c r="X34" s="26"/>
      <c r="Y34" s="26"/>
      <c r="Z34" s="26"/>
      <c r="AA34" s="26"/>
      <c r="AB34" s="26"/>
      <c r="AC34" s="26"/>
      <c r="AD34" s="26"/>
    </row>
    <row r="35" spans="1:30" ht="13.2">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row>
    <row r="36" spans="1:30" ht="13.2">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row>
    <row r="37" spans="1:30" ht="13.2">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row>
    <row r="38" spans="1:30" ht="13.2">
      <c r="A38" s="105"/>
      <c r="B38" s="105"/>
      <c r="C38" s="105"/>
      <c r="D38" s="105"/>
      <c r="E38" s="105"/>
      <c r="F38" s="105"/>
      <c r="G38" s="105"/>
      <c r="H38" s="105"/>
      <c r="I38" s="105"/>
      <c r="J38" s="105"/>
      <c r="K38" s="105"/>
      <c r="L38" s="105"/>
      <c r="M38" s="105"/>
      <c r="N38" s="105"/>
      <c r="O38" s="105"/>
      <c r="P38" s="105"/>
      <c r="Q38" s="105"/>
      <c r="R38" s="105"/>
      <c r="S38" s="105"/>
      <c r="T38" s="105"/>
      <c r="U38" s="105"/>
      <c r="V38" s="105"/>
      <c r="W38" s="105"/>
      <c r="X38" s="105"/>
      <c r="Y38" s="105"/>
      <c r="Z38" s="105"/>
      <c r="AA38" s="105"/>
      <c r="AB38" s="105"/>
      <c r="AC38" s="105"/>
      <c r="AD38" s="105"/>
    </row>
    <row r="39" spans="1:30" ht="13.2">
      <c r="A39" s="167" t="s">
        <v>194</v>
      </c>
      <c r="B39" s="145"/>
      <c r="C39" s="145"/>
      <c r="D39" s="38"/>
      <c r="E39" s="38"/>
      <c r="F39" s="38"/>
      <c r="G39" s="38"/>
      <c r="H39" s="26"/>
      <c r="I39" s="26"/>
      <c r="J39" s="26"/>
      <c r="K39" s="26"/>
      <c r="L39" s="26"/>
      <c r="M39" s="26"/>
      <c r="N39" s="26"/>
      <c r="O39" s="26"/>
      <c r="P39" s="26"/>
      <c r="Q39" s="26"/>
      <c r="R39" s="26"/>
      <c r="S39" s="26"/>
      <c r="T39" s="26"/>
      <c r="U39" s="26"/>
      <c r="V39" s="26"/>
      <c r="W39" s="26"/>
      <c r="X39" s="26"/>
      <c r="Y39" s="26"/>
      <c r="Z39" s="26"/>
      <c r="AA39" s="26"/>
      <c r="AB39" s="26"/>
      <c r="AC39" s="26"/>
      <c r="AD39" s="26"/>
    </row>
    <row r="40" spans="1:30" ht="13.2">
      <c r="A40" s="39" t="s">
        <v>79</v>
      </c>
      <c r="B40" s="39" t="s">
        <v>35</v>
      </c>
      <c r="C40" s="39" t="s">
        <v>81</v>
      </c>
      <c r="D40" s="39" t="s">
        <v>82</v>
      </c>
      <c r="E40" s="39" t="s">
        <v>83</v>
      </c>
      <c r="F40" s="39" t="s">
        <v>84</v>
      </c>
      <c r="G40" s="39" t="s">
        <v>85</v>
      </c>
      <c r="H40" s="26"/>
      <c r="I40" s="26"/>
      <c r="J40" s="26"/>
      <c r="K40" s="26"/>
      <c r="L40" s="26"/>
      <c r="M40" s="26"/>
      <c r="N40" s="26"/>
      <c r="O40" s="26"/>
      <c r="P40" s="26"/>
      <c r="Q40" s="26"/>
      <c r="R40" s="26"/>
      <c r="S40" s="26"/>
      <c r="T40" s="26"/>
      <c r="U40" s="26"/>
      <c r="V40" s="26"/>
      <c r="W40" s="26"/>
      <c r="X40" s="26"/>
      <c r="Y40" s="26"/>
      <c r="Z40" s="26"/>
      <c r="AA40" s="26"/>
      <c r="AB40" s="26"/>
      <c r="AC40" s="26"/>
      <c r="AD40" s="26"/>
    </row>
    <row r="41" spans="1:30" ht="13.2">
      <c r="A41" s="57">
        <v>1</v>
      </c>
      <c r="B41" s="97" t="s">
        <v>195</v>
      </c>
      <c r="C41" s="29" t="s">
        <v>168</v>
      </c>
      <c r="D41" s="29" t="s">
        <v>106</v>
      </c>
      <c r="E41" s="29">
        <v>50</v>
      </c>
      <c r="F41" s="29">
        <v>665.2</v>
      </c>
      <c r="G41" s="31">
        <f t="shared" ref="G41:G48" si="5">E41*F41</f>
        <v>33260</v>
      </c>
      <c r="H41" s="26"/>
      <c r="I41" s="26"/>
      <c r="J41" s="26"/>
      <c r="K41" s="26"/>
      <c r="L41" s="26"/>
      <c r="M41" s="26"/>
      <c r="N41" s="26"/>
      <c r="O41" s="26"/>
      <c r="P41" s="26"/>
      <c r="Q41" s="26"/>
      <c r="R41" s="26"/>
      <c r="S41" s="26"/>
      <c r="T41" s="26"/>
      <c r="U41" s="26"/>
      <c r="V41" s="26"/>
      <c r="W41" s="26"/>
      <c r="X41" s="26"/>
      <c r="Y41" s="26"/>
      <c r="Z41" s="26"/>
      <c r="AA41" s="26"/>
      <c r="AB41" s="26"/>
      <c r="AC41" s="26"/>
      <c r="AD41" s="26"/>
    </row>
    <row r="42" spans="1:30" ht="13.2">
      <c r="A42" s="57">
        <v>2</v>
      </c>
      <c r="B42" s="97" t="s">
        <v>195</v>
      </c>
      <c r="C42" s="29" t="s">
        <v>105</v>
      </c>
      <c r="D42" s="29" t="s">
        <v>106</v>
      </c>
      <c r="E42" s="29">
        <v>100</v>
      </c>
      <c r="F42" s="29">
        <v>435.9</v>
      </c>
      <c r="G42" s="31">
        <f t="shared" si="5"/>
        <v>43590</v>
      </c>
      <c r="H42" s="26"/>
      <c r="I42" s="26"/>
      <c r="J42" s="26"/>
      <c r="K42" s="26"/>
      <c r="L42" s="26"/>
      <c r="M42" s="26"/>
      <c r="N42" s="26"/>
      <c r="O42" s="26"/>
      <c r="P42" s="26"/>
      <c r="Q42" s="26"/>
      <c r="R42" s="26"/>
      <c r="S42" s="26"/>
      <c r="T42" s="26"/>
      <c r="U42" s="26"/>
      <c r="V42" s="26"/>
      <c r="W42" s="26"/>
      <c r="X42" s="26"/>
      <c r="Y42" s="26"/>
      <c r="Z42" s="26"/>
      <c r="AA42" s="26"/>
      <c r="AB42" s="26"/>
      <c r="AC42" s="26"/>
      <c r="AD42" s="26"/>
    </row>
    <row r="43" spans="1:30" ht="13.2">
      <c r="A43" s="57">
        <v>3</v>
      </c>
      <c r="B43" s="97" t="s">
        <v>195</v>
      </c>
      <c r="C43" s="29" t="s">
        <v>149</v>
      </c>
      <c r="D43" s="29" t="s">
        <v>116</v>
      </c>
      <c r="E43" s="29">
        <v>170</v>
      </c>
      <c r="F43" s="29">
        <v>317.2</v>
      </c>
      <c r="G43" s="37">
        <f t="shared" si="5"/>
        <v>53924</v>
      </c>
      <c r="H43" s="26"/>
      <c r="I43" s="26"/>
      <c r="J43" s="26"/>
      <c r="K43" s="26"/>
      <c r="L43" s="26"/>
      <c r="M43" s="26"/>
      <c r="N43" s="26"/>
      <c r="O43" s="26"/>
      <c r="P43" s="26"/>
      <c r="Q43" s="26"/>
      <c r="R43" s="26"/>
      <c r="S43" s="26"/>
      <c r="T43" s="26"/>
      <c r="U43" s="26"/>
      <c r="V43" s="26"/>
      <c r="W43" s="26"/>
      <c r="X43" s="26"/>
      <c r="Y43" s="26"/>
      <c r="Z43" s="26"/>
      <c r="AA43" s="26"/>
      <c r="AB43" s="26"/>
      <c r="AC43" s="26"/>
      <c r="AD43" s="26"/>
    </row>
    <row r="44" spans="1:30" ht="13.2">
      <c r="A44" s="57">
        <v>4</v>
      </c>
      <c r="B44" s="97" t="s">
        <v>195</v>
      </c>
      <c r="C44" s="106" t="s">
        <v>176</v>
      </c>
      <c r="D44" s="29" t="s">
        <v>116</v>
      </c>
      <c r="E44" s="29">
        <v>150</v>
      </c>
      <c r="F44" s="29">
        <v>204</v>
      </c>
      <c r="G44" s="37">
        <f t="shared" si="5"/>
        <v>30600</v>
      </c>
      <c r="H44" s="26"/>
      <c r="I44" s="26"/>
      <c r="J44" s="26"/>
      <c r="K44" s="26"/>
      <c r="L44" s="26"/>
      <c r="M44" s="26"/>
      <c r="N44" s="26"/>
      <c r="O44" s="26"/>
      <c r="P44" s="26"/>
      <c r="Q44" s="26"/>
      <c r="R44" s="26"/>
      <c r="S44" s="26"/>
      <c r="T44" s="26"/>
      <c r="U44" s="26"/>
      <c r="V44" s="26"/>
      <c r="W44" s="26"/>
      <c r="X44" s="26"/>
      <c r="Y44" s="26"/>
      <c r="Z44" s="26"/>
      <c r="AA44" s="26"/>
      <c r="AB44" s="26"/>
      <c r="AC44" s="26"/>
      <c r="AD44" s="26"/>
    </row>
    <row r="45" spans="1:30" ht="13.2">
      <c r="A45" s="57">
        <v>5</v>
      </c>
      <c r="B45" s="97" t="s">
        <v>195</v>
      </c>
      <c r="C45" s="29" t="s">
        <v>159</v>
      </c>
      <c r="D45" s="29" t="s">
        <v>160</v>
      </c>
      <c r="E45" s="29">
        <v>100</v>
      </c>
      <c r="F45" s="29">
        <v>505</v>
      </c>
      <c r="G45" s="29">
        <f t="shared" si="5"/>
        <v>50500</v>
      </c>
      <c r="H45" s="26"/>
      <c r="I45" s="26"/>
      <c r="J45" s="26"/>
      <c r="K45" s="26"/>
      <c r="L45" s="26"/>
      <c r="M45" s="26"/>
      <c r="N45" s="26"/>
      <c r="O45" s="26"/>
      <c r="P45" s="26"/>
      <c r="Q45" s="26"/>
      <c r="R45" s="26"/>
      <c r="S45" s="26"/>
      <c r="T45" s="26"/>
      <c r="U45" s="26"/>
      <c r="V45" s="26"/>
      <c r="W45" s="26"/>
      <c r="X45" s="26"/>
      <c r="Y45" s="26"/>
      <c r="Z45" s="26"/>
      <c r="AA45" s="26"/>
      <c r="AB45" s="26"/>
      <c r="AC45" s="26"/>
      <c r="AD45" s="26"/>
    </row>
    <row r="46" spans="1:30" ht="13.2">
      <c r="A46" s="29">
        <v>6</v>
      </c>
      <c r="B46" s="97" t="s">
        <v>195</v>
      </c>
      <c r="C46" s="29" t="s">
        <v>189</v>
      </c>
      <c r="D46" s="29" t="s">
        <v>160</v>
      </c>
      <c r="E46" s="29">
        <v>100</v>
      </c>
      <c r="F46" s="29">
        <v>497</v>
      </c>
      <c r="G46" s="29">
        <f t="shared" si="5"/>
        <v>49700</v>
      </c>
      <c r="H46" s="26"/>
      <c r="I46" s="26"/>
      <c r="J46" s="26"/>
      <c r="K46" s="26"/>
      <c r="L46" s="26"/>
      <c r="M46" s="26"/>
      <c r="N46" s="26"/>
      <c r="O46" s="26"/>
      <c r="P46" s="26"/>
      <c r="Q46" s="26"/>
      <c r="R46" s="26"/>
      <c r="S46" s="26"/>
      <c r="T46" s="26"/>
      <c r="U46" s="26"/>
      <c r="V46" s="26"/>
      <c r="W46" s="26"/>
      <c r="X46" s="26"/>
      <c r="Y46" s="26"/>
      <c r="Z46" s="26"/>
      <c r="AA46" s="26"/>
      <c r="AB46" s="26"/>
      <c r="AC46" s="26"/>
      <c r="AD46" s="26"/>
    </row>
    <row r="47" spans="1:30" ht="13.2">
      <c r="A47" s="29">
        <v>7</v>
      </c>
      <c r="B47" s="97" t="s">
        <v>195</v>
      </c>
      <c r="C47" s="29" t="s">
        <v>110</v>
      </c>
      <c r="D47" s="29" t="s">
        <v>196</v>
      </c>
      <c r="E47" s="29">
        <v>80</v>
      </c>
      <c r="F47" s="29">
        <v>758</v>
      </c>
      <c r="G47" s="29">
        <f t="shared" si="5"/>
        <v>60640</v>
      </c>
      <c r="H47" s="26"/>
      <c r="I47" s="26"/>
      <c r="J47" s="26"/>
      <c r="K47" s="26"/>
      <c r="L47" s="26"/>
      <c r="M47" s="26"/>
      <c r="N47" s="26"/>
      <c r="O47" s="26"/>
      <c r="P47" s="26"/>
      <c r="Q47" s="26"/>
      <c r="R47" s="26"/>
      <c r="S47" s="26"/>
      <c r="T47" s="26"/>
      <c r="U47" s="26"/>
      <c r="V47" s="26"/>
      <c r="W47" s="26"/>
      <c r="X47" s="26"/>
      <c r="Y47" s="26"/>
      <c r="Z47" s="26"/>
      <c r="AA47" s="26"/>
      <c r="AB47" s="26"/>
      <c r="AC47" s="26"/>
      <c r="AD47" s="26"/>
    </row>
    <row r="48" spans="1:30" ht="13.2">
      <c r="A48" s="59">
        <v>8</v>
      </c>
      <c r="B48" s="59" t="s">
        <v>195</v>
      </c>
      <c r="C48" s="59" t="s">
        <v>136</v>
      </c>
      <c r="D48" s="29" t="s">
        <v>98</v>
      </c>
      <c r="E48" s="29">
        <v>60</v>
      </c>
      <c r="F48" s="29">
        <v>967</v>
      </c>
      <c r="G48" s="31">
        <f t="shared" si="5"/>
        <v>58020</v>
      </c>
      <c r="H48" s="26"/>
      <c r="I48" s="26"/>
      <c r="J48" s="26"/>
      <c r="K48" s="26"/>
      <c r="L48" s="26"/>
      <c r="M48" s="26"/>
      <c r="N48" s="26"/>
      <c r="O48" s="26"/>
      <c r="P48" s="26"/>
      <c r="Q48" s="26"/>
      <c r="R48" s="26"/>
      <c r="S48" s="26"/>
      <c r="T48" s="26"/>
      <c r="U48" s="26"/>
      <c r="V48" s="26"/>
      <c r="W48" s="26"/>
      <c r="X48" s="26"/>
      <c r="Y48" s="26"/>
      <c r="Z48" s="26"/>
      <c r="AA48" s="26"/>
      <c r="AB48" s="26"/>
      <c r="AC48" s="26"/>
      <c r="AD48" s="26"/>
    </row>
    <row r="49" spans="1:30" ht="13.2">
      <c r="A49" s="61"/>
      <c r="B49" s="61"/>
      <c r="C49" s="61"/>
      <c r="D49" s="38"/>
      <c r="E49" s="38"/>
      <c r="F49" s="39"/>
      <c r="G49" s="31"/>
      <c r="H49" s="26"/>
      <c r="I49" s="26"/>
      <c r="J49" s="26"/>
      <c r="K49" s="26"/>
      <c r="L49" s="26"/>
      <c r="M49" s="26"/>
      <c r="N49" s="26"/>
      <c r="O49" s="26"/>
      <c r="P49" s="26"/>
      <c r="Q49" s="26"/>
      <c r="R49" s="26"/>
      <c r="S49" s="26"/>
      <c r="T49" s="26"/>
      <c r="U49" s="26"/>
      <c r="V49" s="26"/>
      <c r="W49" s="26"/>
      <c r="X49" s="26"/>
      <c r="Y49" s="26"/>
      <c r="Z49" s="26"/>
      <c r="AA49" s="26"/>
      <c r="AB49" s="26"/>
      <c r="AC49" s="26"/>
      <c r="AD49" s="26"/>
    </row>
    <row r="50" spans="1:30" ht="13.2">
      <c r="A50" s="168" t="s">
        <v>197</v>
      </c>
      <c r="B50" s="145"/>
      <c r="C50" s="145"/>
      <c r="D50" s="38"/>
      <c r="E50" s="38"/>
      <c r="F50" s="39" t="s">
        <v>140</v>
      </c>
      <c r="G50" s="31">
        <f>SUM(G41:G48)</f>
        <v>380234</v>
      </c>
      <c r="H50" s="26"/>
      <c r="I50" s="26"/>
      <c r="J50" s="26"/>
      <c r="K50" s="26"/>
      <c r="L50" s="26"/>
      <c r="M50" s="26"/>
      <c r="N50" s="26"/>
      <c r="O50" s="26"/>
      <c r="P50" s="26"/>
      <c r="Q50" s="26"/>
      <c r="R50" s="26"/>
      <c r="S50" s="26"/>
      <c r="T50" s="26"/>
      <c r="U50" s="26"/>
      <c r="V50" s="26"/>
      <c r="W50" s="26"/>
      <c r="X50" s="26"/>
      <c r="Y50" s="26"/>
      <c r="Z50" s="26"/>
      <c r="AA50" s="26"/>
      <c r="AB50" s="26"/>
      <c r="AC50" s="26"/>
      <c r="AD50" s="26"/>
    </row>
    <row r="51" spans="1:30" ht="13.2">
      <c r="A51" s="38"/>
      <c r="B51" s="38"/>
      <c r="C51" s="38"/>
      <c r="D51" s="38"/>
      <c r="E51" s="38"/>
      <c r="F51" s="43" t="s">
        <v>135</v>
      </c>
      <c r="G51" s="45">
        <v>107823.98772500001</v>
      </c>
      <c r="H51" s="26"/>
      <c r="I51" s="26"/>
      <c r="J51" s="26"/>
      <c r="K51" s="26"/>
      <c r="L51" s="26"/>
      <c r="M51" s="26"/>
      <c r="N51" s="26"/>
      <c r="O51" s="26"/>
      <c r="P51" s="26"/>
      <c r="Q51" s="26"/>
      <c r="R51" s="26"/>
      <c r="S51" s="26"/>
      <c r="T51" s="26"/>
      <c r="U51" s="26"/>
      <c r="V51" s="26"/>
      <c r="W51" s="26"/>
      <c r="X51" s="26"/>
      <c r="Y51" s="26"/>
      <c r="Z51" s="26"/>
      <c r="AA51" s="26"/>
      <c r="AB51" s="26"/>
      <c r="AC51" s="26"/>
      <c r="AD51" s="26"/>
    </row>
    <row r="52" spans="1:30" ht="13.2">
      <c r="A52" s="38"/>
      <c r="B52" s="38"/>
      <c r="C52" s="38"/>
      <c r="D52" s="38"/>
      <c r="E52" s="38"/>
      <c r="F52" s="39" t="s">
        <v>141</v>
      </c>
      <c r="G52" s="29">
        <f>G50+G51</f>
        <v>488057.98772500001</v>
      </c>
      <c r="H52" s="26"/>
      <c r="I52" s="26"/>
      <c r="J52" s="26"/>
      <c r="K52" s="26"/>
      <c r="L52" s="26"/>
      <c r="M52" s="26"/>
      <c r="N52" s="26"/>
      <c r="O52" s="26"/>
      <c r="P52" s="26"/>
      <c r="Q52" s="26"/>
      <c r="R52" s="26"/>
      <c r="S52" s="26"/>
      <c r="T52" s="26"/>
      <c r="U52" s="26"/>
      <c r="V52" s="26"/>
      <c r="W52" s="26"/>
      <c r="X52" s="26"/>
      <c r="Y52" s="26"/>
      <c r="Z52" s="26"/>
      <c r="AA52" s="26"/>
      <c r="AB52" s="26"/>
      <c r="AC52" s="26"/>
      <c r="AD52" s="26"/>
    </row>
    <row r="53" spans="1:30" ht="13.2">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row>
    <row r="54" spans="1:30" ht="13.2">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row>
    <row r="55" spans="1:30" ht="13.2">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row>
    <row r="56" spans="1:30" ht="13.2">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row>
    <row r="57" spans="1:30" ht="13.2">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row>
    <row r="58" spans="1:30" ht="13.2">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row>
    <row r="59" spans="1:30" ht="13.2">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row>
    <row r="60" spans="1:30" ht="13.2">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row>
    <row r="61" spans="1:30" ht="13.2">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row>
    <row r="62" spans="1:30" ht="13.2">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row>
    <row r="63" spans="1:30" ht="13.2">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row>
    <row r="64" spans="1:30" ht="13.2">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row>
    <row r="65" spans="1:30" ht="13.2">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row>
    <row r="66" spans="1:30" ht="13.2">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row>
    <row r="67" spans="1:30" ht="13.2">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0" ht="13.2">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0" ht="13.2">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0" ht="13.2">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row r="71" spans="1:30" ht="13.2">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row>
    <row r="72" spans="1:30" ht="13.2">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row>
    <row r="73" spans="1:30" ht="13.2">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row>
    <row r="74" spans="1:30" ht="13.2">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row>
    <row r="75" spans="1:30" ht="13.2">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row>
    <row r="76" spans="1:30" ht="13.2">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row>
    <row r="77" spans="1:30" ht="13.2">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row>
    <row r="78" spans="1:30" ht="13.2">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row>
    <row r="79" spans="1:30" ht="13.2">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row>
    <row r="80" spans="1:30" ht="13.2">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row>
    <row r="81" spans="1:30" ht="13.2">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row>
    <row r="82" spans="1:30" ht="13.2">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row>
    <row r="83" spans="1:30" ht="13.2">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row>
    <row r="84" spans="1:30" ht="13.2">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row>
    <row r="85" spans="1:30" ht="13.2">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row>
    <row r="86" spans="1:30" ht="13.2">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row>
    <row r="87" spans="1:30" ht="13.2">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row>
    <row r="88" spans="1:30" ht="13.2">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row>
    <row r="89" spans="1:30" ht="13.2">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row>
    <row r="90" spans="1:30" ht="13.2">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row>
    <row r="91" spans="1:30" ht="13.2">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row>
    <row r="92" spans="1:30" ht="13.2">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row>
    <row r="93" spans="1:30" ht="13.2">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row>
    <row r="94" spans="1:30" ht="13.2">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row>
    <row r="95" spans="1:30" ht="13.2">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row>
    <row r="96" spans="1:30" ht="13.2">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row>
    <row r="97" spans="1:30" ht="13.2">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row>
    <row r="98" spans="1:30" ht="13.2">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row>
    <row r="99" spans="1:30" ht="13.2">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row>
    <row r="100" spans="1:30" ht="13.2">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row>
    <row r="101" spans="1:30" ht="13.2">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row>
    <row r="102" spans="1:30" ht="13.2">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row>
    <row r="103" spans="1:30" ht="13.2">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row>
    <row r="104" spans="1:30" ht="13.2">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row>
    <row r="105" spans="1:30" ht="13.2">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row>
    <row r="106" spans="1:30" ht="13.2">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row>
    <row r="107" spans="1:30" ht="13.2">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row>
    <row r="108" spans="1:30" ht="13.2">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row>
    <row r="109" spans="1:30" ht="13.2">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row>
    <row r="110" spans="1:30" ht="13.2">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row>
    <row r="111" spans="1:30" ht="13.2">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row>
    <row r="112" spans="1:30" ht="13.2">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row>
    <row r="113" spans="1:30" ht="13.2">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row>
    <row r="114" spans="1:30" ht="13.2">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row>
    <row r="115" spans="1:30" ht="13.2">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row>
    <row r="116" spans="1:30" ht="13.2">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row>
    <row r="117" spans="1:30" ht="13.2">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row>
    <row r="118" spans="1:30" ht="13.2">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row>
    <row r="119" spans="1:30" ht="13.2">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row>
    <row r="120" spans="1:30" ht="13.2">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row>
    <row r="121" spans="1:30" ht="13.2">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row>
    <row r="122" spans="1:30" ht="13.2">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row>
    <row r="123" spans="1:30" ht="13.2">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row>
    <row r="124" spans="1:30" ht="13.2">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row>
    <row r="125" spans="1:30" ht="13.2">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row>
    <row r="126" spans="1:30" ht="13.2">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row>
    <row r="127" spans="1:30" ht="13.2">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row>
    <row r="128" spans="1:30" ht="13.2">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row>
    <row r="129" spans="1:30" ht="13.2">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row>
    <row r="130" spans="1:30" ht="13.2">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row>
    <row r="131" spans="1:30" ht="13.2">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row>
    <row r="132" spans="1:30" ht="13.2">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row>
    <row r="133" spans="1:30" ht="13.2">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row>
    <row r="134" spans="1:30" ht="13.2">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row>
    <row r="135" spans="1:30" ht="13.2">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row>
    <row r="136" spans="1:30" ht="13.2">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row>
    <row r="137" spans="1:30" ht="13.2">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row>
    <row r="138" spans="1:30" ht="13.2">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row>
    <row r="139" spans="1:30" ht="13.2">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row>
    <row r="140" spans="1:30" ht="13.2">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row>
    <row r="141" spans="1:30" ht="13.2">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row>
    <row r="142" spans="1:30" ht="13.2">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row>
    <row r="143" spans="1:30" ht="13.2">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row>
    <row r="144" spans="1:30" ht="13.2">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row>
    <row r="145" spans="1:30" ht="13.2">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row>
    <row r="146" spans="1:30" ht="13.2">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row>
    <row r="147" spans="1:30" ht="13.2">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row>
    <row r="148" spans="1:30" ht="13.2">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row>
    <row r="149" spans="1:30" ht="13.2">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row>
    <row r="150" spans="1:30" ht="13.2">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row>
    <row r="151" spans="1:30" ht="13.2">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row>
    <row r="152" spans="1:30" ht="13.2">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row>
    <row r="153" spans="1:30" ht="13.2">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row>
    <row r="154" spans="1:30" ht="13.2">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row>
    <row r="155" spans="1:30" ht="13.2">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row>
    <row r="156" spans="1:30" ht="13.2">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row>
    <row r="157" spans="1:30" ht="13.2">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row>
    <row r="158" spans="1:30" ht="13.2">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row>
    <row r="159" spans="1:30" ht="13.2">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row>
    <row r="160" spans="1:30" ht="13.2">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row>
    <row r="161" spans="1:30" ht="13.2">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row>
    <row r="162" spans="1:30" ht="13.2">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row>
    <row r="163" spans="1:30" ht="13.2">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row>
    <row r="164" spans="1:30" ht="13.2">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row>
    <row r="165" spans="1:30" ht="13.2">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row>
    <row r="166" spans="1:30" ht="13.2">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row>
    <row r="167" spans="1:30" ht="13.2">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row>
    <row r="168" spans="1:30" ht="13.2">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row>
    <row r="169" spans="1:30" ht="13.2">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row>
    <row r="170" spans="1:30" ht="13.2">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row>
    <row r="171" spans="1:30" ht="13.2">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row>
    <row r="172" spans="1:30" ht="13.2">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row>
    <row r="173" spans="1:30" ht="13.2">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row>
    <row r="174" spans="1:30" ht="13.2">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row>
    <row r="175" spans="1:30" ht="13.2">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row>
    <row r="176" spans="1:30" ht="13.2">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row>
    <row r="177" spans="1:30" ht="13.2">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row>
    <row r="178" spans="1:30" ht="13.2">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row>
    <row r="179" spans="1:30" ht="13.2">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row>
    <row r="180" spans="1:30" ht="13.2">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row>
    <row r="181" spans="1:30" ht="13.2">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row>
    <row r="182" spans="1:30" ht="13.2">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row>
    <row r="183" spans="1:30" ht="13.2">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row>
    <row r="184" spans="1:30" ht="13.2">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row>
    <row r="185" spans="1:30" ht="13.2">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row>
    <row r="186" spans="1:30" ht="13.2">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row>
    <row r="187" spans="1:30" ht="13.2">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row>
    <row r="188" spans="1:30" ht="13.2">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row>
    <row r="189" spans="1:30" ht="13.2">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row>
    <row r="190" spans="1:30" ht="13.2">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row>
    <row r="191" spans="1:30" ht="13.2">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row>
    <row r="192" spans="1:30" ht="13.2">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row>
    <row r="193" spans="1:30" ht="13.2">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row>
    <row r="194" spans="1:30" ht="13.2">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row>
    <row r="195" spans="1:30" ht="13.2">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row>
    <row r="196" spans="1:30" ht="13.2">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row>
    <row r="197" spans="1:30" ht="13.2">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row>
    <row r="198" spans="1:30" ht="13.2">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row>
    <row r="199" spans="1:30" ht="13.2">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row>
    <row r="200" spans="1:30" ht="13.2">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row>
    <row r="201" spans="1:30" ht="13.2">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row>
    <row r="202" spans="1:30" ht="13.2">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row>
    <row r="203" spans="1:30" ht="13.2">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row>
    <row r="204" spans="1:30" ht="13.2">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row>
    <row r="205" spans="1:30" ht="13.2">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row>
    <row r="206" spans="1:30" ht="13.2">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row>
    <row r="207" spans="1:30" ht="13.2">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row>
    <row r="208" spans="1:30" ht="13.2">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row>
    <row r="209" spans="1:30" ht="13.2">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row>
    <row r="210" spans="1:30" ht="13.2">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row>
    <row r="211" spans="1:30" ht="13.2">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row>
    <row r="212" spans="1:30" ht="13.2">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row>
    <row r="213" spans="1:30" ht="13.2">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row>
    <row r="214" spans="1:30" ht="13.2">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row>
    <row r="215" spans="1:30" ht="13.2">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row>
    <row r="216" spans="1:30" ht="13.2">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row>
    <row r="217" spans="1:30" ht="13.2">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row>
    <row r="218" spans="1:30" ht="13.2">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row>
    <row r="219" spans="1:30" ht="13.2">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row>
    <row r="220" spans="1:30" ht="13.2">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row>
    <row r="221" spans="1:30" ht="13.2">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row>
    <row r="222" spans="1:30" ht="13.2">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row>
    <row r="223" spans="1:30" ht="13.2">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row>
    <row r="224" spans="1:30" ht="13.2">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row>
    <row r="225" spans="1:30" ht="13.2">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row>
    <row r="226" spans="1:30" ht="13.2">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row>
    <row r="227" spans="1:30" ht="13.2">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row>
    <row r="228" spans="1:30" ht="13.2">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row>
    <row r="229" spans="1:30" ht="13.2">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row>
    <row r="230" spans="1:30" ht="13.2">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row>
    <row r="231" spans="1:30" ht="13.2">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row>
    <row r="232" spans="1:30" ht="13.2">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row>
    <row r="233" spans="1:30" ht="13.2">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row>
    <row r="234" spans="1:30" ht="13.2">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row>
    <row r="235" spans="1:30" ht="13.2">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row>
    <row r="236" spans="1:30" ht="13.2">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row>
    <row r="237" spans="1:30" ht="13.2">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row>
    <row r="238" spans="1:30" ht="13.2">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row>
    <row r="239" spans="1:30" ht="13.2">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row>
    <row r="240" spans="1:30" ht="13.2">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row>
    <row r="241" spans="1:30" ht="13.2">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row>
    <row r="242" spans="1:30" ht="13.2">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row>
    <row r="243" spans="1:30" ht="13.2">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row>
    <row r="244" spans="1:30" ht="13.2">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row>
    <row r="245" spans="1:30" ht="13.2">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row>
    <row r="246" spans="1:30" ht="13.2">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row>
    <row r="247" spans="1:30" ht="13.2">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row>
    <row r="248" spans="1:30" ht="13.2">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row>
    <row r="249" spans="1:30" ht="13.2">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row>
    <row r="250" spans="1:30" ht="13.2">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row>
    <row r="251" spans="1:30" ht="13.2">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row>
    <row r="252" spans="1:30" ht="13.2">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row>
    <row r="253" spans="1:30" ht="13.2">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row>
    <row r="254" spans="1:30" ht="13.2">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row>
    <row r="255" spans="1:30" ht="13.2">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row>
    <row r="256" spans="1:30" ht="13.2">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row>
    <row r="257" spans="1:30" ht="13.2">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row>
    <row r="258" spans="1:30" ht="13.2">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row>
    <row r="259" spans="1:30" ht="13.2">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row>
    <row r="260" spans="1:30" ht="13.2">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row>
    <row r="261" spans="1:30" ht="13.2">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row>
    <row r="262" spans="1:30" ht="13.2">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row>
    <row r="263" spans="1:30" ht="13.2">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row>
    <row r="264" spans="1:30" ht="13.2">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row>
    <row r="265" spans="1:30" ht="13.2">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row>
    <row r="266" spans="1:30" ht="13.2">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row>
    <row r="267" spans="1:30" ht="13.2">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row>
    <row r="268" spans="1:30" ht="13.2">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row>
    <row r="269" spans="1:30" ht="13.2">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row>
    <row r="270" spans="1:30" ht="13.2">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row>
    <row r="271" spans="1:30" ht="13.2">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row>
    <row r="272" spans="1:30" ht="13.2">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row>
    <row r="273" spans="1:30" ht="13.2">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row>
    <row r="274" spans="1:30" ht="13.2">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row>
    <row r="275" spans="1:30" ht="13.2">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row>
    <row r="276" spans="1:30" ht="13.2">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row>
    <row r="277" spans="1:30" ht="13.2">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row>
    <row r="278" spans="1:30" ht="13.2">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row>
    <row r="279" spans="1:30" ht="13.2">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row>
    <row r="280" spans="1:30" ht="13.2">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row>
    <row r="281" spans="1:30" ht="13.2">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row>
    <row r="282" spans="1:30" ht="13.2">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row>
    <row r="283" spans="1:30" ht="13.2">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row>
    <row r="284" spans="1:30" ht="13.2">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row>
    <row r="285" spans="1:30" ht="13.2">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row>
    <row r="286" spans="1:30" ht="13.2">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row>
    <row r="287" spans="1:30" ht="13.2">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row>
    <row r="288" spans="1:30" ht="13.2">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row>
    <row r="289" spans="1:30" ht="13.2">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row>
    <row r="290" spans="1:30" ht="13.2">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row>
    <row r="291" spans="1:30" ht="13.2">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row>
    <row r="292" spans="1:30" ht="13.2">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row>
    <row r="293" spans="1:30" ht="13.2">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row>
    <row r="294" spans="1:30" ht="13.2">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row>
    <row r="295" spans="1:30" ht="13.2">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row>
    <row r="296" spans="1:30" ht="13.2">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row>
    <row r="297" spans="1:30" ht="13.2">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row>
    <row r="298" spans="1:30" ht="13.2">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row>
    <row r="299" spans="1:30" ht="13.2">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row>
    <row r="300" spans="1:30" ht="13.2">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row>
    <row r="301" spans="1:30" ht="13.2">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row>
    <row r="302" spans="1:30" ht="13.2">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row>
    <row r="303" spans="1:30" ht="13.2">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row>
    <row r="304" spans="1:30" ht="13.2">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row>
    <row r="305" spans="1:30" ht="13.2">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row>
    <row r="306" spans="1:30" ht="13.2">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row>
    <row r="307" spans="1:30" ht="13.2">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row>
    <row r="308" spans="1:30" ht="13.2">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row>
    <row r="309" spans="1:30" ht="13.2">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row>
    <row r="310" spans="1:30" ht="13.2">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row>
    <row r="311" spans="1:30" ht="13.2">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row>
    <row r="312" spans="1:30" ht="13.2">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row>
    <row r="313" spans="1:30" ht="13.2">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row>
    <row r="314" spans="1:30" ht="13.2">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row>
    <row r="315" spans="1:30" ht="13.2">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row>
    <row r="316" spans="1:30" ht="13.2">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row>
    <row r="317" spans="1:30" ht="13.2">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row>
    <row r="318" spans="1:30" ht="13.2">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row>
    <row r="319" spans="1:30" ht="13.2">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row>
    <row r="320" spans="1:30" ht="13.2">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row>
    <row r="321" spans="1:30" ht="13.2">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row>
    <row r="322" spans="1:30" ht="13.2">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row>
    <row r="323" spans="1:30" ht="13.2">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row>
    <row r="324" spans="1:30" ht="13.2">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row>
    <row r="325" spans="1:30" ht="13.2">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row>
    <row r="326" spans="1:30" ht="13.2">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row>
    <row r="327" spans="1:30" ht="13.2">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row>
    <row r="328" spans="1:30" ht="13.2">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row>
    <row r="329" spans="1:30" ht="13.2">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row>
    <row r="330" spans="1:30" ht="13.2">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row>
    <row r="331" spans="1:30" ht="13.2">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row>
    <row r="332" spans="1:30" ht="13.2">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row>
    <row r="333" spans="1:30" ht="13.2">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row>
    <row r="334" spans="1:30" ht="13.2">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row>
    <row r="335" spans="1:30" ht="13.2">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row>
    <row r="336" spans="1:30" ht="13.2">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row>
    <row r="337" spans="1:30" ht="13.2">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row>
    <row r="338" spans="1:30" ht="13.2">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row>
    <row r="339" spans="1:30" ht="13.2">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row>
    <row r="340" spans="1:30" ht="13.2">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row>
    <row r="341" spans="1:30" ht="13.2">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row>
    <row r="342" spans="1:30" ht="13.2">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row>
    <row r="343" spans="1:30" ht="13.2">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row>
    <row r="344" spans="1:30" ht="13.2">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row>
    <row r="345" spans="1:30" ht="13.2">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row>
    <row r="346" spans="1:30" ht="13.2">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row>
    <row r="347" spans="1:30" ht="13.2">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row>
    <row r="348" spans="1:30" ht="13.2">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row>
    <row r="349" spans="1:30" ht="13.2">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row>
    <row r="350" spans="1:30" ht="13.2">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row>
    <row r="351" spans="1:30" ht="13.2">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row>
    <row r="352" spans="1:30" ht="13.2">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row>
    <row r="353" spans="1:30" ht="13.2">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row>
    <row r="354" spans="1:30" ht="13.2">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row>
    <row r="355" spans="1:30" ht="13.2">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row>
    <row r="356" spans="1:30" ht="13.2">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row>
    <row r="357" spans="1:30" ht="13.2">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row>
    <row r="358" spans="1:30" ht="13.2">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row>
    <row r="359" spans="1:30" ht="13.2">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row>
    <row r="360" spans="1:30" ht="13.2">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row>
    <row r="361" spans="1:30" ht="13.2">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row>
    <row r="362" spans="1:30" ht="13.2">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row>
    <row r="363" spans="1:30" ht="13.2">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row>
    <row r="364" spans="1:30" ht="13.2">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row>
    <row r="365" spans="1:30" ht="13.2">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row>
    <row r="366" spans="1:30" ht="13.2">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row>
    <row r="367" spans="1:30" ht="13.2">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row>
    <row r="368" spans="1:30" ht="13.2">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row>
    <row r="369" spans="1:30" ht="13.2">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row>
    <row r="370" spans="1:30" ht="13.2">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row>
    <row r="371" spans="1:30" ht="13.2">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row>
    <row r="372" spans="1:30" ht="13.2">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row>
    <row r="373" spans="1:30" ht="13.2">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row>
    <row r="374" spans="1:30" ht="13.2">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row>
    <row r="375" spans="1:30" ht="13.2">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row>
    <row r="376" spans="1:30" ht="13.2">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row>
    <row r="377" spans="1:30" ht="13.2">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row>
    <row r="378" spans="1:30" ht="13.2">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row>
    <row r="379" spans="1:30" ht="13.2">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row>
    <row r="380" spans="1:30" ht="13.2">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row>
    <row r="381" spans="1:30" ht="13.2">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row>
    <row r="382" spans="1:30" ht="13.2">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row>
    <row r="383" spans="1:30" ht="13.2">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row>
    <row r="384" spans="1:30" ht="13.2">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row>
    <row r="385" spans="1:30" ht="13.2">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row>
    <row r="386" spans="1:30" ht="13.2">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row>
    <row r="387" spans="1:30" ht="13.2">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row>
    <row r="388" spans="1:30" ht="13.2">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row>
    <row r="389" spans="1:30" ht="13.2">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row>
    <row r="390" spans="1:30" ht="13.2">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row>
    <row r="391" spans="1:30" ht="13.2">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row>
    <row r="392" spans="1:30" ht="13.2">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row>
    <row r="393" spans="1:30" ht="13.2">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row>
    <row r="394" spans="1:30" ht="13.2">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row>
    <row r="395" spans="1:30" ht="13.2">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row>
    <row r="396" spans="1:30" ht="13.2">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row>
    <row r="397" spans="1:30" ht="13.2">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row>
    <row r="398" spans="1:30" ht="13.2">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row>
    <row r="399" spans="1:30" ht="13.2">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row>
    <row r="400" spans="1:30" ht="13.2">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row>
    <row r="401" spans="1:30" ht="13.2">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row>
    <row r="402" spans="1:30" ht="13.2">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row>
    <row r="403" spans="1:30" ht="13.2">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row>
    <row r="404" spans="1:30" ht="13.2">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row>
    <row r="405" spans="1:30" ht="13.2">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row>
    <row r="406" spans="1:30" ht="13.2">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row>
    <row r="407" spans="1:30" ht="13.2">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row>
    <row r="408" spans="1:30" ht="13.2">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row>
    <row r="409" spans="1:30" ht="13.2">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row>
    <row r="410" spans="1:30" ht="13.2">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row>
    <row r="411" spans="1:30" ht="13.2">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row>
    <row r="412" spans="1:30" ht="13.2">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row>
    <row r="413" spans="1:30" ht="13.2">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row>
    <row r="414" spans="1:30" ht="13.2">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row>
    <row r="415" spans="1:30" ht="13.2">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row>
    <row r="416" spans="1:30" ht="13.2">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row>
    <row r="417" spans="1:30" ht="13.2">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row>
    <row r="418" spans="1:30" ht="13.2">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row>
    <row r="419" spans="1:30" ht="13.2">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row>
    <row r="420" spans="1:30" ht="13.2">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row>
    <row r="421" spans="1:30" ht="13.2">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row>
    <row r="422" spans="1:30" ht="13.2">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row>
    <row r="423" spans="1:30" ht="13.2">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row>
    <row r="424" spans="1:30" ht="13.2">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row>
    <row r="425" spans="1:30" ht="13.2">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row>
    <row r="426" spans="1:30" ht="13.2">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row>
    <row r="427" spans="1:30" ht="13.2">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row>
    <row r="428" spans="1:30" ht="13.2">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row>
    <row r="429" spans="1:30" ht="13.2">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row>
    <row r="430" spans="1:30" ht="13.2">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row>
    <row r="431" spans="1:30" ht="13.2">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row>
    <row r="432" spans="1:30" ht="13.2">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row>
    <row r="433" spans="1:30" ht="13.2">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row>
    <row r="434" spans="1:30" ht="13.2">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row>
    <row r="435" spans="1:30" ht="13.2">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row>
    <row r="436" spans="1:30" ht="13.2">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row>
    <row r="437" spans="1:30" ht="13.2">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row>
    <row r="438" spans="1:30" ht="13.2">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row>
    <row r="439" spans="1:30" ht="13.2">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row>
    <row r="440" spans="1:30" ht="13.2">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row>
    <row r="441" spans="1:30" ht="13.2">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row>
    <row r="442" spans="1:30" ht="13.2">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row>
    <row r="443" spans="1:30" ht="13.2">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row>
    <row r="444" spans="1:30" ht="13.2">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row>
    <row r="445" spans="1:30" ht="13.2">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row>
    <row r="446" spans="1:30" ht="13.2">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row>
    <row r="447" spans="1:30" ht="13.2">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row>
    <row r="448" spans="1:30" ht="13.2">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row>
    <row r="449" spans="1:30" ht="13.2">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row>
    <row r="450" spans="1:30" ht="13.2">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row>
    <row r="451" spans="1:30" ht="13.2">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row>
    <row r="452" spans="1:30" ht="13.2">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row>
    <row r="453" spans="1:30" ht="13.2">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row>
    <row r="454" spans="1:30" ht="13.2">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row>
    <row r="455" spans="1:30" ht="13.2">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row>
    <row r="456" spans="1:30" ht="13.2">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row>
    <row r="457" spans="1:30" ht="13.2">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row>
    <row r="458" spans="1:30" ht="13.2">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row>
    <row r="459" spans="1:30" ht="13.2">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row>
    <row r="460" spans="1:30" ht="13.2">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row>
    <row r="461" spans="1:30" ht="13.2">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row>
    <row r="462" spans="1:30" ht="13.2">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row>
    <row r="463" spans="1:30" ht="13.2">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row>
    <row r="464" spans="1:30" ht="13.2">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row>
    <row r="465" spans="1:30" ht="13.2">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row>
    <row r="466" spans="1:30" ht="13.2">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row>
    <row r="467" spans="1:30" ht="13.2">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row>
    <row r="468" spans="1:30" ht="13.2">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row>
    <row r="469" spans="1:30" ht="13.2">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row>
    <row r="470" spans="1:30" ht="13.2">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row>
    <row r="471" spans="1:30" ht="13.2">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row>
    <row r="472" spans="1:30" ht="13.2">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row>
    <row r="473" spans="1:30" ht="13.2">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row>
    <row r="474" spans="1:30" ht="13.2">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row>
    <row r="475" spans="1:30" ht="13.2">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row>
    <row r="476" spans="1:30" ht="13.2">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row>
    <row r="477" spans="1:30" ht="13.2">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row>
    <row r="478" spans="1:30" ht="13.2">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row>
    <row r="479" spans="1:30" ht="13.2">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row>
    <row r="480" spans="1:30" ht="13.2">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row>
    <row r="481" spans="1:30" ht="13.2">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row>
    <row r="482" spans="1:30" ht="13.2">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row>
    <row r="483" spans="1:30" ht="13.2">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row>
    <row r="484" spans="1:30" ht="13.2">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row>
    <row r="485" spans="1:30" ht="13.2">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row>
    <row r="486" spans="1:30" ht="13.2">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row>
    <row r="487" spans="1:30" ht="13.2">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row>
    <row r="488" spans="1:30" ht="13.2">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row>
    <row r="489" spans="1:30" ht="13.2">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row>
    <row r="490" spans="1:30" ht="13.2">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row>
    <row r="491" spans="1:30" ht="13.2">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row>
    <row r="492" spans="1:30" ht="13.2">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row>
    <row r="493" spans="1:30" ht="13.2">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row>
    <row r="494" spans="1:30" ht="13.2">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row>
    <row r="495" spans="1:30" ht="13.2">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row>
    <row r="496" spans="1:30" ht="13.2">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row>
    <row r="497" spans="1:30" ht="13.2">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row>
    <row r="498" spans="1:30" ht="13.2">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row>
    <row r="499" spans="1:30" ht="13.2">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row>
    <row r="500" spans="1:30" ht="13.2">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row>
    <row r="501" spans="1:30" ht="13.2">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row>
    <row r="502" spans="1:30" ht="13.2">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row>
    <row r="503" spans="1:30" ht="13.2">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row>
    <row r="504" spans="1:30" ht="13.2">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row>
    <row r="505" spans="1:30" ht="13.2">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row>
    <row r="506" spans="1:30" ht="13.2">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row>
    <row r="507" spans="1:30" ht="13.2">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row>
    <row r="508" spans="1:30" ht="13.2">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row>
    <row r="509" spans="1:30" ht="13.2">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row>
    <row r="510" spans="1:30" ht="13.2">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row>
    <row r="511" spans="1:30" ht="13.2">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row>
    <row r="512" spans="1:30" ht="13.2">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row>
    <row r="513" spans="1:30" ht="13.2">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row>
    <row r="514" spans="1:30" ht="13.2">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row>
    <row r="515" spans="1:30" ht="13.2">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row>
    <row r="516" spans="1:30" ht="13.2">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row>
    <row r="517" spans="1:30" ht="13.2">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row>
    <row r="518" spans="1:30" ht="13.2">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row>
    <row r="519" spans="1:30" ht="13.2">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row>
    <row r="520" spans="1:30" ht="13.2">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row>
    <row r="521" spans="1:30" ht="13.2">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row>
    <row r="522" spans="1:30" ht="13.2">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row>
    <row r="523" spans="1:30" ht="13.2">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row>
    <row r="524" spans="1:30" ht="13.2">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row>
    <row r="525" spans="1:30" ht="13.2">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row>
    <row r="526" spans="1:30" ht="13.2">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row>
    <row r="527" spans="1:30" ht="13.2">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row>
    <row r="528" spans="1:30" ht="13.2">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row>
    <row r="529" spans="1:30" ht="13.2">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row>
    <row r="530" spans="1:30" ht="13.2">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row>
    <row r="531" spans="1:30" ht="13.2">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row>
    <row r="532" spans="1:30" ht="13.2">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row>
    <row r="533" spans="1:30" ht="13.2">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row>
    <row r="534" spans="1:30" ht="13.2">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row>
    <row r="535" spans="1:30" ht="13.2">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row>
    <row r="536" spans="1:30" ht="13.2">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row>
    <row r="537" spans="1:30" ht="13.2">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row>
    <row r="538" spans="1:30" ht="13.2">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row>
    <row r="539" spans="1:30" ht="13.2">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row>
    <row r="540" spans="1:30" ht="13.2">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row>
    <row r="541" spans="1:30" ht="13.2">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row>
    <row r="542" spans="1:30" ht="13.2">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row>
    <row r="543" spans="1:30" ht="13.2">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row>
    <row r="544" spans="1:30" ht="13.2">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row>
    <row r="545" spans="1:30" ht="13.2">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row>
    <row r="546" spans="1:30" ht="13.2">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row>
    <row r="547" spans="1:30" ht="13.2">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row>
    <row r="548" spans="1:30" ht="13.2">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row>
    <row r="549" spans="1:30" ht="13.2">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row>
    <row r="550" spans="1:30" ht="13.2">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row>
    <row r="551" spans="1:30" ht="13.2">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row>
    <row r="552" spans="1:30" ht="13.2">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row>
    <row r="553" spans="1:30" ht="13.2">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row>
    <row r="554" spans="1:30" ht="13.2">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row>
    <row r="555" spans="1:30" ht="13.2">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row>
    <row r="556" spans="1:30" ht="13.2">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row>
    <row r="557" spans="1:30" ht="13.2">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row>
    <row r="558" spans="1:30" ht="13.2">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row>
    <row r="559" spans="1:30" ht="13.2">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row>
    <row r="560" spans="1:30" ht="13.2">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row>
    <row r="561" spans="1:30" ht="13.2">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row>
    <row r="562" spans="1:30" ht="13.2">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row>
    <row r="563" spans="1:30" ht="13.2">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row>
    <row r="564" spans="1:30" ht="13.2">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row>
    <row r="565" spans="1:30" ht="13.2">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row>
    <row r="566" spans="1:30" ht="13.2">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row>
    <row r="567" spans="1:30" ht="13.2">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row>
    <row r="568" spans="1:30" ht="13.2">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row>
    <row r="569" spans="1:30" ht="13.2">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row>
    <row r="570" spans="1:30" ht="13.2">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row>
    <row r="571" spans="1:30" ht="13.2">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row>
    <row r="572" spans="1:30" ht="13.2">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row>
    <row r="573" spans="1:30" ht="13.2">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row>
    <row r="574" spans="1:30" ht="13.2">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row>
    <row r="575" spans="1:30" ht="13.2">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row>
    <row r="576" spans="1:30" ht="13.2">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row>
    <row r="577" spans="1:30" ht="13.2">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row>
    <row r="578" spans="1:30" ht="13.2">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row>
    <row r="579" spans="1:30" ht="13.2">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row>
    <row r="580" spans="1:30" ht="13.2">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row>
    <row r="581" spans="1:30" ht="13.2">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row>
    <row r="582" spans="1:30" ht="13.2">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row>
    <row r="583" spans="1:30" ht="13.2">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row>
    <row r="584" spans="1:30" ht="13.2">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row>
    <row r="585" spans="1:30" ht="13.2">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row>
    <row r="586" spans="1:30" ht="13.2">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row>
    <row r="587" spans="1:30" ht="13.2">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row>
    <row r="588" spans="1:30" ht="13.2">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row>
    <row r="589" spans="1:30" ht="13.2">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row>
    <row r="590" spans="1:30" ht="13.2">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row>
    <row r="591" spans="1:30" ht="13.2">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row>
    <row r="592" spans="1:30" ht="13.2">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row>
    <row r="593" spans="1:30" ht="13.2">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row>
    <row r="594" spans="1:30" ht="13.2">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row>
    <row r="595" spans="1:30" ht="13.2">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row>
    <row r="596" spans="1:30" ht="13.2">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row>
    <row r="597" spans="1:30" ht="13.2">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row>
    <row r="598" spans="1:30" ht="13.2">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row>
    <row r="599" spans="1:30" ht="13.2">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row>
    <row r="600" spans="1:30" ht="13.2">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row>
    <row r="601" spans="1:30" ht="13.2">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row>
    <row r="602" spans="1:30" ht="13.2">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row>
    <row r="603" spans="1:30" ht="13.2">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row>
    <row r="604" spans="1:30" ht="13.2">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row>
    <row r="605" spans="1:30" ht="13.2">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row>
    <row r="606" spans="1:30" ht="13.2">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row>
    <row r="607" spans="1:30" ht="13.2">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row>
    <row r="608" spans="1:30" ht="13.2">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row>
    <row r="609" spans="1:30" ht="13.2">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row>
    <row r="610" spans="1:30" ht="13.2">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row>
    <row r="611" spans="1:30" ht="13.2">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row>
    <row r="612" spans="1:30" ht="13.2">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row>
    <row r="613" spans="1:30" ht="13.2">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row>
    <row r="614" spans="1:30" ht="13.2">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row>
    <row r="615" spans="1:30" ht="13.2">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row>
    <row r="616" spans="1:30" ht="13.2">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row>
    <row r="617" spans="1:30" ht="13.2">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row>
    <row r="618" spans="1:30" ht="13.2">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row>
    <row r="619" spans="1:30" ht="13.2">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row>
    <row r="620" spans="1:30" ht="13.2">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row>
    <row r="621" spans="1:30" ht="13.2">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row>
    <row r="622" spans="1:30" ht="13.2">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row>
    <row r="623" spans="1:30" ht="13.2">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row>
    <row r="624" spans="1:30" ht="13.2">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row>
    <row r="625" spans="1:30" ht="13.2">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row>
    <row r="626" spans="1:30" ht="13.2">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row>
    <row r="627" spans="1:30" ht="13.2">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row>
    <row r="628" spans="1:30" ht="13.2">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row>
    <row r="629" spans="1:30" ht="13.2">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row>
    <row r="630" spans="1:30" ht="13.2">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row>
    <row r="631" spans="1:30" ht="13.2">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row>
    <row r="632" spans="1:30" ht="13.2">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row>
    <row r="633" spans="1:30" ht="13.2">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row>
    <row r="634" spans="1:30" ht="13.2">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row>
    <row r="635" spans="1:30" ht="13.2">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row>
    <row r="636" spans="1:30" ht="13.2">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row>
    <row r="637" spans="1:30" ht="13.2">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row>
    <row r="638" spans="1:30" ht="13.2">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row>
    <row r="639" spans="1:30" ht="13.2">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row>
    <row r="640" spans="1:30" ht="13.2">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row>
    <row r="641" spans="1:30" ht="13.2">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row>
    <row r="642" spans="1:30" ht="13.2">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row>
    <row r="643" spans="1:30" ht="13.2">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row>
    <row r="644" spans="1:30" ht="13.2">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row>
    <row r="645" spans="1:30" ht="13.2">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row>
    <row r="646" spans="1:30" ht="13.2">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row>
    <row r="647" spans="1:30" ht="13.2">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row>
    <row r="648" spans="1:30" ht="13.2">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row>
    <row r="649" spans="1:30" ht="13.2">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row>
    <row r="650" spans="1:30" ht="13.2">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row>
    <row r="651" spans="1:30" ht="13.2">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row>
    <row r="652" spans="1:30" ht="13.2">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row>
    <row r="653" spans="1:30" ht="13.2">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row>
    <row r="654" spans="1:30" ht="13.2">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row>
    <row r="655" spans="1:30" ht="13.2">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row>
    <row r="656" spans="1:30" ht="13.2">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row>
    <row r="657" spans="1:30" ht="13.2">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row>
    <row r="658" spans="1:30" ht="13.2">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row>
    <row r="659" spans="1:30" ht="13.2">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row>
    <row r="660" spans="1:30" ht="13.2">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row>
    <row r="661" spans="1:30" ht="13.2">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row>
    <row r="662" spans="1:30" ht="13.2">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row>
    <row r="663" spans="1:30" ht="13.2">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row>
    <row r="664" spans="1:30" ht="13.2">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row>
    <row r="665" spans="1:30" ht="13.2">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row>
    <row r="666" spans="1:30" ht="13.2">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row>
    <row r="667" spans="1:30" ht="13.2">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row>
    <row r="668" spans="1:30" ht="13.2">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row>
    <row r="669" spans="1:30" ht="13.2">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row>
    <row r="670" spans="1:30" ht="13.2">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row>
    <row r="671" spans="1:30" ht="13.2">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row>
    <row r="672" spans="1:30" ht="13.2">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row>
    <row r="673" spans="1:30" ht="13.2">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row>
    <row r="674" spans="1:30" ht="13.2">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row>
    <row r="675" spans="1:30" ht="13.2">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row>
    <row r="676" spans="1:30" ht="13.2">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row>
    <row r="677" spans="1:30" ht="13.2">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row>
    <row r="678" spans="1:30" ht="13.2">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row>
    <row r="679" spans="1:30" ht="13.2">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row>
    <row r="680" spans="1:30" ht="13.2">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row>
    <row r="681" spans="1:30" ht="13.2">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row>
    <row r="682" spans="1:30" ht="13.2">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row>
    <row r="683" spans="1:30" ht="13.2">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row>
    <row r="684" spans="1:30" ht="13.2">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row>
    <row r="685" spans="1:30" ht="13.2">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row>
    <row r="686" spans="1:30" ht="13.2">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row>
    <row r="687" spans="1:30" ht="13.2">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row>
    <row r="688" spans="1:30" ht="13.2">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row>
    <row r="689" spans="1:30" ht="13.2">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row>
    <row r="690" spans="1:30" ht="13.2">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row>
    <row r="691" spans="1:30" ht="13.2">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row>
    <row r="692" spans="1:30" ht="13.2">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row>
    <row r="693" spans="1:30" ht="13.2">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row>
    <row r="694" spans="1:30" ht="13.2">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row>
    <row r="695" spans="1:30" ht="13.2">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row>
    <row r="696" spans="1:30" ht="13.2">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row>
    <row r="697" spans="1:30" ht="13.2">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row>
    <row r="698" spans="1:30" ht="13.2">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row>
    <row r="699" spans="1:30" ht="13.2">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row>
    <row r="700" spans="1:30" ht="13.2">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row>
    <row r="701" spans="1:30" ht="13.2">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row>
    <row r="702" spans="1:30" ht="13.2">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row>
    <row r="703" spans="1:30" ht="13.2">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row>
    <row r="704" spans="1:30" ht="13.2">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row>
    <row r="705" spans="1:30" ht="13.2">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row>
    <row r="706" spans="1:30" ht="13.2">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row>
    <row r="707" spans="1:30" ht="13.2">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row>
    <row r="708" spans="1:30" ht="13.2">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row>
    <row r="709" spans="1:30" ht="13.2">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row>
    <row r="710" spans="1:30" ht="13.2">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row>
    <row r="711" spans="1:30" ht="13.2">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row>
    <row r="712" spans="1:30" ht="13.2">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row>
    <row r="713" spans="1:30" ht="13.2">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row>
    <row r="714" spans="1:30" ht="13.2">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row>
    <row r="715" spans="1:30" ht="13.2">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row>
    <row r="716" spans="1:30" ht="13.2">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row>
    <row r="717" spans="1:30" ht="13.2">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row>
    <row r="718" spans="1:30" ht="13.2">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row>
    <row r="719" spans="1:30" ht="13.2">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row>
    <row r="720" spans="1:30" ht="13.2">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row>
    <row r="721" spans="1:30" ht="13.2">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row>
    <row r="722" spans="1:30" ht="13.2">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row>
    <row r="723" spans="1:30" ht="13.2">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row>
    <row r="724" spans="1:30" ht="13.2">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row>
    <row r="725" spans="1:30" ht="13.2">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row>
    <row r="726" spans="1:30" ht="13.2">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row>
    <row r="727" spans="1:30" ht="13.2">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row>
    <row r="728" spans="1:30" ht="13.2">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row>
    <row r="729" spans="1:30" ht="13.2">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row>
    <row r="730" spans="1:30" ht="13.2">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row>
    <row r="731" spans="1:30" ht="13.2">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row>
    <row r="732" spans="1:30" ht="13.2">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row>
    <row r="733" spans="1:30" ht="13.2">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row>
    <row r="734" spans="1:30" ht="13.2">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row>
    <row r="735" spans="1:30" ht="13.2">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row>
    <row r="736" spans="1:30" ht="13.2">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row>
    <row r="737" spans="1:30" ht="13.2">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row>
    <row r="738" spans="1:30" ht="13.2">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row>
    <row r="739" spans="1:30" ht="13.2">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row>
    <row r="740" spans="1:30" ht="13.2">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row>
    <row r="741" spans="1:30" ht="13.2">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row>
    <row r="742" spans="1:30" ht="13.2">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row>
    <row r="743" spans="1:30" ht="13.2">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row>
    <row r="744" spans="1:30" ht="13.2">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row>
    <row r="745" spans="1:30" ht="13.2">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row>
    <row r="746" spans="1:30" ht="13.2">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row>
    <row r="747" spans="1:30" ht="13.2">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row>
    <row r="748" spans="1:30" ht="13.2">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row>
    <row r="749" spans="1:30" ht="13.2">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row>
    <row r="750" spans="1:30" ht="13.2">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row>
    <row r="751" spans="1:30" ht="13.2">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row>
    <row r="752" spans="1:30" ht="13.2">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row>
    <row r="753" spans="1:30" ht="13.2">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row>
    <row r="754" spans="1:30" ht="13.2">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row>
    <row r="755" spans="1:30" ht="13.2">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row>
    <row r="756" spans="1:30" ht="13.2">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row>
    <row r="757" spans="1:30" ht="13.2">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row>
    <row r="758" spans="1:30" ht="13.2">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row>
    <row r="759" spans="1:30" ht="13.2">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row>
    <row r="760" spans="1:30" ht="13.2">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row>
    <row r="761" spans="1:30" ht="13.2">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row>
    <row r="762" spans="1:30" ht="13.2">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row>
    <row r="763" spans="1:30" ht="13.2">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row>
    <row r="764" spans="1:30" ht="13.2">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row>
    <row r="765" spans="1:30" ht="13.2">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row>
    <row r="766" spans="1:30" ht="13.2">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row>
    <row r="767" spans="1:30" ht="13.2">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row>
    <row r="768" spans="1:30" ht="13.2">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row>
    <row r="769" spans="1:30" ht="13.2">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row>
    <row r="770" spans="1:30" ht="13.2">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row>
    <row r="771" spans="1:30" ht="13.2">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row>
    <row r="772" spans="1:30" ht="13.2">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row>
    <row r="773" spans="1:30" ht="13.2">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row>
    <row r="774" spans="1:30" ht="13.2">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row>
    <row r="775" spans="1:30" ht="13.2">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row>
    <row r="776" spans="1:30" ht="13.2">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row>
    <row r="777" spans="1:30" ht="13.2">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row>
    <row r="778" spans="1:30" ht="13.2">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row>
    <row r="779" spans="1:30" ht="13.2">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row>
    <row r="780" spans="1:30" ht="13.2">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row>
    <row r="781" spans="1:30" ht="13.2">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row>
    <row r="782" spans="1:30" ht="13.2">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row>
    <row r="783" spans="1:30" ht="13.2">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row>
    <row r="784" spans="1:30" ht="13.2">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row>
    <row r="785" spans="1:30" ht="13.2">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row>
    <row r="786" spans="1:30" ht="13.2">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row>
    <row r="787" spans="1:30" ht="13.2">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row>
    <row r="788" spans="1:30" ht="13.2">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row>
    <row r="789" spans="1:30" ht="13.2">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row>
    <row r="790" spans="1:30" ht="13.2">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row>
    <row r="791" spans="1:30" ht="13.2">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row>
    <row r="792" spans="1:30" ht="13.2">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row>
    <row r="793" spans="1:30" ht="13.2">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row>
    <row r="794" spans="1:30" ht="13.2">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row>
    <row r="795" spans="1:30" ht="13.2">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row>
    <row r="796" spans="1:30" ht="13.2">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row>
    <row r="797" spans="1:30" ht="13.2">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row>
    <row r="798" spans="1:30" ht="13.2">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row>
    <row r="799" spans="1:30" ht="13.2">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row>
    <row r="800" spans="1:30" ht="13.2">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row>
    <row r="801" spans="1:30" ht="13.2">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row>
    <row r="802" spans="1:30" ht="13.2">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row>
    <row r="803" spans="1:30" ht="13.2">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row>
    <row r="804" spans="1:30" ht="13.2">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row>
    <row r="805" spans="1:30" ht="13.2">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row>
    <row r="806" spans="1:30" ht="13.2">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row>
    <row r="807" spans="1:30" ht="13.2">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row>
    <row r="808" spans="1:30" ht="13.2">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row>
    <row r="809" spans="1:30" ht="13.2">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row>
    <row r="810" spans="1:30" ht="13.2">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row>
    <row r="811" spans="1:30" ht="13.2">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row>
    <row r="812" spans="1:30" ht="13.2">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row>
    <row r="813" spans="1:30" ht="13.2">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row>
    <row r="814" spans="1:30" ht="13.2">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row>
    <row r="815" spans="1:30" ht="13.2">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row>
    <row r="816" spans="1:30" ht="13.2">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row>
    <row r="817" spans="1:30" ht="13.2">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row>
    <row r="818" spans="1:30" ht="13.2">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row>
    <row r="819" spans="1:30" ht="13.2">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row>
    <row r="820" spans="1:30" ht="13.2">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row>
    <row r="821" spans="1:30" ht="13.2">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row>
    <row r="822" spans="1:30" ht="13.2">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row>
    <row r="823" spans="1:30" ht="13.2">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row>
    <row r="824" spans="1:30" ht="13.2">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row>
    <row r="825" spans="1:30" ht="13.2">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row>
    <row r="826" spans="1:30" ht="13.2">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row>
    <row r="827" spans="1:30" ht="13.2">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row>
    <row r="828" spans="1:30" ht="13.2">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row>
    <row r="829" spans="1:30" ht="13.2">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row>
    <row r="830" spans="1:30" ht="13.2">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row>
    <row r="831" spans="1:30" ht="13.2">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row>
    <row r="832" spans="1:30" ht="13.2">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row>
    <row r="833" spans="1:30" ht="13.2">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row>
    <row r="834" spans="1:30" ht="13.2">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row>
    <row r="835" spans="1:30" ht="13.2">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row>
    <row r="836" spans="1:30" ht="13.2">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row>
    <row r="837" spans="1:30" ht="13.2">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row>
    <row r="838" spans="1:30" ht="13.2">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row>
    <row r="839" spans="1:30" ht="13.2">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row>
    <row r="840" spans="1:30" ht="13.2">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row>
    <row r="841" spans="1:30" ht="13.2">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row>
    <row r="842" spans="1:30" ht="13.2">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row>
    <row r="843" spans="1:30" ht="13.2">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row>
    <row r="844" spans="1:30" ht="13.2">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row>
    <row r="845" spans="1:30" ht="13.2">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row>
    <row r="846" spans="1:30" ht="13.2">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row>
    <row r="847" spans="1:30" ht="13.2">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row>
    <row r="848" spans="1:30" ht="13.2">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row>
    <row r="849" spans="1:30" ht="13.2">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row>
    <row r="850" spans="1:30" ht="13.2">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row>
    <row r="851" spans="1:30" ht="13.2">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row>
    <row r="852" spans="1:30" ht="13.2">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row>
    <row r="853" spans="1:30" ht="13.2">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row>
    <row r="854" spans="1:30" ht="13.2">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row>
    <row r="855" spans="1:30" ht="13.2">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row>
    <row r="856" spans="1:30" ht="13.2">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row>
    <row r="857" spans="1:30" ht="13.2">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row>
    <row r="858" spans="1:30" ht="13.2">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row>
    <row r="859" spans="1:30" ht="13.2">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row>
    <row r="860" spans="1:30" ht="13.2">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row>
    <row r="861" spans="1:30" ht="13.2">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row>
    <row r="862" spans="1:30" ht="13.2">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row>
    <row r="863" spans="1:30" ht="13.2">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row>
    <row r="864" spans="1:30" ht="13.2">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row>
    <row r="865" spans="1:30" ht="13.2">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row>
    <row r="866" spans="1:30" ht="13.2">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row>
    <row r="867" spans="1:30" ht="13.2">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row>
    <row r="868" spans="1:30" ht="13.2">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row>
    <row r="869" spans="1:30" ht="13.2">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row>
    <row r="870" spans="1:30" ht="13.2">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row>
    <row r="871" spans="1:30" ht="13.2">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row>
    <row r="872" spans="1:30" ht="13.2">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row>
    <row r="873" spans="1:30" ht="13.2">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row>
    <row r="874" spans="1:30" ht="13.2">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row>
    <row r="875" spans="1:30" ht="13.2">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row>
    <row r="876" spans="1:30" ht="13.2">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row>
    <row r="877" spans="1:30" ht="13.2">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row>
    <row r="878" spans="1:30" ht="13.2">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row>
    <row r="879" spans="1:30" ht="13.2">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row>
    <row r="880" spans="1:30" ht="13.2">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row>
    <row r="881" spans="1:30" ht="13.2">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row>
    <row r="882" spans="1:30" ht="13.2">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row>
    <row r="883" spans="1:30" ht="13.2">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row>
    <row r="884" spans="1:30" ht="13.2">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row>
    <row r="885" spans="1:30" ht="13.2">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row>
    <row r="886" spans="1:30" ht="13.2">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row>
    <row r="887" spans="1:30" ht="13.2">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row>
    <row r="888" spans="1:30" ht="13.2">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row>
    <row r="889" spans="1:30" ht="13.2">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row>
    <row r="890" spans="1:30" ht="13.2">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row>
    <row r="891" spans="1:30" ht="13.2">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row>
    <row r="892" spans="1:30" ht="13.2">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row>
    <row r="893" spans="1:30" ht="13.2">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row>
    <row r="894" spans="1:30" ht="13.2">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row>
    <row r="895" spans="1:30" ht="13.2">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row>
    <row r="896" spans="1:30" ht="13.2">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row>
    <row r="897" spans="1:30" ht="13.2">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row>
    <row r="898" spans="1:30" ht="13.2">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row>
    <row r="899" spans="1:30" ht="13.2">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row>
    <row r="900" spans="1:30" ht="13.2">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row>
    <row r="901" spans="1:30" ht="13.2">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row>
    <row r="902" spans="1:30" ht="13.2">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row>
    <row r="903" spans="1:30" ht="13.2">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row>
    <row r="904" spans="1:30" ht="13.2">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row>
    <row r="905" spans="1:30" ht="13.2">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row>
    <row r="906" spans="1:30" ht="13.2">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row>
    <row r="907" spans="1:30" ht="13.2">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row>
    <row r="908" spans="1:30" ht="13.2">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row>
    <row r="909" spans="1:30" ht="13.2">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row>
    <row r="910" spans="1:30" ht="13.2">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row>
    <row r="911" spans="1:30" ht="13.2">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row>
    <row r="912" spans="1:30" ht="13.2">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row>
    <row r="913" spans="1:30" ht="13.2">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row>
    <row r="914" spans="1:30" ht="13.2">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row>
    <row r="915" spans="1:30" ht="13.2">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row>
    <row r="916" spans="1:30" ht="13.2">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row>
    <row r="917" spans="1:30" ht="13.2">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row>
    <row r="918" spans="1:30" ht="13.2">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row>
    <row r="919" spans="1:30" ht="13.2">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row>
    <row r="920" spans="1:30" ht="13.2">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row>
    <row r="921" spans="1:30" ht="13.2">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row>
    <row r="922" spans="1:30" ht="13.2">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row>
    <row r="923" spans="1:30" ht="13.2">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row>
    <row r="924" spans="1:30" ht="13.2">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row>
    <row r="925" spans="1:30" ht="13.2">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row>
    <row r="926" spans="1:30" ht="13.2">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row>
    <row r="927" spans="1:30" ht="13.2">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row>
    <row r="928" spans="1:30" ht="13.2">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row>
    <row r="929" spans="1:30" ht="13.2">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row>
    <row r="930" spans="1:30" ht="13.2">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row>
    <row r="931" spans="1:30" ht="13.2">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row>
    <row r="932" spans="1:30" ht="13.2">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row>
    <row r="933" spans="1:30" ht="13.2">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row>
    <row r="934" spans="1:30" ht="13.2">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row>
    <row r="935" spans="1:30" ht="13.2">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row>
    <row r="936" spans="1:30" ht="13.2">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row>
    <row r="937" spans="1:30" ht="13.2">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row>
    <row r="938" spans="1:30" ht="13.2">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row>
    <row r="939" spans="1:30" ht="13.2">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row>
    <row r="940" spans="1:30" ht="13.2">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row>
    <row r="941" spans="1:30" ht="13.2">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row>
    <row r="942" spans="1:30" ht="13.2">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row>
    <row r="943" spans="1:30" ht="13.2">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row>
    <row r="944" spans="1:30" ht="13.2">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row>
    <row r="945" spans="1:30" ht="13.2">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row>
    <row r="946" spans="1:30" ht="13.2">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row>
    <row r="947" spans="1:30" ht="13.2">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row>
    <row r="948" spans="1:30" ht="13.2">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row>
    <row r="949" spans="1:30" ht="13.2">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row>
    <row r="950" spans="1:30" ht="13.2">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row>
    <row r="951" spans="1:30" ht="13.2">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row>
    <row r="952" spans="1:30" ht="13.2">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row>
    <row r="953" spans="1:30" ht="13.2">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row>
    <row r="954" spans="1:30" ht="13.2">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row>
    <row r="955" spans="1:30" ht="13.2">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row>
    <row r="956" spans="1:30" ht="13.2">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row>
    <row r="957" spans="1:30" ht="13.2">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row>
    <row r="958" spans="1:30" ht="13.2">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row>
    <row r="959" spans="1:30" ht="13.2">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row>
    <row r="960" spans="1:30" ht="13.2">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row>
  </sheetData>
  <mergeCells count="47">
    <mergeCell ref="N27:N28"/>
    <mergeCell ref="O27:Q28"/>
    <mergeCell ref="O29:Q29"/>
    <mergeCell ref="O30:Q30"/>
    <mergeCell ref="O31:Q31"/>
    <mergeCell ref="L32:M32"/>
    <mergeCell ref="L33:M33"/>
    <mergeCell ref="L34:M34"/>
    <mergeCell ref="L27:L28"/>
    <mergeCell ref="M27:M28"/>
    <mergeCell ref="G27:G28"/>
    <mergeCell ref="H27:H28"/>
    <mergeCell ref="I27:I28"/>
    <mergeCell ref="J27:J28"/>
    <mergeCell ref="K27:K28"/>
    <mergeCell ref="L8:M8"/>
    <mergeCell ref="L9:M9"/>
    <mergeCell ref="A1:M1"/>
    <mergeCell ref="A2:C2"/>
    <mergeCell ref="A3:B3"/>
    <mergeCell ref="A4:A5"/>
    <mergeCell ref="B4:B5"/>
    <mergeCell ref="C4:C5"/>
    <mergeCell ref="D4:D5"/>
    <mergeCell ref="M4:M5"/>
    <mergeCell ref="L4:L5"/>
    <mergeCell ref="N4:N5"/>
    <mergeCell ref="O4:Q5"/>
    <mergeCell ref="O6:Q6"/>
    <mergeCell ref="L7:M7"/>
    <mergeCell ref="G4:G5"/>
    <mergeCell ref="H4:H5"/>
    <mergeCell ref="I4:I5"/>
    <mergeCell ref="J4:J5"/>
    <mergeCell ref="K4:K5"/>
    <mergeCell ref="C27:C28"/>
    <mergeCell ref="A39:C39"/>
    <mergeCell ref="A50:C50"/>
    <mergeCell ref="E4:E5"/>
    <mergeCell ref="F4:F5"/>
    <mergeCell ref="A15:B15"/>
    <mergeCell ref="A26:B26"/>
    <mergeCell ref="A27:A28"/>
    <mergeCell ref="B27:B28"/>
    <mergeCell ref="F27:F28"/>
    <mergeCell ref="D27:D28"/>
    <mergeCell ref="E27:E28"/>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1000"/>
  <sheetViews>
    <sheetView workbookViewId="0">
      <selection sqref="A1:C1"/>
    </sheetView>
  </sheetViews>
  <sheetFormatPr defaultColWidth="12.6640625" defaultRowHeight="15.75" customHeight="1"/>
  <cols>
    <col min="1" max="1" width="5.33203125" customWidth="1"/>
    <col min="2" max="2" width="12" customWidth="1"/>
    <col min="3" max="3" width="26.33203125" customWidth="1"/>
    <col min="4" max="4" width="13.6640625" customWidth="1"/>
    <col min="15" max="15" width="18.6640625" customWidth="1"/>
    <col min="17" max="17" width="13.6640625" customWidth="1"/>
    <col min="19" max="19" width="26.33203125" customWidth="1"/>
  </cols>
  <sheetData>
    <row r="1" spans="1:30" ht="13.8">
      <c r="A1" s="177" t="s">
        <v>198</v>
      </c>
      <c r="B1" s="173"/>
      <c r="C1" s="170"/>
      <c r="D1" s="26"/>
      <c r="E1" s="26"/>
      <c r="F1" s="26"/>
      <c r="G1" s="26"/>
      <c r="H1" s="26"/>
      <c r="I1" s="26"/>
      <c r="J1" s="26"/>
      <c r="K1" s="26"/>
      <c r="L1" s="26"/>
      <c r="M1" s="26"/>
      <c r="N1" s="26"/>
      <c r="O1" s="26"/>
      <c r="P1" s="26"/>
      <c r="Q1" s="26"/>
      <c r="R1" s="26"/>
      <c r="S1" s="26"/>
      <c r="V1" s="38"/>
      <c r="W1" s="38"/>
      <c r="X1" s="38"/>
      <c r="Y1" s="38"/>
      <c r="Z1" s="38"/>
      <c r="AA1" s="38"/>
      <c r="AB1" s="38"/>
      <c r="AC1" s="38"/>
      <c r="AD1" s="38"/>
    </row>
    <row r="2" spans="1:30" ht="13.2">
      <c r="A2" s="181" t="s">
        <v>122</v>
      </c>
      <c r="B2" s="145"/>
      <c r="C2" s="38"/>
      <c r="D2" s="38"/>
      <c r="E2" s="38"/>
      <c r="F2" s="38"/>
      <c r="G2" s="38"/>
      <c r="H2" s="38"/>
      <c r="I2" s="38"/>
      <c r="J2" s="38"/>
      <c r="K2" s="38"/>
      <c r="L2" s="38"/>
      <c r="M2" s="38"/>
      <c r="N2" s="38"/>
      <c r="O2" s="26"/>
      <c r="P2" s="26"/>
      <c r="Q2" s="26"/>
      <c r="R2" s="26"/>
      <c r="S2" s="41"/>
      <c r="T2" s="53" t="s">
        <v>94</v>
      </c>
      <c r="U2" s="53" t="s">
        <v>135</v>
      </c>
      <c r="V2" s="38"/>
      <c r="W2" s="38"/>
      <c r="X2" s="38"/>
      <c r="Y2" s="38"/>
      <c r="Z2" s="38"/>
      <c r="AA2" s="38"/>
      <c r="AB2" s="38"/>
      <c r="AC2" s="38"/>
      <c r="AD2" s="38"/>
    </row>
    <row r="3" spans="1:30" ht="13.2">
      <c r="A3" s="39" t="s">
        <v>79</v>
      </c>
      <c r="B3" s="39" t="s">
        <v>123</v>
      </c>
      <c r="C3" s="39" t="s">
        <v>81</v>
      </c>
      <c r="D3" s="39" t="s">
        <v>82</v>
      </c>
      <c r="E3" s="39" t="s">
        <v>83</v>
      </c>
      <c r="F3" s="39" t="s">
        <v>84</v>
      </c>
      <c r="G3" s="39" t="s">
        <v>124</v>
      </c>
      <c r="H3" s="39" t="s">
        <v>85</v>
      </c>
      <c r="I3" s="39" t="s">
        <v>125</v>
      </c>
      <c r="J3" s="39" t="s">
        <v>126</v>
      </c>
      <c r="K3" s="39" t="s">
        <v>127</v>
      </c>
      <c r="L3" s="39" t="s">
        <v>128</v>
      </c>
      <c r="M3" s="39" t="s">
        <v>129</v>
      </c>
      <c r="N3" s="39" t="s">
        <v>91</v>
      </c>
      <c r="O3" s="39" t="s">
        <v>130</v>
      </c>
      <c r="P3" s="39" t="s">
        <v>92</v>
      </c>
      <c r="Q3" s="39" t="s">
        <v>131</v>
      </c>
      <c r="R3" s="44" t="s">
        <v>132</v>
      </c>
      <c r="S3" s="39" t="s">
        <v>93</v>
      </c>
      <c r="T3" s="29" t="s">
        <v>108</v>
      </c>
      <c r="U3" s="51">
        <v>3890.4890999999989</v>
      </c>
      <c r="V3" s="38"/>
      <c r="W3" s="38"/>
      <c r="X3" s="38"/>
      <c r="Y3" s="38"/>
      <c r="Z3" s="38"/>
      <c r="AA3" s="38"/>
      <c r="AB3" s="38"/>
      <c r="AC3" s="38"/>
      <c r="AD3" s="38"/>
    </row>
    <row r="4" spans="1:30" ht="13.2">
      <c r="A4" s="29">
        <v>1</v>
      </c>
      <c r="B4" s="29" t="s">
        <v>199</v>
      </c>
      <c r="C4" s="29" t="s">
        <v>136</v>
      </c>
      <c r="D4" s="29" t="s">
        <v>98</v>
      </c>
      <c r="E4" s="29">
        <v>60</v>
      </c>
      <c r="F4" s="29">
        <v>1009.5</v>
      </c>
      <c r="G4" s="29">
        <v>989.58</v>
      </c>
      <c r="H4" s="31">
        <f>E4*F4</f>
        <v>60570</v>
      </c>
      <c r="I4" s="32">
        <v>3.7000000000000002E-3</v>
      </c>
      <c r="J4" s="31">
        <f>H4*I4</f>
        <v>224.10900000000001</v>
      </c>
      <c r="K4" s="29">
        <f>7.5%*(E4*F4-E4*G4)</f>
        <v>89.639999999999773</v>
      </c>
      <c r="L4" s="33">
        <v>1.4999999999999999E-4</v>
      </c>
      <c r="M4" s="31">
        <f>L4*H4</f>
        <v>9.0854999999999997</v>
      </c>
      <c r="N4" s="31">
        <f>(H4-J4-K4-M4)/E4</f>
        <v>1004.1194250000001</v>
      </c>
      <c r="O4" s="29">
        <v>25</v>
      </c>
      <c r="P4" s="31">
        <f>N4*E4-O4</f>
        <v>60222.165500000003</v>
      </c>
      <c r="Q4" s="29">
        <v>59053.853999999999</v>
      </c>
      <c r="R4" s="31">
        <f>P4-Q4</f>
        <v>1168.3115000000034</v>
      </c>
      <c r="S4" s="49" t="s">
        <v>200</v>
      </c>
      <c r="T4" s="99" t="s">
        <v>103</v>
      </c>
      <c r="U4" s="99">
        <f>44797.038875+P4</f>
        <v>105019.204375</v>
      </c>
      <c r="V4" s="38"/>
      <c r="W4" s="38"/>
      <c r="X4" s="38"/>
      <c r="Y4" s="38"/>
      <c r="Z4" s="38"/>
      <c r="AA4" s="38"/>
      <c r="AB4" s="38"/>
      <c r="AC4" s="38"/>
      <c r="AD4" s="38"/>
    </row>
    <row r="5" spans="1:30" ht="13.2">
      <c r="A5" s="38"/>
      <c r="B5" s="38"/>
      <c r="C5" s="38"/>
      <c r="D5" s="38"/>
      <c r="E5" s="38"/>
      <c r="F5" s="38"/>
      <c r="G5" s="38"/>
      <c r="H5" s="38"/>
      <c r="I5" s="38"/>
      <c r="J5" s="38"/>
      <c r="K5" s="38"/>
      <c r="L5" s="38"/>
      <c r="M5" s="38"/>
      <c r="N5" s="38"/>
      <c r="O5" s="39" t="s">
        <v>152</v>
      </c>
      <c r="P5" s="31">
        <f>P4</f>
        <v>60222.165500000003</v>
      </c>
      <c r="Q5" s="38"/>
      <c r="R5" s="38"/>
      <c r="S5" s="38"/>
      <c r="T5" s="100" t="s">
        <v>100</v>
      </c>
      <c r="U5" s="107">
        <v>716.34339999999997</v>
      </c>
      <c r="V5" s="38"/>
      <c r="W5" s="38"/>
      <c r="X5" s="38"/>
      <c r="Y5" s="38"/>
      <c r="Z5" s="38"/>
      <c r="AA5" s="38"/>
      <c r="AB5" s="38"/>
      <c r="AC5" s="38"/>
      <c r="AD5" s="38"/>
    </row>
    <row r="6" spans="1:30" ht="13.2">
      <c r="A6" s="38"/>
      <c r="B6" s="38"/>
      <c r="C6" s="38"/>
      <c r="D6" s="38"/>
      <c r="E6" s="38"/>
      <c r="F6" s="38"/>
      <c r="G6" s="38"/>
      <c r="H6" s="38"/>
      <c r="I6" s="38"/>
      <c r="J6" s="38"/>
      <c r="K6" s="38"/>
      <c r="L6" s="38"/>
      <c r="M6" s="38"/>
      <c r="N6" s="38"/>
      <c r="O6" s="39" t="s">
        <v>131</v>
      </c>
      <c r="P6" s="31">
        <f>Q4</f>
        <v>59053.853999999999</v>
      </c>
      <c r="Q6" s="38"/>
      <c r="R6" s="38"/>
      <c r="S6" s="38"/>
      <c r="T6" s="51" t="s">
        <v>193</v>
      </c>
      <c r="U6" s="70">
        <v>48750.618312499995</v>
      </c>
      <c r="V6" s="38"/>
      <c r="W6" s="38"/>
      <c r="X6" s="38"/>
      <c r="Y6" s="38"/>
      <c r="Z6" s="38"/>
      <c r="AA6" s="38"/>
      <c r="AB6" s="38"/>
      <c r="AC6" s="38"/>
      <c r="AD6" s="38"/>
    </row>
    <row r="7" spans="1:30" ht="13.2">
      <c r="A7" s="38"/>
      <c r="B7" s="38"/>
      <c r="C7" s="38"/>
      <c r="D7" s="38"/>
      <c r="E7" s="38"/>
      <c r="F7" s="38"/>
      <c r="G7" s="38"/>
      <c r="H7" s="38"/>
      <c r="I7" s="38"/>
      <c r="J7" s="38"/>
      <c r="K7" s="38"/>
      <c r="L7" s="38"/>
      <c r="M7" s="38"/>
      <c r="N7" s="38"/>
      <c r="O7" s="39" t="s">
        <v>154</v>
      </c>
      <c r="P7" s="31">
        <f>P5-P6</f>
        <v>1168.3115000000034</v>
      </c>
      <c r="Q7" s="38"/>
      <c r="R7" s="38"/>
      <c r="S7" s="38"/>
      <c r="T7" s="51" t="s">
        <v>118</v>
      </c>
      <c r="U7" s="100">
        <v>9669.4980000000032</v>
      </c>
      <c r="V7" s="38"/>
      <c r="W7" s="38"/>
      <c r="X7" s="38"/>
      <c r="Y7" s="38"/>
      <c r="Z7" s="38"/>
      <c r="AA7" s="38"/>
      <c r="AB7" s="38"/>
      <c r="AC7" s="38"/>
      <c r="AD7" s="38"/>
    </row>
    <row r="8" spans="1:30" ht="13.2">
      <c r="A8" s="38"/>
      <c r="B8" s="38"/>
      <c r="C8" s="38"/>
      <c r="D8" s="38"/>
      <c r="E8" s="38"/>
      <c r="F8" s="38"/>
      <c r="G8" s="38"/>
      <c r="H8" s="38"/>
      <c r="I8" s="38"/>
      <c r="J8" s="38"/>
      <c r="K8" s="38"/>
      <c r="L8" s="38"/>
      <c r="M8" s="38"/>
      <c r="N8" s="38"/>
      <c r="O8" s="43" t="s">
        <v>135</v>
      </c>
      <c r="P8" s="40">
        <f>'Week 4'!S33+P5</f>
        <v>168046.15322749998</v>
      </c>
      <c r="Q8" s="38"/>
      <c r="R8" s="38"/>
      <c r="S8" s="38"/>
      <c r="T8" s="53" t="s">
        <v>92</v>
      </c>
      <c r="U8" s="40">
        <f>SUM(U3:U7)</f>
        <v>168046.15318749999</v>
      </c>
      <c r="V8" s="38"/>
      <c r="W8" s="38"/>
      <c r="X8" s="38"/>
      <c r="Y8" s="38"/>
      <c r="Z8" s="38"/>
      <c r="AA8" s="38"/>
      <c r="AB8" s="38"/>
      <c r="AC8" s="38"/>
      <c r="AD8" s="38"/>
    </row>
    <row r="9" spans="1:30" ht="13.2">
      <c r="A9" s="38"/>
      <c r="B9" s="38"/>
      <c r="C9" s="38"/>
      <c r="D9" s="38"/>
      <c r="E9" s="38"/>
      <c r="F9" s="38"/>
      <c r="G9" s="38"/>
      <c r="H9" s="38"/>
      <c r="I9" s="38"/>
      <c r="J9" s="38"/>
      <c r="K9" s="38"/>
      <c r="L9" s="38"/>
      <c r="M9" s="38"/>
      <c r="N9" s="38"/>
      <c r="O9" s="38"/>
      <c r="P9" s="38"/>
      <c r="Q9" s="38"/>
      <c r="R9" s="38"/>
      <c r="S9" s="38"/>
      <c r="V9" s="38"/>
      <c r="W9" s="38"/>
      <c r="X9" s="38"/>
      <c r="Y9" s="38"/>
      <c r="Z9" s="38"/>
      <c r="AA9" s="38"/>
      <c r="AB9" s="38"/>
      <c r="AC9" s="38"/>
      <c r="AD9" s="38"/>
    </row>
    <row r="10" spans="1:30" ht="13.2">
      <c r="A10" s="108"/>
      <c r="B10" s="108"/>
      <c r="C10" s="38"/>
      <c r="D10" s="38"/>
      <c r="E10" s="38"/>
      <c r="F10" s="38"/>
      <c r="G10" s="38"/>
      <c r="H10" s="38"/>
      <c r="I10" s="38"/>
      <c r="J10" s="38"/>
      <c r="K10" s="38"/>
      <c r="L10" s="38"/>
      <c r="M10" s="38"/>
      <c r="N10" s="38"/>
      <c r="O10" s="38"/>
      <c r="P10" s="38"/>
      <c r="Q10" s="38"/>
      <c r="R10" s="54"/>
      <c r="S10" s="54"/>
      <c r="T10" s="26"/>
      <c r="U10" s="38"/>
      <c r="V10" s="38"/>
      <c r="W10" s="38"/>
      <c r="X10" s="38"/>
      <c r="Y10" s="38"/>
      <c r="Z10" s="38"/>
      <c r="AA10" s="38"/>
      <c r="AB10" s="38"/>
      <c r="AC10" s="38"/>
      <c r="AD10" s="38"/>
    </row>
    <row r="11" spans="1:30" ht="13.2">
      <c r="A11" s="169" t="s">
        <v>78</v>
      </c>
      <c r="B11" s="170"/>
      <c r="C11" s="38"/>
      <c r="D11" s="38"/>
      <c r="E11" s="38"/>
      <c r="F11" s="38"/>
      <c r="G11" s="38"/>
      <c r="H11" s="38"/>
      <c r="I11" s="38"/>
      <c r="J11" s="38"/>
      <c r="K11" s="38"/>
      <c r="L11" s="38"/>
      <c r="M11" s="38"/>
      <c r="N11" s="38"/>
      <c r="O11" s="38"/>
      <c r="P11" s="38"/>
      <c r="Q11" s="38"/>
      <c r="R11" s="53" t="s">
        <v>94</v>
      </c>
      <c r="S11" s="53" t="s">
        <v>95</v>
      </c>
      <c r="T11" s="26"/>
      <c r="U11" s="38"/>
      <c r="V11" s="38"/>
      <c r="W11" s="38"/>
      <c r="X11" s="38"/>
      <c r="Y11" s="38"/>
      <c r="Z11" s="38"/>
      <c r="AA11" s="38"/>
      <c r="AB11" s="38"/>
      <c r="AC11" s="38"/>
      <c r="AD11" s="38"/>
    </row>
    <row r="12" spans="1:30" ht="13.2">
      <c r="A12" s="165" t="s">
        <v>79</v>
      </c>
      <c r="B12" s="165" t="s">
        <v>80</v>
      </c>
      <c r="C12" s="165" t="s">
        <v>81</v>
      </c>
      <c r="D12" s="165" t="s">
        <v>82</v>
      </c>
      <c r="E12" s="165" t="s">
        <v>83</v>
      </c>
      <c r="F12" s="165" t="s">
        <v>84</v>
      </c>
      <c r="G12" s="165" t="s">
        <v>85</v>
      </c>
      <c r="H12" s="165" t="s">
        <v>86</v>
      </c>
      <c r="I12" s="165" t="s">
        <v>87</v>
      </c>
      <c r="J12" s="165" t="s">
        <v>88</v>
      </c>
      <c r="K12" s="165" t="s">
        <v>89</v>
      </c>
      <c r="L12" s="165" t="s">
        <v>90</v>
      </c>
      <c r="M12" s="165" t="s">
        <v>91</v>
      </c>
      <c r="N12" s="165" t="s">
        <v>92</v>
      </c>
      <c r="O12" s="171" t="s">
        <v>93</v>
      </c>
      <c r="P12" s="142"/>
      <c r="Q12" s="143"/>
      <c r="R12" s="29" t="s">
        <v>108</v>
      </c>
      <c r="S12" s="51">
        <v>3890.4890999999989</v>
      </c>
      <c r="T12" s="26"/>
      <c r="U12" s="26"/>
      <c r="V12" s="38"/>
      <c r="W12" s="38"/>
      <c r="X12" s="38"/>
      <c r="Y12" s="38"/>
      <c r="Z12" s="38"/>
      <c r="AA12" s="38"/>
      <c r="AB12" s="38"/>
      <c r="AC12" s="38"/>
      <c r="AD12" s="38"/>
    </row>
    <row r="13" spans="1:30" ht="13.2">
      <c r="A13" s="166"/>
      <c r="B13" s="166"/>
      <c r="C13" s="166"/>
      <c r="D13" s="166"/>
      <c r="E13" s="166"/>
      <c r="F13" s="166"/>
      <c r="G13" s="166"/>
      <c r="H13" s="166"/>
      <c r="I13" s="166"/>
      <c r="J13" s="166"/>
      <c r="K13" s="166"/>
      <c r="L13" s="166"/>
      <c r="M13" s="166"/>
      <c r="N13" s="166"/>
      <c r="O13" s="147"/>
      <c r="P13" s="148"/>
      <c r="Q13" s="149"/>
      <c r="R13" s="100" t="s">
        <v>103</v>
      </c>
      <c r="S13" s="51">
        <v>105019.204375</v>
      </c>
      <c r="T13" s="26"/>
      <c r="U13" s="26"/>
      <c r="V13" s="38"/>
      <c r="W13" s="38"/>
      <c r="X13" s="38"/>
      <c r="Y13" s="38"/>
      <c r="Z13" s="38"/>
      <c r="AA13" s="38"/>
      <c r="AB13" s="38"/>
      <c r="AC13" s="38"/>
      <c r="AD13" s="38"/>
    </row>
    <row r="14" spans="1:30" ht="70.5" customHeight="1">
      <c r="A14" s="29">
        <v>1</v>
      </c>
      <c r="B14" s="29" t="s">
        <v>199</v>
      </c>
      <c r="C14" s="29" t="s">
        <v>201</v>
      </c>
      <c r="D14" s="29" t="s">
        <v>202</v>
      </c>
      <c r="E14" s="29">
        <v>130</v>
      </c>
      <c r="F14" s="29">
        <v>299</v>
      </c>
      <c r="G14" s="31">
        <f t="shared" ref="G14:G15" si="0">E14*F14</f>
        <v>38870</v>
      </c>
      <c r="H14" s="32">
        <v>4.0000000000000001E-3</v>
      </c>
      <c r="I14" s="31">
        <f>G14*H14</f>
        <v>155.47999999999999</v>
      </c>
      <c r="J14" s="65">
        <v>1.4999999999999999E-4</v>
      </c>
      <c r="K14" s="31">
        <f t="shared" ref="K14:K15" si="1">J14*G14</f>
        <v>5.8304999999999998</v>
      </c>
      <c r="L14" s="29">
        <v>25</v>
      </c>
      <c r="M14" s="31">
        <f t="shared" ref="M14:M15" si="2">(G14+I14+K14)/E14</f>
        <v>300.24085000000002</v>
      </c>
      <c r="N14" s="31">
        <f>M14*E14+L14</f>
        <v>39056.3105</v>
      </c>
      <c r="O14" s="193" t="s">
        <v>203</v>
      </c>
      <c r="P14" s="173"/>
      <c r="Q14" s="170"/>
      <c r="R14" s="89" t="s">
        <v>113</v>
      </c>
      <c r="S14" s="109">
        <f t="shared" ref="S14:S15" si="3">U6-N14</f>
        <v>9694.3078124999956</v>
      </c>
      <c r="T14" s="38"/>
      <c r="U14" s="38"/>
      <c r="V14" s="38"/>
      <c r="W14" s="38"/>
      <c r="X14" s="38"/>
      <c r="Y14" s="38"/>
      <c r="Z14" s="38"/>
      <c r="AA14" s="38"/>
      <c r="AB14" s="38"/>
      <c r="AC14" s="38"/>
      <c r="AD14" s="38"/>
    </row>
    <row r="15" spans="1:30" ht="13.2">
      <c r="A15" s="29">
        <v>1</v>
      </c>
      <c r="B15" s="34" t="s">
        <v>204</v>
      </c>
      <c r="C15" s="29" t="s">
        <v>205</v>
      </c>
      <c r="D15" s="29" t="s">
        <v>116</v>
      </c>
      <c r="E15" s="29">
        <v>25</v>
      </c>
      <c r="F15" s="29">
        <v>324.39999999999998</v>
      </c>
      <c r="G15" s="37">
        <f t="shared" si="0"/>
        <v>8109.9999999999991</v>
      </c>
      <c r="H15" s="32">
        <v>4.0000000000000001E-3</v>
      </c>
      <c r="I15" s="31">
        <f>H15*G15</f>
        <v>32.44</v>
      </c>
      <c r="J15" s="33">
        <v>1.4999999999999999E-4</v>
      </c>
      <c r="K15" s="31">
        <f t="shared" si="1"/>
        <v>1.2164999999999997</v>
      </c>
      <c r="L15" s="34">
        <v>25</v>
      </c>
      <c r="M15" s="31">
        <f t="shared" si="2"/>
        <v>325.74625999999995</v>
      </c>
      <c r="N15" s="31">
        <f>E15*M15+L15</f>
        <v>8168.6564999999991</v>
      </c>
      <c r="O15" s="193" t="s">
        <v>206</v>
      </c>
      <c r="P15" s="173"/>
      <c r="Q15" s="170"/>
      <c r="R15" s="89" t="s">
        <v>118</v>
      </c>
      <c r="S15" s="96">
        <f t="shared" si="3"/>
        <v>1500.8415000000041</v>
      </c>
      <c r="T15" s="26"/>
      <c r="U15" s="26"/>
      <c r="V15" s="38"/>
      <c r="W15" s="38"/>
      <c r="X15" s="38"/>
      <c r="Y15" s="38"/>
      <c r="Z15" s="38"/>
      <c r="AA15" s="38"/>
      <c r="AB15" s="38"/>
      <c r="AC15" s="38"/>
      <c r="AD15" s="38"/>
    </row>
    <row r="16" spans="1:30" ht="13.2">
      <c r="L16" s="174" t="s">
        <v>119</v>
      </c>
      <c r="M16" s="170"/>
      <c r="N16" s="31">
        <f>N14+N15</f>
        <v>47224.966999999997</v>
      </c>
      <c r="R16" s="29" t="s">
        <v>100</v>
      </c>
      <c r="S16" s="94">
        <f>U5</f>
        <v>716.34339999999997</v>
      </c>
    </row>
    <row r="17" spans="1:30" ht="13.2">
      <c r="A17" s="38"/>
      <c r="B17" s="38"/>
      <c r="C17" s="38"/>
      <c r="D17" s="38"/>
      <c r="E17" s="38"/>
      <c r="F17" s="38"/>
      <c r="G17" s="38"/>
      <c r="H17" s="38"/>
      <c r="I17" s="38"/>
      <c r="J17" s="38"/>
      <c r="K17" s="38"/>
      <c r="L17" s="174" t="s">
        <v>120</v>
      </c>
      <c r="M17" s="170"/>
      <c r="N17" s="29">
        <f>P8</f>
        <v>168046.15322749998</v>
      </c>
      <c r="P17" s="41"/>
      <c r="Q17" s="26"/>
      <c r="R17" s="53" t="s">
        <v>92</v>
      </c>
      <c r="S17" s="40">
        <f>SUM(S12:S16)</f>
        <v>120821.1861875</v>
      </c>
      <c r="T17" s="26"/>
      <c r="U17" s="38"/>
      <c r="V17" s="38"/>
      <c r="W17" s="38"/>
      <c r="X17" s="38"/>
      <c r="Y17" s="38"/>
      <c r="Z17" s="38"/>
      <c r="AA17" s="38"/>
      <c r="AB17" s="38"/>
      <c r="AC17" s="38"/>
      <c r="AD17" s="38"/>
    </row>
    <row r="18" spans="1:30" ht="13.2">
      <c r="A18" s="110"/>
      <c r="B18" s="110"/>
      <c r="C18" s="111"/>
      <c r="D18" s="111"/>
      <c r="E18" s="111"/>
      <c r="F18" s="111"/>
      <c r="G18" s="111"/>
      <c r="H18" s="111"/>
      <c r="I18" s="111"/>
      <c r="J18" s="111"/>
      <c r="K18" s="111"/>
      <c r="L18" s="174" t="s">
        <v>121</v>
      </c>
      <c r="M18" s="170"/>
      <c r="N18" s="40">
        <f>N17-N16</f>
        <v>120821.18622749997</v>
      </c>
      <c r="P18" s="111"/>
      <c r="Q18" s="111"/>
      <c r="R18" s="111"/>
      <c r="S18" s="111"/>
      <c r="T18" s="26"/>
      <c r="U18" s="38"/>
      <c r="V18" s="38"/>
      <c r="W18" s="38"/>
      <c r="X18" s="38"/>
      <c r="Y18" s="38"/>
      <c r="Z18" s="38"/>
      <c r="AA18" s="38"/>
      <c r="AB18" s="38"/>
      <c r="AC18" s="38"/>
      <c r="AD18" s="38"/>
    </row>
    <row r="19" spans="1:30" ht="13.2">
      <c r="A19" s="110"/>
      <c r="B19" s="110"/>
      <c r="C19" s="111"/>
      <c r="D19" s="111"/>
      <c r="E19" s="111"/>
      <c r="F19" s="111"/>
      <c r="G19" s="111"/>
      <c r="H19" s="111"/>
      <c r="I19" s="111"/>
      <c r="J19" s="111"/>
      <c r="K19" s="111"/>
      <c r="L19" s="111"/>
      <c r="M19" s="111"/>
      <c r="N19" s="111"/>
      <c r="O19" s="111"/>
      <c r="P19" s="111"/>
      <c r="Q19" s="111"/>
      <c r="R19" s="111"/>
      <c r="S19" s="111"/>
      <c r="T19" s="26"/>
      <c r="U19" s="38"/>
      <c r="V19" s="38"/>
      <c r="W19" s="38"/>
      <c r="X19" s="38"/>
      <c r="Y19" s="38"/>
      <c r="Z19" s="38"/>
      <c r="AA19" s="38"/>
      <c r="AB19" s="38"/>
      <c r="AC19" s="38"/>
      <c r="AD19" s="38"/>
    </row>
    <row r="20" spans="1:30" ht="13.2">
      <c r="A20" s="110"/>
      <c r="B20" s="110"/>
      <c r="C20" s="111"/>
      <c r="D20" s="111"/>
      <c r="E20" s="111"/>
      <c r="F20" s="111"/>
      <c r="G20" s="111"/>
      <c r="H20" s="111"/>
      <c r="I20" s="111"/>
      <c r="J20" s="111"/>
      <c r="K20" s="111"/>
      <c r="L20" s="111"/>
      <c r="M20" s="111"/>
      <c r="N20" s="111"/>
      <c r="O20" s="111"/>
      <c r="P20" s="111"/>
      <c r="Q20" s="111"/>
      <c r="R20" s="111"/>
      <c r="S20" s="111"/>
      <c r="T20" s="26"/>
      <c r="U20" s="38"/>
      <c r="V20" s="38"/>
      <c r="W20" s="38"/>
      <c r="X20" s="38"/>
      <c r="Y20" s="38"/>
      <c r="Z20" s="38"/>
      <c r="AA20" s="38"/>
      <c r="AB20" s="38"/>
      <c r="AC20" s="38"/>
      <c r="AD20" s="38"/>
    </row>
    <row r="21" spans="1:30" ht="13.2">
      <c r="A21" s="110"/>
      <c r="B21" s="110"/>
      <c r="C21" s="111"/>
      <c r="D21" s="111"/>
      <c r="E21" s="111"/>
      <c r="F21" s="111"/>
      <c r="G21" s="111"/>
      <c r="H21" s="111"/>
      <c r="I21" s="111"/>
      <c r="J21" s="111"/>
      <c r="K21" s="111"/>
      <c r="L21" s="111"/>
      <c r="M21" s="111"/>
      <c r="N21" s="111"/>
      <c r="O21" s="111"/>
      <c r="P21" s="111"/>
      <c r="Q21" s="111"/>
      <c r="R21" s="111"/>
      <c r="S21" s="111"/>
      <c r="T21" s="53" t="s">
        <v>94</v>
      </c>
      <c r="U21" s="53" t="s">
        <v>135</v>
      </c>
      <c r="W21" s="38"/>
      <c r="X21" s="38"/>
      <c r="Y21" s="38"/>
      <c r="Z21" s="38"/>
      <c r="AA21" s="38"/>
      <c r="AB21" s="38"/>
      <c r="AC21" s="38"/>
      <c r="AD21" s="38"/>
    </row>
    <row r="22" spans="1:30" ht="13.2">
      <c r="A22" s="194" t="s">
        <v>185</v>
      </c>
      <c r="B22" s="148"/>
      <c r="C22" s="112"/>
      <c r="D22" s="112"/>
      <c r="E22" s="112"/>
      <c r="F22" s="112"/>
      <c r="G22" s="112"/>
      <c r="H22" s="112"/>
      <c r="I22" s="112"/>
      <c r="J22" s="112"/>
      <c r="K22" s="112"/>
      <c r="L22" s="112"/>
      <c r="M22" s="112"/>
      <c r="N22" s="112"/>
      <c r="O22" s="112"/>
      <c r="P22" s="112"/>
      <c r="Q22" s="112"/>
      <c r="R22" s="111"/>
      <c r="S22" s="111"/>
      <c r="T22" s="51" t="s">
        <v>108</v>
      </c>
      <c r="U22" s="51">
        <v>3890.4890999999989</v>
      </c>
      <c r="W22" s="38"/>
      <c r="X22" s="38"/>
      <c r="Y22" s="38"/>
      <c r="Z22" s="38"/>
      <c r="AA22" s="38"/>
      <c r="AB22" s="38"/>
      <c r="AC22" s="38"/>
      <c r="AD22" s="38"/>
    </row>
    <row r="23" spans="1:30" ht="13.8">
      <c r="A23" s="113" t="s">
        <v>79</v>
      </c>
      <c r="B23" s="114" t="s">
        <v>123</v>
      </c>
      <c r="C23" s="114" t="s">
        <v>81</v>
      </c>
      <c r="D23" s="114" t="s">
        <v>82</v>
      </c>
      <c r="E23" s="114" t="s">
        <v>83</v>
      </c>
      <c r="F23" s="114" t="s">
        <v>84</v>
      </c>
      <c r="G23" s="114" t="s">
        <v>124</v>
      </c>
      <c r="H23" s="114" t="s">
        <v>85</v>
      </c>
      <c r="I23" s="114" t="s">
        <v>125</v>
      </c>
      <c r="J23" s="114" t="s">
        <v>126</v>
      </c>
      <c r="K23" s="114" t="s">
        <v>127</v>
      </c>
      <c r="L23" s="114" t="s">
        <v>128</v>
      </c>
      <c r="M23" s="114" t="s">
        <v>129</v>
      </c>
      <c r="N23" s="114" t="s">
        <v>91</v>
      </c>
      <c r="O23" s="115" t="s">
        <v>130</v>
      </c>
      <c r="P23" s="114" t="s">
        <v>92</v>
      </c>
      <c r="Q23" s="114" t="s">
        <v>131</v>
      </c>
      <c r="R23" s="116" t="s">
        <v>132</v>
      </c>
      <c r="S23" s="117" t="s">
        <v>93</v>
      </c>
      <c r="T23" s="51" t="s">
        <v>103</v>
      </c>
      <c r="U23" s="51">
        <v>105019.204375</v>
      </c>
      <c r="W23" s="38"/>
      <c r="X23" s="38"/>
      <c r="Y23" s="38"/>
      <c r="Z23" s="38"/>
      <c r="AA23" s="38"/>
      <c r="AB23" s="38"/>
      <c r="AC23" s="38"/>
      <c r="AD23" s="38"/>
    </row>
    <row r="24" spans="1:30" ht="13.8">
      <c r="A24" s="29">
        <v>1</v>
      </c>
      <c r="B24" s="29" t="s">
        <v>207</v>
      </c>
      <c r="C24" s="29" t="s">
        <v>208</v>
      </c>
      <c r="D24" s="29" t="s">
        <v>160</v>
      </c>
      <c r="E24" s="29">
        <v>50</v>
      </c>
      <c r="F24" s="29">
        <v>570</v>
      </c>
      <c r="G24" s="31">
        <v>513.97120000000007</v>
      </c>
      <c r="H24" s="31">
        <f>E24*F24</f>
        <v>28500</v>
      </c>
      <c r="I24" s="32">
        <v>4.0000000000000001E-3</v>
      </c>
      <c r="J24" s="31">
        <f>I24*H24</f>
        <v>114</v>
      </c>
      <c r="K24" s="31">
        <f>7.5%*(E24*F24-E24*G24)</f>
        <v>210.10799999999963</v>
      </c>
      <c r="L24" s="65">
        <v>1.4999999999999999E-4</v>
      </c>
      <c r="M24" s="31">
        <f>L24*H24</f>
        <v>4.2749999999999995</v>
      </c>
      <c r="N24" s="31">
        <f>(H24-J24-K24-M24)/E24</f>
        <v>563.43233999999995</v>
      </c>
      <c r="O24" s="118">
        <v>25</v>
      </c>
      <c r="P24" s="31">
        <f>N24*E24+O24</f>
        <v>28196.616999999998</v>
      </c>
      <c r="Q24" s="31">
        <f>50*513.97+25</f>
        <v>25723.5</v>
      </c>
      <c r="R24" s="119">
        <f>(P24+O24)-Q24</f>
        <v>2498.1169999999984</v>
      </c>
      <c r="S24" s="67" t="s">
        <v>209</v>
      </c>
      <c r="T24" s="96" t="s">
        <v>100</v>
      </c>
      <c r="U24" s="96">
        <f>S16+P24</f>
        <v>28912.9604</v>
      </c>
      <c r="W24" s="38"/>
      <c r="X24" s="38"/>
      <c r="Y24" s="38"/>
      <c r="Z24" s="38"/>
      <c r="AA24" s="38"/>
      <c r="AB24" s="38"/>
      <c r="AC24" s="38"/>
      <c r="AD24" s="38"/>
    </row>
    <row r="25" spans="1:30" ht="13.2">
      <c r="A25" s="26"/>
      <c r="B25" s="26"/>
      <c r="C25" s="26"/>
      <c r="D25" s="26"/>
      <c r="E25" s="26"/>
      <c r="F25" s="26"/>
      <c r="G25" s="26"/>
      <c r="H25" s="26"/>
      <c r="I25" s="26"/>
      <c r="J25" s="26"/>
      <c r="K25" s="26"/>
      <c r="L25" s="26"/>
      <c r="M25" s="26"/>
      <c r="N25" s="174" t="s">
        <v>152</v>
      </c>
      <c r="O25" s="170"/>
      <c r="P25" s="31">
        <f>P24</f>
        <v>28196.616999999998</v>
      </c>
      <c r="Q25" s="26"/>
      <c r="R25" s="26"/>
      <c r="S25" s="26"/>
      <c r="T25" s="51" t="s">
        <v>113</v>
      </c>
      <c r="U25" s="31">
        <f>S14</f>
        <v>9694.3078124999956</v>
      </c>
      <c r="W25" s="38"/>
      <c r="X25" s="38"/>
      <c r="Y25" s="38"/>
      <c r="Z25" s="38"/>
      <c r="AA25" s="38"/>
      <c r="AB25" s="38"/>
      <c r="AC25" s="38"/>
      <c r="AD25" s="38"/>
    </row>
    <row r="26" spans="1:30" ht="13.2">
      <c r="A26" s="26"/>
      <c r="B26" s="26"/>
      <c r="C26" s="26"/>
      <c r="D26" s="26"/>
      <c r="E26" s="26"/>
      <c r="F26" s="26"/>
      <c r="G26" s="26"/>
      <c r="H26" s="26"/>
      <c r="I26" s="26"/>
      <c r="J26" s="26"/>
      <c r="K26" s="26"/>
      <c r="L26" s="26"/>
      <c r="M26" s="26"/>
      <c r="N26" s="174" t="s">
        <v>131</v>
      </c>
      <c r="O26" s="170"/>
      <c r="P26" s="31">
        <f>Q24</f>
        <v>25723.5</v>
      </c>
      <c r="Q26" s="26"/>
      <c r="R26" s="26"/>
      <c r="S26" s="26"/>
      <c r="T26" s="51" t="s">
        <v>118</v>
      </c>
      <c r="U26" s="94">
        <v>1500.8415000000041</v>
      </c>
      <c r="W26" s="38"/>
      <c r="X26" s="38"/>
      <c r="Y26" s="38"/>
      <c r="Z26" s="38"/>
      <c r="AA26" s="38"/>
      <c r="AB26" s="38"/>
      <c r="AC26" s="38"/>
      <c r="AD26" s="38"/>
    </row>
    <row r="27" spans="1:30" ht="13.2">
      <c r="A27" s="38"/>
      <c r="B27" s="38"/>
      <c r="C27" s="38"/>
      <c r="D27" s="38"/>
      <c r="E27" s="38"/>
      <c r="F27" s="38"/>
      <c r="G27" s="38"/>
      <c r="H27" s="38"/>
      <c r="I27" s="38"/>
      <c r="J27" s="38"/>
      <c r="K27" s="38"/>
      <c r="L27" s="38"/>
      <c r="M27" s="38"/>
      <c r="N27" s="174" t="s">
        <v>154</v>
      </c>
      <c r="O27" s="170"/>
      <c r="P27" s="31">
        <f>P25-P26</f>
        <v>2473.1169999999984</v>
      </c>
      <c r="Q27" s="26"/>
      <c r="R27" s="26"/>
      <c r="S27" s="26"/>
      <c r="T27" s="53" t="s">
        <v>92</v>
      </c>
      <c r="U27" s="40">
        <f>SUM(U22:U26)</f>
        <v>149017.80318750002</v>
      </c>
      <c r="W27" s="38"/>
      <c r="X27" s="38"/>
      <c r="Y27" s="38"/>
      <c r="Z27" s="38"/>
      <c r="AA27" s="38"/>
      <c r="AB27" s="38"/>
      <c r="AC27" s="38"/>
      <c r="AD27" s="38"/>
    </row>
    <row r="28" spans="1:30" ht="13.2">
      <c r="A28" s="38"/>
      <c r="B28" s="38"/>
      <c r="C28" s="38"/>
      <c r="D28" s="38"/>
      <c r="E28" s="38"/>
      <c r="F28" s="38"/>
      <c r="G28" s="38"/>
      <c r="H28" s="38"/>
      <c r="I28" s="38"/>
      <c r="J28" s="38"/>
      <c r="K28" s="38"/>
      <c r="L28" s="38"/>
      <c r="M28" s="38"/>
      <c r="N28" s="192" t="s">
        <v>135</v>
      </c>
      <c r="O28" s="170"/>
      <c r="P28" s="40">
        <f>N18+P25</f>
        <v>149017.80322749997</v>
      </c>
      <c r="Q28" s="38"/>
      <c r="R28" s="38"/>
      <c r="S28" s="38"/>
      <c r="T28" s="38"/>
      <c r="U28" s="38"/>
      <c r="V28" s="38"/>
      <c r="W28" s="38"/>
      <c r="X28" s="38"/>
      <c r="Y28" s="38"/>
      <c r="Z28" s="38"/>
      <c r="AA28" s="38"/>
      <c r="AB28" s="38"/>
      <c r="AC28" s="38"/>
      <c r="AD28" s="38"/>
    </row>
    <row r="29" spans="1:30" ht="13.2">
      <c r="A29" s="38"/>
      <c r="B29" s="38"/>
      <c r="C29" s="38"/>
      <c r="D29" s="38"/>
      <c r="E29" s="38"/>
      <c r="F29" s="38"/>
      <c r="G29" s="38"/>
      <c r="H29" s="38"/>
      <c r="I29" s="38"/>
      <c r="J29" s="38"/>
      <c r="K29" s="38"/>
      <c r="L29" s="38"/>
      <c r="M29" s="38"/>
      <c r="N29" s="42"/>
      <c r="O29" s="42"/>
      <c r="P29" s="26"/>
      <c r="Q29" s="38"/>
      <c r="R29" s="38"/>
      <c r="S29" s="38"/>
      <c r="T29" s="38"/>
      <c r="U29" s="38"/>
      <c r="V29" s="38"/>
      <c r="W29" s="38"/>
      <c r="X29" s="38"/>
      <c r="Y29" s="38"/>
      <c r="Z29" s="38"/>
      <c r="AA29" s="38"/>
      <c r="AB29" s="38"/>
      <c r="AC29" s="38"/>
      <c r="AD29" s="38"/>
    </row>
    <row r="30" spans="1:30" ht="13.2">
      <c r="A30" s="169" t="s">
        <v>78</v>
      </c>
      <c r="B30" s="170"/>
      <c r="C30" s="38"/>
      <c r="D30" s="38"/>
      <c r="E30" s="38"/>
      <c r="F30" s="38"/>
      <c r="G30" s="38"/>
      <c r="H30" s="38"/>
      <c r="I30" s="38"/>
      <c r="J30" s="38"/>
      <c r="K30" s="38"/>
      <c r="L30" s="38"/>
      <c r="M30" s="38"/>
      <c r="N30" s="38"/>
      <c r="O30" s="38"/>
      <c r="P30" s="38"/>
      <c r="Q30" s="38"/>
      <c r="R30" s="38"/>
      <c r="S30" s="38"/>
      <c r="T30" s="38"/>
      <c r="U30" s="38"/>
      <c r="V30" s="38"/>
      <c r="W30" s="38"/>
      <c r="X30" s="38"/>
      <c r="Y30" s="38"/>
      <c r="Z30" s="38"/>
      <c r="AA30" s="38"/>
      <c r="AB30" s="38"/>
      <c r="AC30" s="38"/>
      <c r="AD30" s="38"/>
    </row>
    <row r="31" spans="1:30" ht="13.2">
      <c r="A31" s="165" t="s">
        <v>79</v>
      </c>
      <c r="B31" s="165" t="s">
        <v>80</v>
      </c>
      <c r="C31" s="165" t="s">
        <v>81</v>
      </c>
      <c r="D31" s="165" t="s">
        <v>82</v>
      </c>
      <c r="E31" s="165" t="s">
        <v>83</v>
      </c>
      <c r="F31" s="165" t="s">
        <v>84</v>
      </c>
      <c r="G31" s="165" t="s">
        <v>85</v>
      </c>
      <c r="H31" s="165" t="s">
        <v>86</v>
      </c>
      <c r="I31" s="165" t="s">
        <v>87</v>
      </c>
      <c r="J31" s="165" t="s">
        <v>88</v>
      </c>
      <c r="K31" s="165" t="s">
        <v>89</v>
      </c>
      <c r="L31" s="165" t="s">
        <v>90</v>
      </c>
      <c r="M31" s="165" t="s">
        <v>91</v>
      </c>
      <c r="N31" s="165" t="s">
        <v>92</v>
      </c>
      <c r="O31" s="171" t="s">
        <v>93</v>
      </c>
      <c r="P31" s="142"/>
      <c r="Q31" s="143"/>
      <c r="R31" s="53" t="s">
        <v>94</v>
      </c>
      <c r="S31" s="53" t="s">
        <v>135</v>
      </c>
      <c r="T31" s="26"/>
      <c r="U31" s="26"/>
      <c r="V31" s="38"/>
      <c r="W31" s="38"/>
      <c r="X31" s="38"/>
      <c r="Y31" s="38"/>
      <c r="Z31" s="38"/>
      <c r="AA31" s="38"/>
      <c r="AB31" s="38"/>
      <c r="AC31" s="38"/>
      <c r="AD31" s="38"/>
    </row>
    <row r="32" spans="1:30" ht="13.2">
      <c r="A32" s="166"/>
      <c r="B32" s="166"/>
      <c r="C32" s="166"/>
      <c r="D32" s="166"/>
      <c r="E32" s="166"/>
      <c r="F32" s="166"/>
      <c r="G32" s="166"/>
      <c r="H32" s="166"/>
      <c r="I32" s="166"/>
      <c r="J32" s="166"/>
      <c r="K32" s="166"/>
      <c r="L32" s="166"/>
      <c r="M32" s="166"/>
      <c r="N32" s="166"/>
      <c r="O32" s="147"/>
      <c r="P32" s="148"/>
      <c r="Q32" s="149"/>
      <c r="R32" s="51" t="s">
        <v>108</v>
      </c>
      <c r="S32" s="51">
        <v>3890.4890999999989</v>
      </c>
      <c r="T32" s="26"/>
      <c r="U32" s="26"/>
      <c r="V32" s="38"/>
      <c r="W32" s="38"/>
      <c r="X32" s="38"/>
      <c r="Y32" s="38"/>
      <c r="Z32" s="38"/>
      <c r="AA32" s="38"/>
      <c r="AB32" s="38"/>
      <c r="AC32" s="38"/>
      <c r="AD32" s="38"/>
    </row>
    <row r="33" spans="1:30" ht="13.2">
      <c r="A33" s="29">
        <v>1</v>
      </c>
      <c r="B33" s="29" t="s">
        <v>210</v>
      </c>
      <c r="C33" s="29" t="s">
        <v>211</v>
      </c>
      <c r="D33" s="29" t="s">
        <v>212</v>
      </c>
      <c r="E33" s="29">
        <v>65</v>
      </c>
      <c r="F33" s="29">
        <v>418</v>
      </c>
      <c r="G33" s="31">
        <f t="shared" ref="G33:G34" si="4">E33*F33</f>
        <v>27170</v>
      </c>
      <c r="H33" s="32">
        <v>4.0000000000000001E-3</v>
      </c>
      <c r="I33" s="31">
        <f>G33*H33</f>
        <v>108.68</v>
      </c>
      <c r="J33" s="65">
        <v>1.4999999999999999E-4</v>
      </c>
      <c r="K33" s="31">
        <f t="shared" ref="K33:K34" si="5">J33*G33</f>
        <v>4.0754999999999999</v>
      </c>
      <c r="L33" s="29">
        <v>25</v>
      </c>
      <c r="M33" s="31">
        <f t="shared" ref="M33:M34" si="6">(G33+I33+K33)/E33</f>
        <v>419.73469999999998</v>
      </c>
      <c r="N33" s="31">
        <f>(M33*E33)+L33</f>
        <v>27307.755499999999</v>
      </c>
      <c r="O33" s="193" t="s">
        <v>213</v>
      </c>
      <c r="P33" s="173"/>
      <c r="Q33" s="170"/>
      <c r="R33" s="96" t="s">
        <v>100</v>
      </c>
      <c r="S33" s="96">
        <f>U24-N33</f>
        <v>1605.2049000000006</v>
      </c>
      <c r="T33" s="38"/>
      <c r="U33" s="38"/>
      <c r="V33" s="38"/>
      <c r="W33" s="38"/>
      <c r="X33" s="38"/>
      <c r="Y33" s="38"/>
      <c r="Z33" s="38"/>
      <c r="AA33" s="38"/>
      <c r="AB33" s="38"/>
      <c r="AC33" s="38"/>
      <c r="AD33" s="38"/>
    </row>
    <row r="34" spans="1:30" ht="13.2">
      <c r="A34" s="29">
        <v>2</v>
      </c>
      <c r="B34" s="34" t="s">
        <v>210</v>
      </c>
      <c r="C34" s="29" t="s">
        <v>214</v>
      </c>
      <c r="D34" s="29" t="s">
        <v>98</v>
      </c>
      <c r="E34" s="29">
        <v>125</v>
      </c>
      <c r="F34" s="29">
        <v>756</v>
      </c>
      <c r="G34" s="37">
        <f t="shared" si="4"/>
        <v>94500</v>
      </c>
      <c r="H34" s="32">
        <v>3.7000000000000002E-3</v>
      </c>
      <c r="I34" s="31">
        <f>H34*G34</f>
        <v>349.65000000000003</v>
      </c>
      <c r="J34" s="33">
        <v>1.4999999999999999E-4</v>
      </c>
      <c r="K34" s="31">
        <f t="shared" si="5"/>
        <v>14.174999999999999</v>
      </c>
      <c r="L34" s="34">
        <v>25</v>
      </c>
      <c r="M34" s="31">
        <f t="shared" si="6"/>
        <v>758.91059999999993</v>
      </c>
      <c r="N34" s="31">
        <f>E34*M34+L34</f>
        <v>94888.824999999997</v>
      </c>
      <c r="O34" s="193" t="s">
        <v>215</v>
      </c>
      <c r="P34" s="173"/>
      <c r="Q34" s="170"/>
      <c r="R34" s="120" t="s">
        <v>103</v>
      </c>
      <c r="S34" s="96">
        <f>105019.204375-N34</f>
        <v>10130.379375000004</v>
      </c>
      <c r="T34" s="38"/>
      <c r="U34" s="38"/>
      <c r="V34" s="38"/>
      <c r="W34" s="38"/>
      <c r="X34" s="38"/>
      <c r="Y34" s="38"/>
      <c r="Z34" s="38"/>
      <c r="AA34" s="38"/>
      <c r="AB34" s="38"/>
      <c r="AC34" s="38"/>
      <c r="AD34" s="38"/>
    </row>
    <row r="35" spans="1:30" ht="13.2">
      <c r="A35" s="38"/>
      <c r="B35" s="38"/>
      <c r="C35" s="38"/>
      <c r="D35" s="38"/>
      <c r="E35" s="38"/>
      <c r="F35" s="38"/>
      <c r="G35" s="38"/>
      <c r="H35" s="38"/>
      <c r="I35" s="38"/>
      <c r="J35" s="38"/>
      <c r="K35" s="38"/>
      <c r="L35" s="174" t="s">
        <v>119</v>
      </c>
      <c r="M35" s="170"/>
      <c r="N35" s="31">
        <f>N33+N34</f>
        <v>122196.5805</v>
      </c>
      <c r="O35" s="38"/>
      <c r="P35" s="38"/>
      <c r="Q35" s="38"/>
      <c r="R35" s="51" t="s">
        <v>113</v>
      </c>
      <c r="S35" s="31">
        <f>U25</f>
        <v>9694.3078124999956</v>
      </c>
      <c r="T35" s="38"/>
      <c r="U35" s="38"/>
      <c r="V35" s="38"/>
      <c r="W35" s="38"/>
      <c r="X35" s="38"/>
      <c r="Y35" s="38"/>
      <c r="Z35" s="38"/>
      <c r="AA35" s="38"/>
      <c r="AB35" s="38"/>
      <c r="AC35" s="38"/>
      <c r="AD35" s="38"/>
    </row>
    <row r="36" spans="1:30" ht="13.2">
      <c r="A36" s="38"/>
      <c r="B36" s="38"/>
      <c r="C36" s="38"/>
      <c r="D36" s="38"/>
      <c r="E36" s="38"/>
      <c r="F36" s="38"/>
      <c r="G36" s="38"/>
      <c r="H36" s="38"/>
      <c r="I36" s="38"/>
      <c r="J36" s="38"/>
      <c r="K36" s="38"/>
      <c r="L36" s="174" t="s">
        <v>120</v>
      </c>
      <c r="M36" s="170"/>
      <c r="N36" s="29">
        <f>P28</f>
        <v>149017.80322749997</v>
      </c>
      <c r="O36" s="38"/>
      <c r="P36" s="38"/>
      <c r="Q36" s="38"/>
      <c r="R36" s="51" t="s">
        <v>118</v>
      </c>
      <c r="S36" s="94">
        <v>1500.8415000000041</v>
      </c>
      <c r="T36" s="38"/>
      <c r="U36" s="38"/>
      <c r="V36" s="38"/>
      <c r="W36" s="38"/>
      <c r="X36" s="38"/>
      <c r="Y36" s="38"/>
      <c r="Z36" s="38"/>
      <c r="AA36" s="38"/>
      <c r="AB36" s="38"/>
      <c r="AC36" s="38"/>
      <c r="AD36" s="38"/>
    </row>
    <row r="37" spans="1:30" ht="13.2">
      <c r="L37" s="174" t="s">
        <v>121</v>
      </c>
      <c r="M37" s="170"/>
      <c r="N37" s="40">
        <f>N36-N35</f>
        <v>26821.222727499975</v>
      </c>
      <c r="O37" s="38"/>
      <c r="P37" s="38"/>
      <c r="Q37" s="38"/>
      <c r="R37" s="53" t="s">
        <v>92</v>
      </c>
      <c r="S37" s="40">
        <f>SUM(S32:S36)</f>
        <v>26821.222687500005</v>
      </c>
      <c r="T37" s="26"/>
      <c r="U37" s="26"/>
      <c r="V37" s="38"/>
      <c r="W37" s="38"/>
      <c r="X37" s="38"/>
      <c r="Y37" s="38"/>
      <c r="Z37" s="38"/>
      <c r="AA37" s="38"/>
      <c r="AB37" s="38"/>
      <c r="AC37" s="38"/>
      <c r="AD37" s="38"/>
    </row>
    <row r="38" spans="1:30" ht="13.2">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row>
    <row r="39" spans="1:30" ht="13.2">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row>
    <row r="40" spans="1:30" ht="13.2">
      <c r="A40" s="77"/>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row>
    <row r="41" spans="1:30" ht="13.2">
      <c r="A41" s="167" t="s">
        <v>216</v>
      </c>
      <c r="B41" s="145"/>
      <c r="C41" s="145"/>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row>
    <row r="42" spans="1:30" ht="13.2">
      <c r="A42" s="39" t="s">
        <v>79</v>
      </c>
      <c r="B42" s="39" t="s">
        <v>35</v>
      </c>
      <c r="C42" s="39" t="s">
        <v>81</v>
      </c>
      <c r="D42" s="39" t="s">
        <v>82</v>
      </c>
      <c r="E42" s="39" t="s">
        <v>83</v>
      </c>
      <c r="F42" s="39" t="s">
        <v>84</v>
      </c>
      <c r="G42" s="39" t="s">
        <v>85</v>
      </c>
      <c r="H42" s="38"/>
      <c r="I42" s="38"/>
      <c r="J42" s="38"/>
      <c r="K42" s="38"/>
      <c r="L42" s="38"/>
      <c r="M42" s="38"/>
      <c r="N42" s="38"/>
      <c r="O42" s="38"/>
      <c r="P42" s="38"/>
      <c r="Q42" s="38"/>
      <c r="R42" s="38"/>
      <c r="S42" s="38"/>
      <c r="T42" s="38"/>
      <c r="U42" s="38"/>
      <c r="V42" s="38"/>
      <c r="W42" s="38"/>
      <c r="X42" s="38"/>
      <c r="Y42" s="38"/>
      <c r="Z42" s="38"/>
      <c r="AA42" s="38"/>
      <c r="AB42" s="38"/>
      <c r="AC42" s="38"/>
      <c r="AD42" s="38"/>
    </row>
    <row r="43" spans="1:30" ht="13.2">
      <c r="A43" s="57"/>
      <c r="B43" s="97" t="s">
        <v>217</v>
      </c>
      <c r="C43" s="29" t="s">
        <v>168</v>
      </c>
      <c r="D43" s="29" t="s">
        <v>106</v>
      </c>
      <c r="E43" s="29">
        <v>50</v>
      </c>
      <c r="F43" s="29">
        <v>722.2</v>
      </c>
      <c r="G43" s="31">
        <f t="shared" ref="G43:G52" si="7">E43*F43</f>
        <v>36110</v>
      </c>
      <c r="H43" s="38"/>
      <c r="I43" s="38"/>
      <c r="J43" s="38"/>
      <c r="K43" s="38"/>
      <c r="L43" s="38"/>
      <c r="M43" s="38"/>
      <c r="N43" s="38"/>
      <c r="O43" s="38"/>
      <c r="P43" s="38"/>
      <c r="Q43" s="38"/>
      <c r="R43" s="38"/>
      <c r="S43" s="38"/>
      <c r="T43" s="38"/>
      <c r="U43" s="38"/>
      <c r="V43" s="38"/>
      <c r="W43" s="38"/>
      <c r="X43" s="38"/>
      <c r="Y43" s="38"/>
      <c r="Z43" s="38"/>
      <c r="AA43" s="38"/>
      <c r="AB43" s="38"/>
      <c r="AC43" s="38"/>
      <c r="AD43" s="38"/>
    </row>
    <row r="44" spans="1:30" ht="13.2">
      <c r="A44" s="57">
        <v>2</v>
      </c>
      <c r="B44" s="97" t="s">
        <v>217</v>
      </c>
      <c r="C44" s="29" t="s">
        <v>105</v>
      </c>
      <c r="D44" s="29" t="s">
        <v>106</v>
      </c>
      <c r="E44" s="29">
        <v>100</v>
      </c>
      <c r="F44" s="29">
        <v>480</v>
      </c>
      <c r="G44" s="31">
        <f t="shared" si="7"/>
        <v>48000</v>
      </c>
      <c r="H44" s="38"/>
      <c r="I44" s="38"/>
      <c r="J44" s="38"/>
      <c r="K44" s="38"/>
      <c r="L44" s="38"/>
      <c r="M44" s="38"/>
      <c r="N44" s="38"/>
      <c r="O44" s="38"/>
      <c r="P44" s="38"/>
      <c r="Q44" s="38"/>
      <c r="R44" s="38"/>
      <c r="S44" s="38"/>
      <c r="T44" s="38"/>
      <c r="U44" s="38"/>
      <c r="V44" s="38"/>
      <c r="W44" s="38"/>
      <c r="X44" s="38"/>
      <c r="Y44" s="38"/>
      <c r="Z44" s="38"/>
      <c r="AA44" s="38"/>
      <c r="AB44" s="38"/>
      <c r="AC44" s="38"/>
      <c r="AD44" s="38"/>
    </row>
    <row r="45" spans="1:30" ht="13.2">
      <c r="A45" s="57">
        <v>3</v>
      </c>
      <c r="B45" s="97" t="s">
        <v>217</v>
      </c>
      <c r="C45" s="29" t="s">
        <v>149</v>
      </c>
      <c r="D45" s="29" t="s">
        <v>116</v>
      </c>
      <c r="E45" s="29">
        <v>195</v>
      </c>
      <c r="F45" s="29">
        <v>355</v>
      </c>
      <c r="G45" s="37">
        <f t="shared" si="7"/>
        <v>69225</v>
      </c>
      <c r="H45" s="38"/>
      <c r="I45" s="38"/>
      <c r="J45" s="38"/>
      <c r="K45" s="38"/>
      <c r="L45" s="38"/>
      <c r="M45" s="38"/>
      <c r="N45" s="38"/>
      <c r="O45" s="38"/>
      <c r="P45" s="38"/>
      <c r="Q45" s="38"/>
      <c r="R45" s="38"/>
      <c r="S45" s="38"/>
      <c r="T45" s="38"/>
      <c r="U45" s="38"/>
      <c r="V45" s="38"/>
      <c r="W45" s="38"/>
      <c r="X45" s="38"/>
      <c r="Y45" s="38"/>
      <c r="Z45" s="38"/>
      <c r="AA45" s="38"/>
      <c r="AB45" s="38"/>
      <c r="AC45" s="38"/>
      <c r="AD45" s="38"/>
    </row>
    <row r="46" spans="1:30" ht="13.2">
      <c r="A46" s="57">
        <v>4</v>
      </c>
      <c r="B46" s="97" t="s">
        <v>217</v>
      </c>
      <c r="C46" s="95" t="s">
        <v>176</v>
      </c>
      <c r="D46" s="29" t="s">
        <v>116</v>
      </c>
      <c r="E46" s="29">
        <v>150</v>
      </c>
      <c r="F46" s="29">
        <v>227</v>
      </c>
      <c r="G46" s="37">
        <f t="shared" si="7"/>
        <v>34050</v>
      </c>
      <c r="H46" s="38"/>
      <c r="I46" s="38"/>
      <c r="J46" s="38"/>
      <c r="K46" s="38"/>
      <c r="L46" s="38"/>
      <c r="M46" s="38"/>
      <c r="N46" s="38"/>
      <c r="O46" s="38"/>
      <c r="P46" s="38"/>
      <c r="Q46" s="38"/>
      <c r="R46" s="38"/>
      <c r="S46" s="38"/>
      <c r="T46" s="38"/>
      <c r="U46" s="38"/>
      <c r="V46" s="38"/>
      <c r="W46" s="38"/>
      <c r="X46" s="38"/>
      <c r="Y46" s="38"/>
      <c r="Z46" s="38"/>
      <c r="AA46" s="38"/>
      <c r="AB46" s="38"/>
      <c r="AC46" s="38"/>
      <c r="AD46" s="38"/>
    </row>
    <row r="47" spans="1:30" ht="13.2">
      <c r="A47" s="57">
        <v>4</v>
      </c>
      <c r="B47" s="97" t="s">
        <v>217</v>
      </c>
      <c r="C47" s="29" t="s">
        <v>189</v>
      </c>
      <c r="D47" s="29" t="s">
        <v>160</v>
      </c>
      <c r="E47" s="29">
        <v>50</v>
      </c>
      <c r="F47" s="29">
        <v>569</v>
      </c>
      <c r="G47" s="29">
        <f t="shared" si="7"/>
        <v>28450</v>
      </c>
      <c r="H47" s="38"/>
      <c r="I47" s="38"/>
      <c r="J47" s="38"/>
      <c r="K47" s="38"/>
      <c r="L47" s="38"/>
      <c r="M47" s="38"/>
      <c r="N47" s="38"/>
      <c r="O47" s="38"/>
      <c r="P47" s="38"/>
      <c r="Q47" s="38"/>
      <c r="R47" s="38"/>
      <c r="S47" s="38"/>
      <c r="T47" s="38"/>
      <c r="U47" s="38"/>
      <c r="V47" s="38"/>
      <c r="W47" s="38"/>
      <c r="X47" s="38"/>
      <c r="Y47" s="38"/>
      <c r="Z47" s="38"/>
      <c r="AA47" s="38"/>
      <c r="AB47" s="38"/>
      <c r="AC47" s="38"/>
      <c r="AD47" s="38"/>
    </row>
    <row r="48" spans="1:30" ht="13.2">
      <c r="A48" s="31"/>
      <c r="B48" s="29" t="s">
        <v>217</v>
      </c>
      <c r="C48" s="29" t="s">
        <v>218</v>
      </c>
      <c r="D48" s="29" t="s">
        <v>212</v>
      </c>
      <c r="E48" s="29">
        <v>65</v>
      </c>
      <c r="F48" s="29">
        <v>443</v>
      </c>
      <c r="G48" s="29">
        <f t="shared" si="7"/>
        <v>28795</v>
      </c>
      <c r="H48" s="38"/>
      <c r="I48" s="38"/>
      <c r="J48" s="38"/>
      <c r="K48" s="38"/>
      <c r="L48" s="38"/>
      <c r="M48" s="38"/>
      <c r="N48" s="38"/>
      <c r="O48" s="38"/>
      <c r="P48" s="38"/>
      <c r="Q48" s="38"/>
      <c r="R48" s="38"/>
      <c r="S48" s="38"/>
      <c r="T48" s="38"/>
      <c r="U48" s="38"/>
      <c r="V48" s="38"/>
      <c r="W48" s="38"/>
      <c r="X48" s="38"/>
      <c r="Y48" s="38"/>
      <c r="Z48" s="38"/>
      <c r="AA48" s="38"/>
      <c r="AB48" s="38"/>
      <c r="AC48" s="38"/>
      <c r="AD48" s="38"/>
    </row>
    <row r="49" spans="1:30" ht="13.2">
      <c r="A49" s="29">
        <v>7</v>
      </c>
      <c r="B49" s="29" t="s">
        <v>217</v>
      </c>
      <c r="C49" s="29" t="s">
        <v>201</v>
      </c>
      <c r="D49" s="29" t="s">
        <v>202</v>
      </c>
      <c r="E49" s="29">
        <v>130</v>
      </c>
      <c r="F49" s="29">
        <v>322.5</v>
      </c>
      <c r="G49" s="29">
        <f t="shared" si="7"/>
        <v>41925</v>
      </c>
      <c r="H49" s="38"/>
      <c r="I49" s="38"/>
      <c r="J49" s="38"/>
      <c r="K49" s="38"/>
      <c r="L49" s="38"/>
      <c r="M49" s="38"/>
      <c r="N49" s="38"/>
      <c r="O49" s="38"/>
      <c r="P49" s="38"/>
      <c r="Q49" s="38"/>
      <c r="R49" s="38"/>
      <c r="S49" s="38"/>
      <c r="T49" s="38"/>
      <c r="U49" s="38"/>
      <c r="V49" s="38"/>
      <c r="W49" s="38"/>
      <c r="X49" s="38"/>
      <c r="Y49" s="38"/>
      <c r="Z49" s="38"/>
      <c r="AA49" s="38"/>
      <c r="AB49" s="38"/>
      <c r="AC49" s="38"/>
      <c r="AD49" s="38"/>
    </row>
    <row r="50" spans="1:30" ht="13.2">
      <c r="A50" s="29"/>
      <c r="B50" s="29" t="s">
        <v>217</v>
      </c>
      <c r="C50" s="29" t="s">
        <v>159</v>
      </c>
      <c r="D50" s="29" t="s">
        <v>160</v>
      </c>
      <c r="E50" s="29">
        <v>50</v>
      </c>
      <c r="F50" s="29">
        <v>592</v>
      </c>
      <c r="G50" s="29">
        <f t="shared" si="7"/>
        <v>29600</v>
      </c>
      <c r="H50" s="38"/>
      <c r="I50" s="38"/>
      <c r="J50" s="38"/>
      <c r="K50" s="38"/>
      <c r="L50" s="38"/>
      <c r="M50" s="38"/>
      <c r="N50" s="38"/>
      <c r="O50" s="38"/>
      <c r="P50" s="38"/>
      <c r="Q50" s="38"/>
      <c r="R50" s="38"/>
      <c r="S50" s="38"/>
      <c r="T50" s="38"/>
      <c r="U50" s="38"/>
      <c r="V50" s="38"/>
      <c r="W50" s="38"/>
      <c r="X50" s="38"/>
      <c r="Y50" s="38"/>
      <c r="Z50" s="38"/>
      <c r="AA50" s="38"/>
      <c r="AB50" s="38"/>
      <c r="AC50" s="38"/>
      <c r="AD50" s="38"/>
    </row>
    <row r="51" spans="1:30" ht="13.2">
      <c r="A51" s="59">
        <v>9</v>
      </c>
      <c r="B51" s="29" t="s">
        <v>217</v>
      </c>
      <c r="C51" s="59" t="s">
        <v>214</v>
      </c>
      <c r="D51" s="29" t="s">
        <v>98</v>
      </c>
      <c r="E51" s="29">
        <v>125</v>
      </c>
      <c r="F51" s="29">
        <v>756</v>
      </c>
      <c r="G51" s="31">
        <f t="shared" si="7"/>
        <v>94500</v>
      </c>
      <c r="H51" s="38"/>
      <c r="I51" s="38"/>
      <c r="J51" s="38"/>
      <c r="K51" s="38"/>
      <c r="L51" s="38"/>
      <c r="M51" s="38"/>
      <c r="N51" s="38"/>
      <c r="O51" s="38"/>
      <c r="P51" s="38"/>
      <c r="Q51" s="38"/>
      <c r="R51" s="38"/>
      <c r="S51" s="38"/>
      <c r="T51" s="38"/>
      <c r="U51" s="38"/>
      <c r="V51" s="38"/>
      <c r="W51" s="38"/>
      <c r="X51" s="38"/>
      <c r="Y51" s="38"/>
      <c r="Z51" s="38"/>
      <c r="AA51" s="38"/>
      <c r="AB51" s="38"/>
      <c r="AC51" s="38"/>
      <c r="AD51" s="38"/>
    </row>
    <row r="52" spans="1:30" ht="13.2">
      <c r="A52" s="29">
        <v>7</v>
      </c>
      <c r="B52" s="97" t="s">
        <v>217</v>
      </c>
      <c r="C52" s="29" t="s">
        <v>110</v>
      </c>
      <c r="D52" s="29" t="s">
        <v>191</v>
      </c>
      <c r="E52" s="29">
        <v>80</v>
      </c>
      <c r="F52" s="29">
        <v>872</v>
      </c>
      <c r="G52" s="29">
        <f t="shared" si="7"/>
        <v>69760</v>
      </c>
      <c r="H52" s="38"/>
      <c r="I52" s="38"/>
      <c r="J52" s="38"/>
      <c r="K52" s="38"/>
      <c r="L52" s="38"/>
      <c r="M52" s="38"/>
      <c r="N52" s="38"/>
      <c r="O52" s="38"/>
      <c r="P52" s="38"/>
      <c r="Q52" s="38"/>
      <c r="R52" s="38"/>
      <c r="S52" s="38"/>
      <c r="T52" s="38"/>
      <c r="U52" s="38"/>
      <c r="V52" s="38"/>
      <c r="W52" s="38"/>
      <c r="X52" s="38"/>
      <c r="Y52" s="38"/>
      <c r="Z52" s="38"/>
      <c r="AA52" s="38"/>
      <c r="AB52" s="38"/>
      <c r="AC52" s="38"/>
      <c r="AD52" s="38"/>
    </row>
    <row r="53" spans="1:30" ht="13.2">
      <c r="A53" s="168" t="s">
        <v>219</v>
      </c>
      <c r="B53" s="145"/>
      <c r="C53" s="145"/>
      <c r="D53" s="38"/>
      <c r="E53" s="38"/>
      <c r="F53" s="39" t="s">
        <v>140</v>
      </c>
      <c r="G53" s="31">
        <f>SUM(G43:G52)</f>
        <v>480415</v>
      </c>
      <c r="H53" s="38"/>
      <c r="I53" s="38"/>
      <c r="J53" s="38"/>
      <c r="K53" s="38"/>
      <c r="L53" s="38"/>
      <c r="M53" s="38"/>
      <c r="N53" s="38"/>
      <c r="O53" s="38"/>
      <c r="P53" s="38"/>
      <c r="Q53" s="38"/>
      <c r="R53" s="38"/>
      <c r="S53" s="38"/>
      <c r="T53" s="38"/>
      <c r="U53" s="38"/>
      <c r="V53" s="38"/>
      <c r="W53" s="38"/>
      <c r="X53" s="38"/>
      <c r="Y53" s="38"/>
      <c r="Z53" s="38"/>
      <c r="AA53" s="38"/>
      <c r="AB53" s="38"/>
      <c r="AC53" s="38"/>
      <c r="AD53" s="38"/>
    </row>
    <row r="54" spans="1:30" ht="13.2">
      <c r="A54" s="38"/>
      <c r="B54" s="38"/>
      <c r="C54" s="38"/>
      <c r="D54" s="38"/>
      <c r="E54" s="38"/>
      <c r="F54" s="43" t="s">
        <v>220</v>
      </c>
      <c r="G54" s="45">
        <v>26836.132727500008</v>
      </c>
      <c r="H54" s="38"/>
      <c r="I54" s="38"/>
      <c r="J54" s="38"/>
      <c r="K54" s="38"/>
      <c r="L54" s="38"/>
      <c r="M54" s="38"/>
      <c r="N54" s="38"/>
      <c r="O54" s="38"/>
      <c r="P54" s="38"/>
      <c r="Q54" s="38"/>
      <c r="R54" s="38"/>
      <c r="S54" s="38"/>
      <c r="T54" s="38"/>
      <c r="U54" s="38"/>
      <c r="V54" s="38"/>
      <c r="W54" s="38"/>
      <c r="X54" s="38"/>
      <c r="Y54" s="38"/>
      <c r="Z54" s="38"/>
      <c r="AA54" s="38"/>
      <c r="AB54" s="38"/>
      <c r="AC54" s="38"/>
      <c r="AD54" s="38"/>
    </row>
    <row r="55" spans="1:30" ht="13.2">
      <c r="A55" s="38"/>
      <c r="B55" s="38"/>
      <c r="C55" s="38"/>
      <c r="D55" s="38"/>
      <c r="E55" s="38"/>
      <c r="F55" s="38"/>
      <c r="G55" s="38">
        <f>G53+G54</f>
        <v>507251.13272749999</v>
      </c>
      <c r="H55" s="38"/>
      <c r="I55" s="38"/>
      <c r="J55" s="38"/>
      <c r="K55" s="38"/>
      <c r="L55" s="38"/>
      <c r="M55" s="38"/>
      <c r="N55" s="38"/>
      <c r="O55" s="38"/>
      <c r="P55" s="38"/>
      <c r="Q55" s="38"/>
      <c r="R55" s="38"/>
      <c r="S55" s="38"/>
      <c r="T55" s="38"/>
      <c r="U55" s="38"/>
      <c r="V55" s="38"/>
      <c r="W55" s="38"/>
      <c r="X55" s="38"/>
      <c r="Y55" s="38"/>
      <c r="Z55" s="38"/>
      <c r="AA55" s="38"/>
      <c r="AB55" s="38"/>
      <c r="AC55" s="38"/>
      <c r="AD55" s="38"/>
    </row>
    <row r="56" spans="1:30" ht="13.2">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c r="AC56" s="38"/>
      <c r="AD56" s="38"/>
    </row>
    <row r="57" spans="1:30" ht="13.2">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c r="AC57" s="38"/>
      <c r="AD57" s="38"/>
    </row>
    <row r="58" spans="1:30" ht="13.2">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c r="AC58" s="38"/>
      <c r="AD58" s="38"/>
    </row>
    <row r="59" spans="1:30" ht="13.2">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row>
    <row r="60" spans="1:30" ht="13.2">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c r="AC60" s="38"/>
      <c r="AD60" s="38"/>
    </row>
    <row r="61" spans="1:30" ht="13.2">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row>
    <row r="62" spans="1:30" ht="13.2">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row>
    <row r="63" spans="1:30" ht="13.2">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row>
    <row r="64" spans="1:30" ht="13.2">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row>
    <row r="65" spans="1:30" ht="13.2">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c r="AA65" s="38"/>
      <c r="AB65" s="38"/>
      <c r="AC65" s="38"/>
      <c r="AD65" s="38"/>
    </row>
    <row r="66" spans="1:30" ht="13.2">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c r="AC66" s="38"/>
      <c r="AD66" s="38"/>
    </row>
    <row r="67" spans="1:30" ht="13.2">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c r="AC67" s="38"/>
      <c r="AD67" s="38"/>
    </row>
    <row r="68" spans="1:30" ht="13.2">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c r="AC68" s="38"/>
      <c r="AD68" s="38"/>
    </row>
    <row r="69" spans="1:30" ht="13.2">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c r="AC69" s="38"/>
      <c r="AD69" s="38"/>
    </row>
    <row r="70" spans="1:30" ht="13.2">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row>
    <row r="71" spans="1:30" ht="13.2">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row>
    <row r="72" spans="1:30" ht="13.2">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row>
    <row r="73" spans="1:30" ht="13.2">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row>
    <row r="74" spans="1:30" ht="13.2">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row>
    <row r="75" spans="1:30" ht="13.2">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row>
    <row r="76" spans="1:30" ht="13.2">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row>
    <row r="77" spans="1:30" ht="13.2">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row>
    <row r="78" spans="1:30" ht="13.2">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row>
    <row r="79" spans="1:30" ht="13.2">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row>
    <row r="80" spans="1:30" ht="13.2">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row>
    <row r="81" spans="1:30" ht="13.2">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row>
    <row r="82" spans="1:30" ht="13.2">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row>
    <row r="83" spans="1:30" ht="13.2">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row>
    <row r="84" spans="1:30" ht="13.2">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row>
    <row r="85" spans="1:30" ht="13.2">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row>
    <row r="86" spans="1:30" ht="13.2">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row>
    <row r="87" spans="1:30" ht="13.2">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row>
    <row r="88" spans="1:30" ht="13.2">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row>
    <row r="89" spans="1:30" ht="13.2">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row>
    <row r="90" spans="1:30" ht="13.2">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row>
    <row r="91" spans="1:30" ht="13.2">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row>
    <row r="92" spans="1:30" ht="13.2">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row>
    <row r="93" spans="1:30" ht="13.2">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row>
    <row r="94" spans="1:30" ht="13.2">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row>
    <row r="95" spans="1:30" ht="13.2">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row>
    <row r="96" spans="1:30" ht="13.2">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row>
    <row r="97" spans="1:30" ht="13.2">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row>
    <row r="98" spans="1:30" ht="13.2">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row>
    <row r="99" spans="1:30" ht="13.2">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row>
    <row r="100" spans="1:30" ht="13.2">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row>
    <row r="101" spans="1:30" ht="13.2">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row>
    <row r="102" spans="1:30" ht="13.2">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row>
    <row r="103" spans="1:30" ht="13.2">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row>
    <row r="104" spans="1:30" ht="13.2">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row>
    <row r="105" spans="1:30" ht="13.2">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row>
    <row r="106" spans="1:30" ht="13.2">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row>
    <row r="107" spans="1:30" ht="13.2">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row>
    <row r="108" spans="1:30" ht="13.2">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row>
    <row r="109" spans="1:30" ht="13.2">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row>
    <row r="110" spans="1:30" ht="13.2">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row>
    <row r="111" spans="1:30" ht="13.2">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row>
    <row r="112" spans="1:30" ht="13.2">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row>
    <row r="113" spans="1:30" ht="13.2">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row>
    <row r="114" spans="1:30" ht="13.2">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row>
    <row r="115" spans="1:30" ht="13.2">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row>
    <row r="116" spans="1:30" ht="13.2">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row>
    <row r="117" spans="1:30" ht="13.2">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row>
    <row r="118" spans="1:30" ht="13.2">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row>
    <row r="119" spans="1:30" ht="13.2">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row>
    <row r="120" spans="1:30" ht="13.2">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row>
    <row r="121" spans="1:30" ht="13.2">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row>
    <row r="122" spans="1:30" ht="13.2">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row>
    <row r="123" spans="1:30" ht="13.2">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row>
    <row r="124" spans="1:30" ht="13.2">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row>
    <row r="125" spans="1:30" ht="13.2">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row>
    <row r="126" spans="1:30" ht="13.2">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row>
    <row r="127" spans="1:30" ht="13.2">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row>
    <row r="128" spans="1:30" ht="13.2">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row>
    <row r="129" spans="1:30" ht="13.2">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row>
    <row r="130" spans="1:30" ht="13.2">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row>
    <row r="131" spans="1:30" ht="13.2">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row>
    <row r="132" spans="1:30" ht="13.2">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row>
    <row r="133" spans="1:30" ht="13.2">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row>
    <row r="134" spans="1:30" ht="13.2">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row>
    <row r="135" spans="1:30" ht="13.2">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row>
    <row r="136" spans="1:30" ht="13.2">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row>
    <row r="137" spans="1:30" ht="13.2">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row>
    <row r="138" spans="1:30" ht="13.2">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row>
    <row r="139" spans="1:30" ht="13.2">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row>
    <row r="140" spans="1:30" ht="13.2">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row>
    <row r="141" spans="1:30" ht="13.2">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row>
    <row r="142" spans="1:30" ht="13.2">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row>
    <row r="143" spans="1:30" ht="13.2">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row>
    <row r="144" spans="1:30" ht="13.2">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row>
    <row r="145" spans="1:30" ht="13.2">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row>
    <row r="146" spans="1:30" ht="13.2">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row>
    <row r="147" spans="1:30" ht="13.2">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row>
    <row r="148" spans="1:30" ht="13.2">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row>
    <row r="149" spans="1:30" ht="13.2">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row>
    <row r="150" spans="1:30" ht="13.2">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row>
    <row r="151" spans="1:30" ht="13.2">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row>
    <row r="152" spans="1:30" ht="13.2">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row>
    <row r="153" spans="1:30" ht="13.2">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row>
    <row r="154" spans="1:30" ht="13.2">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row>
    <row r="155" spans="1:30" ht="13.2">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row>
    <row r="156" spans="1:30" ht="13.2">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row>
    <row r="157" spans="1:30" ht="13.2">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row>
    <row r="158" spans="1:30" ht="13.2">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row>
    <row r="159" spans="1:30" ht="13.2">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row>
    <row r="160" spans="1:30" ht="13.2">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row>
    <row r="161" spans="1:30" ht="13.2">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row>
    <row r="162" spans="1:30" ht="13.2">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row>
    <row r="163" spans="1:30" ht="13.2">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row>
    <row r="164" spans="1:30" ht="13.2">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row>
    <row r="165" spans="1:30" ht="13.2">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row>
    <row r="166" spans="1:30" ht="13.2">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row>
    <row r="167" spans="1:30" ht="13.2">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row>
    <row r="168" spans="1:30" ht="13.2">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row>
    <row r="169" spans="1:30" ht="13.2">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row>
    <row r="170" spans="1:30" ht="13.2">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row>
    <row r="171" spans="1:30" ht="13.2">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row>
    <row r="172" spans="1:30" ht="13.2">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row>
    <row r="173" spans="1:30" ht="13.2">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row>
    <row r="174" spans="1:30" ht="13.2">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row>
    <row r="175" spans="1:30" ht="13.2">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row>
    <row r="176" spans="1:30" ht="13.2">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row>
    <row r="177" spans="1:30" ht="13.2">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row>
    <row r="178" spans="1:30" ht="13.2">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row>
    <row r="179" spans="1:30" ht="13.2">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row>
    <row r="180" spans="1:30" ht="13.2">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row>
    <row r="181" spans="1:30" ht="13.2">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row>
    <row r="182" spans="1:30" ht="13.2">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row>
    <row r="183" spans="1:30" ht="13.2">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row>
    <row r="184" spans="1:30" ht="13.2">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row>
    <row r="185" spans="1:30" ht="13.2">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row>
    <row r="186" spans="1:30" ht="13.2">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row>
    <row r="187" spans="1:30" ht="13.2">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row>
    <row r="188" spans="1:30" ht="13.2">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row>
    <row r="189" spans="1:30" ht="13.2">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row>
    <row r="190" spans="1:30" ht="13.2">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row>
    <row r="191" spans="1:30" ht="13.2">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row>
    <row r="192" spans="1:30" ht="13.2">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row>
    <row r="193" spans="1:30" ht="13.2">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row>
    <row r="194" spans="1:30" ht="13.2">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row>
    <row r="195" spans="1:30" ht="13.2">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row>
    <row r="196" spans="1:30" ht="13.2">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row>
    <row r="197" spans="1:30" ht="13.2">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row>
    <row r="198" spans="1:30" ht="13.2">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row>
    <row r="199" spans="1:30" ht="13.2">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row>
    <row r="200" spans="1:30" ht="13.2">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row>
    <row r="201" spans="1:30" ht="13.2">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row>
    <row r="202" spans="1:30" ht="13.2">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row>
    <row r="203" spans="1:30" ht="13.2">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row>
    <row r="204" spans="1:30" ht="13.2">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row>
    <row r="205" spans="1:30" ht="13.2">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row>
    <row r="206" spans="1:30" ht="13.2">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row>
    <row r="207" spans="1:30" ht="13.2">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row>
    <row r="208" spans="1:30" ht="13.2">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row>
    <row r="209" spans="1:30" ht="13.2">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row>
    <row r="210" spans="1:30" ht="13.2">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row>
    <row r="211" spans="1:30" ht="13.2">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row>
    <row r="212" spans="1:30" ht="13.2">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row>
    <row r="213" spans="1:30" ht="13.2">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row>
    <row r="214" spans="1:30" ht="13.2">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row>
    <row r="215" spans="1:30" ht="13.2">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row>
    <row r="216" spans="1:30" ht="13.2">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row>
    <row r="217" spans="1:30" ht="13.2">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row>
    <row r="218" spans="1:30" ht="13.2">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row>
    <row r="219" spans="1:30" ht="13.2">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row>
    <row r="220" spans="1:30" ht="13.2">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row>
    <row r="221" spans="1:30" ht="13.2">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row>
    <row r="222" spans="1:30" ht="13.2">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row>
    <row r="223" spans="1:30" ht="13.2">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row>
    <row r="224" spans="1:30" ht="13.2">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row>
    <row r="225" spans="1:30" ht="13.2">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row>
    <row r="226" spans="1:30" ht="13.2">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row>
    <row r="227" spans="1:30" ht="13.2">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row>
    <row r="228" spans="1:30" ht="13.2">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row>
    <row r="229" spans="1:30" ht="13.2">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row>
    <row r="230" spans="1:30" ht="13.2">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row>
    <row r="231" spans="1:30" ht="13.2">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row>
    <row r="232" spans="1:30" ht="13.2">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row>
    <row r="233" spans="1:30" ht="13.2">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row>
    <row r="234" spans="1:30" ht="13.2">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row>
    <row r="235" spans="1:30" ht="13.2">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c r="AA235" s="38"/>
      <c r="AB235" s="38"/>
      <c r="AC235" s="38"/>
      <c r="AD235" s="38"/>
    </row>
    <row r="236" spans="1:30" ht="13.2">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c r="AA236" s="38"/>
      <c r="AB236" s="38"/>
      <c r="AC236" s="38"/>
      <c r="AD236" s="38"/>
    </row>
    <row r="237" spans="1:30" ht="13.2">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c r="AC237" s="38"/>
      <c r="AD237" s="38"/>
    </row>
    <row r="238" spans="1:30" ht="13.2">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c r="AA238" s="38"/>
      <c r="AB238" s="38"/>
      <c r="AC238" s="38"/>
      <c r="AD238" s="38"/>
    </row>
    <row r="239" spans="1:30" ht="13.2">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c r="AA239" s="38"/>
      <c r="AB239" s="38"/>
      <c r="AC239" s="38"/>
      <c r="AD239" s="38"/>
    </row>
    <row r="240" spans="1:30" ht="13.2">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c r="AA240" s="38"/>
      <c r="AB240" s="38"/>
      <c r="AC240" s="38"/>
      <c r="AD240" s="38"/>
    </row>
    <row r="241" spans="1:30" ht="13.2">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c r="AA241" s="38"/>
      <c r="AB241" s="38"/>
      <c r="AC241" s="38"/>
      <c r="AD241" s="38"/>
    </row>
    <row r="242" spans="1:30" ht="13.2">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c r="AA242" s="38"/>
      <c r="AB242" s="38"/>
      <c r="AC242" s="38"/>
      <c r="AD242" s="38"/>
    </row>
    <row r="243" spans="1:30" ht="13.2">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c r="AA243" s="38"/>
      <c r="AB243" s="38"/>
      <c r="AC243" s="38"/>
      <c r="AD243" s="38"/>
    </row>
    <row r="244" spans="1:30" ht="13.2">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c r="AA244" s="38"/>
      <c r="AB244" s="38"/>
      <c r="AC244" s="38"/>
      <c r="AD244" s="38"/>
    </row>
    <row r="245" spans="1:30" ht="13.2">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c r="AA245" s="38"/>
      <c r="AB245" s="38"/>
      <c r="AC245" s="38"/>
      <c r="AD245" s="38"/>
    </row>
    <row r="246" spans="1:30" ht="13.2">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c r="AA246" s="38"/>
      <c r="AB246" s="38"/>
      <c r="AC246" s="38"/>
      <c r="AD246" s="38"/>
    </row>
    <row r="247" spans="1:30" ht="13.2">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c r="AA247" s="38"/>
      <c r="AB247" s="38"/>
      <c r="AC247" s="38"/>
      <c r="AD247" s="38"/>
    </row>
    <row r="248" spans="1:30" ht="13.2">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c r="AA248" s="38"/>
      <c r="AB248" s="38"/>
      <c r="AC248" s="38"/>
      <c r="AD248" s="38"/>
    </row>
    <row r="249" spans="1:30" ht="13.2">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c r="AA249" s="38"/>
      <c r="AB249" s="38"/>
      <c r="AC249" s="38"/>
      <c r="AD249" s="38"/>
    </row>
    <row r="250" spans="1:30" ht="13.2">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c r="AA250" s="38"/>
      <c r="AB250" s="38"/>
      <c r="AC250" s="38"/>
      <c r="AD250" s="38"/>
    </row>
    <row r="251" spans="1:30" ht="13.2">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c r="AA251" s="38"/>
      <c r="AB251" s="38"/>
      <c r="AC251" s="38"/>
      <c r="AD251" s="38"/>
    </row>
    <row r="252" spans="1:30" ht="13.2">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c r="AA252" s="38"/>
      <c r="AB252" s="38"/>
      <c r="AC252" s="38"/>
      <c r="AD252" s="38"/>
    </row>
    <row r="253" spans="1:30" ht="13.2">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c r="AA253" s="38"/>
      <c r="AB253" s="38"/>
      <c r="AC253" s="38"/>
      <c r="AD253" s="38"/>
    </row>
    <row r="254" spans="1:30" ht="13.2">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c r="AA254" s="38"/>
      <c r="AB254" s="38"/>
      <c r="AC254" s="38"/>
      <c r="AD254" s="38"/>
    </row>
    <row r="255" spans="1:30" ht="13.2">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c r="AA255" s="38"/>
      <c r="AB255" s="38"/>
      <c r="AC255" s="38"/>
      <c r="AD255" s="38"/>
    </row>
    <row r="256" spans="1:30" ht="13.2">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c r="AA256" s="38"/>
      <c r="AB256" s="38"/>
      <c r="AC256" s="38"/>
      <c r="AD256" s="38"/>
    </row>
    <row r="257" spans="1:30" ht="13.2">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c r="AA257" s="38"/>
      <c r="AB257" s="38"/>
      <c r="AC257" s="38"/>
      <c r="AD257" s="38"/>
    </row>
    <row r="258" spans="1:30" ht="13.2">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c r="AA258" s="38"/>
      <c r="AB258" s="38"/>
      <c r="AC258" s="38"/>
      <c r="AD258" s="38"/>
    </row>
    <row r="259" spans="1:30" ht="13.2">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c r="AA259" s="38"/>
      <c r="AB259" s="38"/>
      <c r="AC259" s="38"/>
      <c r="AD259" s="38"/>
    </row>
    <row r="260" spans="1:30" ht="13.2">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c r="AA260" s="38"/>
      <c r="AB260" s="38"/>
      <c r="AC260" s="38"/>
      <c r="AD260" s="38"/>
    </row>
    <row r="261" spans="1:30" ht="13.2">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c r="AA261" s="38"/>
      <c r="AB261" s="38"/>
      <c r="AC261" s="38"/>
      <c r="AD261" s="38"/>
    </row>
    <row r="262" spans="1:30" ht="13.2">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c r="AA262" s="38"/>
      <c r="AB262" s="38"/>
      <c r="AC262" s="38"/>
      <c r="AD262" s="38"/>
    </row>
    <row r="263" spans="1:30" ht="13.2">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c r="AA263" s="38"/>
      <c r="AB263" s="38"/>
      <c r="AC263" s="38"/>
      <c r="AD263" s="38"/>
    </row>
    <row r="264" spans="1:30" ht="13.2">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c r="AA264" s="38"/>
      <c r="AB264" s="38"/>
      <c r="AC264" s="38"/>
      <c r="AD264" s="38"/>
    </row>
    <row r="265" spans="1:30" ht="13.2">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c r="AA265" s="38"/>
      <c r="AB265" s="38"/>
      <c r="AC265" s="38"/>
      <c r="AD265" s="38"/>
    </row>
    <row r="266" spans="1:30" ht="13.2">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c r="AA266" s="38"/>
      <c r="AB266" s="38"/>
      <c r="AC266" s="38"/>
      <c r="AD266" s="38"/>
    </row>
    <row r="267" spans="1:30" ht="13.2">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c r="AA267" s="38"/>
      <c r="AB267" s="38"/>
      <c r="AC267" s="38"/>
      <c r="AD267" s="38"/>
    </row>
    <row r="268" spans="1:30" ht="13.2">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c r="AA268" s="38"/>
      <c r="AB268" s="38"/>
      <c r="AC268" s="38"/>
      <c r="AD268" s="38"/>
    </row>
    <row r="269" spans="1:30" ht="13.2">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c r="AA269" s="38"/>
      <c r="AB269" s="38"/>
      <c r="AC269" s="38"/>
      <c r="AD269" s="38"/>
    </row>
    <row r="270" spans="1:30" ht="13.2">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c r="AA270" s="38"/>
      <c r="AB270" s="38"/>
      <c r="AC270" s="38"/>
      <c r="AD270" s="38"/>
    </row>
    <row r="271" spans="1:30" ht="13.2">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c r="AA271" s="38"/>
      <c r="AB271" s="38"/>
      <c r="AC271" s="38"/>
      <c r="AD271" s="38"/>
    </row>
    <row r="272" spans="1:30" ht="13.2">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c r="AA272" s="38"/>
      <c r="AB272" s="38"/>
      <c r="AC272" s="38"/>
      <c r="AD272" s="38"/>
    </row>
    <row r="273" spans="1:30" ht="13.2">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c r="AA273" s="38"/>
      <c r="AB273" s="38"/>
      <c r="AC273" s="38"/>
      <c r="AD273" s="38"/>
    </row>
    <row r="274" spans="1:30" ht="13.2">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c r="AA274" s="38"/>
      <c r="AB274" s="38"/>
      <c r="AC274" s="38"/>
      <c r="AD274" s="38"/>
    </row>
    <row r="275" spans="1:30" ht="13.2">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c r="AA275" s="38"/>
      <c r="AB275" s="38"/>
      <c r="AC275" s="38"/>
      <c r="AD275" s="38"/>
    </row>
    <row r="276" spans="1:30" ht="13.2">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c r="AA276" s="38"/>
      <c r="AB276" s="38"/>
      <c r="AC276" s="38"/>
      <c r="AD276" s="38"/>
    </row>
    <row r="277" spans="1:30" ht="13.2">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c r="AA277" s="38"/>
      <c r="AB277" s="38"/>
      <c r="AC277" s="38"/>
      <c r="AD277" s="38"/>
    </row>
    <row r="278" spans="1:30" ht="13.2">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c r="AA278" s="38"/>
      <c r="AB278" s="38"/>
      <c r="AC278" s="38"/>
      <c r="AD278" s="38"/>
    </row>
    <row r="279" spans="1:30" ht="13.2">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c r="AA279" s="38"/>
      <c r="AB279" s="38"/>
      <c r="AC279" s="38"/>
      <c r="AD279" s="38"/>
    </row>
    <row r="280" spans="1:30" ht="13.2">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c r="AA280" s="38"/>
      <c r="AB280" s="38"/>
      <c r="AC280" s="38"/>
      <c r="AD280" s="38"/>
    </row>
    <row r="281" spans="1:30" ht="13.2">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c r="AA281" s="38"/>
      <c r="AB281" s="38"/>
      <c r="AC281" s="38"/>
      <c r="AD281" s="38"/>
    </row>
    <row r="282" spans="1:30" ht="13.2">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c r="AA282" s="38"/>
      <c r="AB282" s="38"/>
      <c r="AC282" s="38"/>
      <c r="AD282" s="38"/>
    </row>
    <row r="283" spans="1:30" ht="13.2">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c r="AA283" s="38"/>
      <c r="AB283" s="38"/>
      <c r="AC283" s="38"/>
      <c r="AD283" s="38"/>
    </row>
    <row r="284" spans="1:30" ht="13.2">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c r="AA284" s="38"/>
      <c r="AB284" s="38"/>
      <c r="AC284" s="38"/>
      <c r="AD284" s="38"/>
    </row>
    <row r="285" spans="1:30" ht="13.2">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c r="AA285" s="38"/>
      <c r="AB285" s="38"/>
      <c r="AC285" s="38"/>
      <c r="AD285" s="38"/>
    </row>
    <row r="286" spans="1:30" ht="13.2">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c r="AA286" s="38"/>
      <c r="AB286" s="38"/>
      <c r="AC286" s="38"/>
      <c r="AD286" s="38"/>
    </row>
    <row r="287" spans="1:30" ht="13.2">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c r="AA287" s="38"/>
      <c r="AB287" s="38"/>
      <c r="AC287" s="38"/>
      <c r="AD287" s="38"/>
    </row>
    <row r="288" spans="1:30" ht="13.2">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c r="AA288" s="38"/>
      <c r="AB288" s="38"/>
      <c r="AC288" s="38"/>
      <c r="AD288" s="38"/>
    </row>
    <row r="289" spans="1:30" ht="13.2">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c r="AA289" s="38"/>
      <c r="AB289" s="38"/>
      <c r="AC289" s="38"/>
      <c r="AD289" s="38"/>
    </row>
    <row r="290" spans="1:30" ht="13.2">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c r="AA290" s="38"/>
      <c r="AB290" s="38"/>
      <c r="AC290" s="38"/>
      <c r="AD290" s="38"/>
    </row>
    <row r="291" spans="1:30" ht="13.2">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c r="AA291" s="38"/>
      <c r="AB291" s="38"/>
      <c r="AC291" s="38"/>
      <c r="AD291" s="38"/>
    </row>
    <row r="292" spans="1:30" ht="13.2">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c r="AA292" s="38"/>
      <c r="AB292" s="38"/>
      <c r="AC292" s="38"/>
      <c r="AD292" s="38"/>
    </row>
    <row r="293" spans="1:30" ht="13.2">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c r="AA293" s="38"/>
      <c r="AB293" s="38"/>
      <c r="AC293" s="38"/>
      <c r="AD293" s="38"/>
    </row>
    <row r="294" spans="1:30" ht="13.2">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c r="AA294" s="38"/>
      <c r="AB294" s="38"/>
      <c r="AC294" s="38"/>
      <c r="AD294" s="38"/>
    </row>
    <row r="295" spans="1:30" ht="13.2">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c r="AA295" s="38"/>
      <c r="AB295" s="38"/>
      <c r="AC295" s="38"/>
      <c r="AD295" s="38"/>
    </row>
    <row r="296" spans="1:30" ht="13.2">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c r="AA296" s="38"/>
      <c r="AB296" s="38"/>
      <c r="AC296" s="38"/>
      <c r="AD296" s="38"/>
    </row>
    <row r="297" spans="1:30" ht="13.2">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c r="AA297" s="38"/>
      <c r="AB297" s="38"/>
      <c r="AC297" s="38"/>
      <c r="AD297" s="38"/>
    </row>
    <row r="298" spans="1:30" ht="13.2">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c r="AA298" s="38"/>
      <c r="AB298" s="38"/>
      <c r="AC298" s="38"/>
      <c r="AD298" s="38"/>
    </row>
    <row r="299" spans="1:30" ht="13.2">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c r="AA299" s="38"/>
      <c r="AB299" s="38"/>
      <c r="AC299" s="38"/>
      <c r="AD299" s="38"/>
    </row>
    <row r="300" spans="1:30" ht="13.2">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c r="AA300" s="38"/>
      <c r="AB300" s="38"/>
      <c r="AC300" s="38"/>
      <c r="AD300" s="38"/>
    </row>
    <row r="301" spans="1:30" ht="13.2">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c r="AA301" s="38"/>
      <c r="AB301" s="38"/>
      <c r="AC301" s="38"/>
      <c r="AD301" s="38"/>
    </row>
    <row r="302" spans="1:30" ht="13.2">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c r="AA302" s="38"/>
      <c r="AB302" s="38"/>
      <c r="AC302" s="38"/>
      <c r="AD302" s="38"/>
    </row>
    <row r="303" spans="1:30" ht="13.2">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c r="AA303" s="38"/>
      <c r="AB303" s="38"/>
      <c r="AC303" s="38"/>
      <c r="AD303" s="38"/>
    </row>
    <row r="304" spans="1:30" ht="13.2">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c r="AA304" s="38"/>
      <c r="AB304" s="38"/>
      <c r="AC304" s="38"/>
      <c r="AD304" s="38"/>
    </row>
    <row r="305" spans="1:30" ht="13.2">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c r="AA305" s="38"/>
      <c r="AB305" s="38"/>
      <c r="AC305" s="38"/>
      <c r="AD305" s="38"/>
    </row>
    <row r="306" spans="1:30" ht="13.2">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c r="AA306" s="38"/>
      <c r="AB306" s="38"/>
      <c r="AC306" s="38"/>
      <c r="AD306" s="38"/>
    </row>
    <row r="307" spans="1:30" ht="13.2">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c r="AA307" s="38"/>
      <c r="AB307" s="38"/>
      <c r="AC307" s="38"/>
      <c r="AD307" s="38"/>
    </row>
    <row r="308" spans="1:30" ht="13.2">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c r="AA308" s="38"/>
      <c r="AB308" s="38"/>
      <c r="AC308" s="38"/>
      <c r="AD308" s="38"/>
    </row>
    <row r="309" spans="1:30" ht="13.2">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c r="AA309" s="38"/>
      <c r="AB309" s="38"/>
      <c r="AC309" s="38"/>
      <c r="AD309" s="38"/>
    </row>
    <row r="310" spans="1:30" ht="13.2">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c r="AA310" s="38"/>
      <c r="AB310" s="38"/>
      <c r="AC310" s="38"/>
      <c r="AD310" s="38"/>
    </row>
    <row r="311" spans="1:30" ht="13.2">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c r="AA311" s="38"/>
      <c r="AB311" s="38"/>
      <c r="AC311" s="38"/>
      <c r="AD311" s="38"/>
    </row>
    <row r="312" spans="1:30" ht="13.2">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c r="AA312" s="38"/>
      <c r="AB312" s="38"/>
      <c r="AC312" s="38"/>
      <c r="AD312" s="38"/>
    </row>
    <row r="313" spans="1:30" ht="13.2">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c r="AA313" s="38"/>
      <c r="AB313" s="38"/>
      <c r="AC313" s="38"/>
      <c r="AD313" s="38"/>
    </row>
    <row r="314" spans="1:30" ht="13.2">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c r="AA314" s="38"/>
      <c r="AB314" s="38"/>
      <c r="AC314" s="38"/>
      <c r="AD314" s="38"/>
    </row>
    <row r="315" spans="1:30" ht="13.2">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c r="AA315" s="38"/>
      <c r="AB315" s="38"/>
      <c r="AC315" s="38"/>
      <c r="AD315" s="38"/>
    </row>
    <row r="316" spans="1:30" ht="13.2">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c r="AA316" s="38"/>
      <c r="AB316" s="38"/>
      <c r="AC316" s="38"/>
      <c r="AD316" s="38"/>
    </row>
    <row r="317" spans="1:30" ht="13.2">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c r="AA317" s="38"/>
      <c r="AB317" s="38"/>
      <c r="AC317" s="38"/>
      <c r="AD317" s="38"/>
    </row>
    <row r="318" spans="1:30" ht="13.2">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c r="AA318" s="38"/>
      <c r="AB318" s="38"/>
      <c r="AC318" s="38"/>
      <c r="AD318" s="38"/>
    </row>
    <row r="319" spans="1:30" ht="13.2">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c r="AA319" s="38"/>
      <c r="AB319" s="38"/>
      <c r="AC319" s="38"/>
      <c r="AD319" s="38"/>
    </row>
    <row r="320" spans="1:30" ht="13.2">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c r="AA320" s="38"/>
      <c r="AB320" s="38"/>
      <c r="AC320" s="38"/>
      <c r="AD320" s="38"/>
    </row>
    <row r="321" spans="1:30" ht="13.2">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c r="AA321" s="38"/>
      <c r="AB321" s="38"/>
      <c r="AC321" s="38"/>
      <c r="AD321" s="38"/>
    </row>
    <row r="322" spans="1:30" ht="13.2">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c r="AA322" s="38"/>
      <c r="AB322" s="38"/>
      <c r="AC322" s="38"/>
      <c r="AD322" s="38"/>
    </row>
    <row r="323" spans="1:30" ht="13.2">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c r="AA323" s="38"/>
      <c r="AB323" s="38"/>
      <c r="AC323" s="38"/>
      <c r="AD323" s="38"/>
    </row>
    <row r="324" spans="1:30" ht="13.2">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c r="AA324" s="38"/>
      <c r="AB324" s="38"/>
      <c r="AC324" s="38"/>
      <c r="AD324" s="38"/>
    </row>
    <row r="325" spans="1:30" ht="13.2">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c r="AA325" s="38"/>
      <c r="AB325" s="38"/>
      <c r="AC325" s="38"/>
      <c r="AD325" s="38"/>
    </row>
    <row r="326" spans="1:30" ht="13.2">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c r="AA326" s="38"/>
      <c r="AB326" s="38"/>
      <c r="AC326" s="38"/>
      <c r="AD326" s="38"/>
    </row>
    <row r="327" spans="1:30" ht="13.2">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c r="AA327" s="38"/>
      <c r="AB327" s="38"/>
      <c r="AC327" s="38"/>
      <c r="AD327" s="38"/>
    </row>
    <row r="328" spans="1:30" ht="13.2">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c r="AA328" s="38"/>
      <c r="AB328" s="38"/>
      <c r="AC328" s="38"/>
      <c r="AD328" s="38"/>
    </row>
    <row r="329" spans="1:30" ht="13.2">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c r="AA329" s="38"/>
      <c r="AB329" s="38"/>
      <c r="AC329" s="38"/>
      <c r="AD329" s="38"/>
    </row>
    <row r="330" spans="1:30" ht="13.2">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c r="AA330" s="38"/>
      <c r="AB330" s="38"/>
      <c r="AC330" s="38"/>
      <c r="AD330" s="38"/>
    </row>
    <row r="331" spans="1:30" ht="13.2">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c r="AA331" s="38"/>
      <c r="AB331" s="38"/>
      <c r="AC331" s="38"/>
      <c r="AD331" s="38"/>
    </row>
    <row r="332" spans="1:30" ht="13.2">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c r="AA332" s="38"/>
      <c r="AB332" s="38"/>
      <c r="AC332" s="38"/>
      <c r="AD332" s="38"/>
    </row>
    <row r="333" spans="1:30" ht="13.2">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c r="AA333" s="38"/>
      <c r="AB333" s="38"/>
      <c r="AC333" s="38"/>
      <c r="AD333" s="38"/>
    </row>
    <row r="334" spans="1:30" ht="13.2">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c r="AA334" s="38"/>
      <c r="AB334" s="38"/>
      <c r="AC334" s="38"/>
      <c r="AD334" s="38"/>
    </row>
    <row r="335" spans="1:30" ht="13.2">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c r="AA335" s="38"/>
      <c r="AB335" s="38"/>
      <c r="AC335" s="38"/>
      <c r="AD335" s="38"/>
    </row>
    <row r="336" spans="1:30" ht="13.2">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c r="AA336" s="38"/>
      <c r="AB336" s="38"/>
      <c r="AC336" s="38"/>
      <c r="AD336" s="38"/>
    </row>
    <row r="337" spans="1:30" ht="13.2">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c r="AA337" s="38"/>
      <c r="AB337" s="38"/>
      <c r="AC337" s="38"/>
      <c r="AD337" s="38"/>
    </row>
    <row r="338" spans="1:30" ht="13.2">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c r="AA338" s="38"/>
      <c r="AB338" s="38"/>
      <c r="AC338" s="38"/>
      <c r="AD338" s="38"/>
    </row>
    <row r="339" spans="1:30" ht="13.2">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c r="AA339" s="38"/>
      <c r="AB339" s="38"/>
      <c r="AC339" s="38"/>
      <c r="AD339" s="38"/>
    </row>
    <row r="340" spans="1:30" ht="13.2">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c r="AA340" s="38"/>
      <c r="AB340" s="38"/>
      <c r="AC340" s="38"/>
      <c r="AD340" s="38"/>
    </row>
    <row r="341" spans="1:30" ht="13.2">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c r="AA341" s="38"/>
      <c r="AB341" s="38"/>
      <c r="AC341" s="38"/>
      <c r="AD341" s="38"/>
    </row>
    <row r="342" spans="1:30" ht="13.2">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c r="AA342" s="38"/>
      <c r="AB342" s="38"/>
      <c r="AC342" s="38"/>
      <c r="AD342" s="38"/>
    </row>
    <row r="343" spans="1:30" ht="13.2">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c r="AA343" s="38"/>
      <c r="AB343" s="38"/>
      <c r="AC343" s="38"/>
      <c r="AD343" s="38"/>
    </row>
    <row r="344" spans="1:30" ht="13.2">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c r="AA344" s="38"/>
      <c r="AB344" s="38"/>
      <c r="AC344" s="38"/>
      <c r="AD344" s="38"/>
    </row>
    <row r="345" spans="1:30" ht="13.2">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c r="AA345" s="38"/>
      <c r="AB345" s="38"/>
      <c r="AC345" s="38"/>
      <c r="AD345" s="38"/>
    </row>
    <row r="346" spans="1:30" ht="13.2">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c r="AA346" s="38"/>
      <c r="AB346" s="38"/>
      <c r="AC346" s="38"/>
      <c r="AD346" s="38"/>
    </row>
    <row r="347" spans="1:30" ht="13.2">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c r="AA347" s="38"/>
      <c r="AB347" s="38"/>
      <c r="AC347" s="38"/>
      <c r="AD347" s="38"/>
    </row>
    <row r="348" spans="1:30" ht="13.2">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c r="AA348" s="38"/>
      <c r="AB348" s="38"/>
      <c r="AC348" s="38"/>
      <c r="AD348" s="38"/>
    </row>
    <row r="349" spans="1:30" ht="13.2">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c r="AA349" s="38"/>
      <c r="AB349" s="38"/>
      <c r="AC349" s="38"/>
      <c r="AD349" s="38"/>
    </row>
    <row r="350" spans="1:30" ht="13.2">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c r="AA350" s="38"/>
      <c r="AB350" s="38"/>
      <c r="AC350" s="38"/>
      <c r="AD350" s="38"/>
    </row>
    <row r="351" spans="1:30" ht="13.2">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c r="AA351" s="38"/>
      <c r="AB351" s="38"/>
      <c r="AC351" s="38"/>
      <c r="AD351" s="38"/>
    </row>
    <row r="352" spans="1:30" ht="13.2">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c r="AA352" s="38"/>
      <c r="AB352" s="38"/>
      <c r="AC352" s="38"/>
      <c r="AD352" s="38"/>
    </row>
    <row r="353" spans="1:30" ht="13.2">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c r="AA353" s="38"/>
      <c r="AB353" s="38"/>
      <c r="AC353" s="38"/>
      <c r="AD353" s="38"/>
    </row>
    <row r="354" spans="1:30" ht="13.2">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c r="AA354" s="38"/>
      <c r="AB354" s="38"/>
      <c r="AC354" s="38"/>
      <c r="AD354" s="38"/>
    </row>
    <row r="355" spans="1:30" ht="13.2">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c r="AA355" s="38"/>
      <c r="AB355" s="38"/>
      <c r="AC355" s="38"/>
      <c r="AD355" s="38"/>
    </row>
    <row r="356" spans="1:30" ht="13.2">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c r="AA356" s="38"/>
      <c r="AB356" s="38"/>
      <c r="AC356" s="38"/>
      <c r="AD356" s="38"/>
    </row>
    <row r="357" spans="1:30" ht="13.2">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c r="AA357" s="38"/>
      <c r="AB357" s="38"/>
      <c r="AC357" s="38"/>
      <c r="AD357" s="38"/>
    </row>
    <row r="358" spans="1:30" ht="13.2">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c r="AA358" s="38"/>
      <c r="AB358" s="38"/>
      <c r="AC358" s="38"/>
      <c r="AD358" s="38"/>
    </row>
    <row r="359" spans="1:30" ht="13.2">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c r="AA359" s="38"/>
      <c r="AB359" s="38"/>
      <c r="AC359" s="38"/>
      <c r="AD359" s="38"/>
    </row>
    <row r="360" spans="1:30" ht="13.2">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c r="AA360" s="38"/>
      <c r="AB360" s="38"/>
      <c r="AC360" s="38"/>
      <c r="AD360" s="38"/>
    </row>
    <row r="361" spans="1:30" ht="13.2">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c r="AA361" s="38"/>
      <c r="AB361" s="38"/>
      <c r="AC361" s="38"/>
      <c r="AD361" s="38"/>
    </row>
    <row r="362" spans="1:30" ht="13.2">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c r="AA362" s="38"/>
      <c r="AB362" s="38"/>
      <c r="AC362" s="38"/>
      <c r="AD362" s="38"/>
    </row>
    <row r="363" spans="1:30" ht="13.2">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c r="AA363" s="38"/>
      <c r="AB363" s="38"/>
      <c r="AC363" s="38"/>
      <c r="AD363" s="38"/>
    </row>
    <row r="364" spans="1:30" ht="13.2">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c r="AA364" s="38"/>
      <c r="AB364" s="38"/>
      <c r="AC364" s="38"/>
      <c r="AD364" s="38"/>
    </row>
    <row r="365" spans="1:30" ht="13.2">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c r="AA365" s="38"/>
      <c r="AB365" s="38"/>
      <c r="AC365" s="38"/>
      <c r="AD365" s="38"/>
    </row>
    <row r="366" spans="1:30" ht="13.2">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c r="AA366" s="38"/>
      <c r="AB366" s="38"/>
      <c r="AC366" s="38"/>
      <c r="AD366" s="38"/>
    </row>
    <row r="367" spans="1:30" ht="13.2">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c r="AA367" s="38"/>
      <c r="AB367" s="38"/>
      <c r="AC367" s="38"/>
      <c r="AD367" s="38"/>
    </row>
    <row r="368" spans="1:30" ht="13.2">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c r="AA368" s="38"/>
      <c r="AB368" s="38"/>
      <c r="AC368" s="38"/>
      <c r="AD368" s="38"/>
    </row>
    <row r="369" spans="1:30" ht="13.2">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c r="AA369" s="38"/>
      <c r="AB369" s="38"/>
      <c r="AC369" s="38"/>
      <c r="AD369" s="38"/>
    </row>
    <row r="370" spans="1:30" ht="13.2">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c r="AA370" s="38"/>
      <c r="AB370" s="38"/>
      <c r="AC370" s="38"/>
      <c r="AD370" s="38"/>
    </row>
    <row r="371" spans="1:30" ht="13.2">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c r="AA371" s="38"/>
      <c r="AB371" s="38"/>
      <c r="AC371" s="38"/>
      <c r="AD371" s="38"/>
    </row>
    <row r="372" spans="1:30" ht="13.2">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c r="AA372" s="38"/>
      <c r="AB372" s="38"/>
      <c r="AC372" s="38"/>
      <c r="AD372" s="38"/>
    </row>
    <row r="373" spans="1:30" ht="13.2">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c r="AA373" s="38"/>
      <c r="AB373" s="38"/>
      <c r="AC373" s="38"/>
      <c r="AD373" s="38"/>
    </row>
    <row r="374" spans="1:30" ht="13.2">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c r="AA374" s="38"/>
      <c r="AB374" s="38"/>
      <c r="AC374" s="38"/>
      <c r="AD374" s="38"/>
    </row>
    <row r="375" spans="1:30" ht="13.2">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c r="AA375" s="38"/>
      <c r="AB375" s="38"/>
      <c r="AC375" s="38"/>
      <c r="AD375" s="38"/>
    </row>
    <row r="376" spans="1:30" ht="13.2">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c r="AA376" s="38"/>
      <c r="AB376" s="38"/>
      <c r="AC376" s="38"/>
      <c r="AD376" s="38"/>
    </row>
    <row r="377" spans="1:30" ht="13.2">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c r="AA377" s="38"/>
      <c r="AB377" s="38"/>
      <c r="AC377" s="38"/>
      <c r="AD377" s="38"/>
    </row>
    <row r="378" spans="1:30" ht="13.2">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c r="AA378" s="38"/>
      <c r="AB378" s="38"/>
      <c r="AC378" s="38"/>
      <c r="AD378" s="38"/>
    </row>
    <row r="379" spans="1:30" ht="13.2">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c r="AA379" s="38"/>
      <c r="AB379" s="38"/>
      <c r="AC379" s="38"/>
      <c r="AD379" s="38"/>
    </row>
    <row r="380" spans="1:30" ht="13.2">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c r="AA380" s="38"/>
      <c r="AB380" s="38"/>
      <c r="AC380" s="38"/>
      <c r="AD380" s="38"/>
    </row>
    <row r="381" spans="1:30" ht="13.2">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c r="AA381" s="38"/>
      <c r="AB381" s="38"/>
      <c r="AC381" s="38"/>
      <c r="AD381" s="38"/>
    </row>
    <row r="382" spans="1:30" ht="13.2">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c r="AA382" s="38"/>
      <c r="AB382" s="38"/>
      <c r="AC382" s="38"/>
      <c r="AD382" s="38"/>
    </row>
    <row r="383" spans="1:30" ht="13.2">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c r="AA383" s="38"/>
      <c r="AB383" s="38"/>
      <c r="AC383" s="38"/>
      <c r="AD383" s="38"/>
    </row>
    <row r="384" spans="1:30" ht="13.2">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c r="AA384" s="38"/>
      <c r="AB384" s="38"/>
      <c r="AC384" s="38"/>
      <c r="AD384" s="38"/>
    </row>
    <row r="385" spans="1:30" ht="13.2">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c r="AA385" s="38"/>
      <c r="AB385" s="38"/>
      <c r="AC385" s="38"/>
      <c r="AD385" s="38"/>
    </row>
    <row r="386" spans="1:30" ht="13.2">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c r="AA386" s="38"/>
      <c r="AB386" s="38"/>
      <c r="AC386" s="38"/>
      <c r="AD386" s="38"/>
    </row>
    <row r="387" spans="1:30" ht="13.2">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c r="AA387" s="38"/>
      <c r="AB387" s="38"/>
      <c r="AC387" s="38"/>
      <c r="AD387" s="38"/>
    </row>
    <row r="388" spans="1:30" ht="13.2">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c r="AA388" s="38"/>
      <c r="AB388" s="38"/>
      <c r="AC388" s="38"/>
      <c r="AD388" s="38"/>
    </row>
    <row r="389" spans="1:30" ht="13.2">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c r="AA389" s="38"/>
      <c r="AB389" s="38"/>
      <c r="AC389" s="38"/>
      <c r="AD389" s="38"/>
    </row>
    <row r="390" spans="1:30" ht="13.2">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c r="AA390" s="38"/>
      <c r="AB390" s="38"/>
      <c r="AC390" s="38"/>
      <c r="AD390" s="38"/>
    </row>
    <row r="391" spans="1:30" ht="13.2">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c r="AA391" s="38"/>
      <c r="AB391" s="38"/>
      <c r="AC391" s="38"/>
      <c r="AD391" s="38"/>
    </row>
    <row r="392" spans="1:30" ht="13.2">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c r="AA392" s="38"/>
      <c r="AB392" s="38"/>
      <c r="AC392" s="38"/>
      <c r="AD392" s="38"/>
    </row>
    <row r="393" spans="1:30" ht="13.2">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c r="AA393" s="38"/>
      <c r="AB393" s="38"/>
      <c r="AC393" s="38"/>
      <c r="AD393" s="38"/>
    </row>
    <row r="394" spans="1:30" ht="13.2">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c r="AA394" s="38"/>
      <c r="AB394" s="38"/>
      <c r="AC394" s="38"/>
      <c r="AD394" s="38"/>
    </row>
    <row r="395" spans="1:30" ht="13.2">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c r="AA395" s="38"/>
      <c r="AB395" s="38"/>
      <c r="AC395" s="38"/>
      <c r="AD395" s="38"/>
    </row>
    <row r="396" spans="1:30" ht="13.2">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c r="AA396" s="38"/>
      <c r="AB396" s="38"/>
      <c r="AC396" s="38"/>
      <c r="AD396" s="38"/>
    </row>
    <row r="397" spans="1:30" ht="13.2">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c r="AA397" s="38"/>
      <c r="AB397" s="38"/>
      <c r="AC397" s="38"/>
      <c r="AD397" s="38"/>
    </row>
    <row r="398" spans="1:30" ht="13.2">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c r="AA398" s="38"/>
      <c r="AB398" s="38"/>
      <c r="AC398" s="38"/>
      <c r="AD398" s="38"/>
    </row>
    <row r="399" spans="1:30" ht="13.2">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c r="AA399" s="38"/>
      <c r="AB399" s="38"/>
      <c r="AC399" s="38"/>
      <c r="AD399" s="38"/>
    </row>
    <row r="400" spans="1:30" ht="13.2">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c r="AA400" s="38"/>
      <c r="AB400" s="38"/>
      <c r="AC400" s="38"/>
      <c r="AD400" s="38"/>
    </row>
    <row r="401" spans="1:30" ht="13.2">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c r="AA401" s="38"/>
      <c r="AB401" s="38"/>
      <c r="AC401" s="38"/>
      <c r="AD401" s="38"/>
    </row>
    <row r="402" spans="1:30" ht="13.2">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c r="AA402" s="38"/>
      <c r="AB402" s="38"/>
      <c r="AC402" s="38"/>
      <c r="AD402" s="38"/>
    </row>
    <row r="403" spans="1:30" ht="13.2">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c r="AA403" s="38"/>
      <c r="AB403" s="38"/>
      <c r="AC403" s="38"/>
      <c r="AD403" s="38"/>
    </row>
    <row r="404" spans="1:30" ht="13.2">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c r="AA404" s="38"/>
      <c r="AB404" s="38"/>
      <c r="AC404" s="38"/>
      <c r="AD404" s="38"/>
    </row>
    <row r="405" spans="1:30" ht="13.2">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c r="AA405" s="38"/>
      <c r="AB405" s="38"/>
      <c r="AC405" s="38"/>
      <c r="AD405" s="38"/>
    </row>
    <row r="406" spans="1:30" ht="13.2">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c r="AA406" s="38"/>
      <c r="AB406" s="38"/>
      <c r="AC406" s="38"/>
      <c r="AD406" s="38"/>
    </row>
    <row r="407" spans="1:30" ht="13.2">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c r="AA407" s="38"/>
      <c r="AB407" s="38"/>
      <c r="AC407" s="38"/>
      <c r="AD407" s="38"/>
    </row>
    <row r="408" spans="1:30" ht="13.2">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c r="AA408" s="38"/>
      <c r="AB408" s="38"/>
      <c r="AC408" s="38"/>
      <c r="AD408" s="38"/>
    </row>
    <row r="409" spans="1:30" ht="13.2">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c r="AA409" s="38"/>
      <c r="AB409" s="38"/>
      <c r="AC409" s="38"/>
      <c r="AD409" s="38"/>
    </row>
    <row r="410" spans="1:30" ht="13.2">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c r="AA410" s="38"/>
      <c r="AB410" s="38"/>
      <c r="AC410" s="38"/>
      <c r="AD410" s="38"/>
    </row>
    <row r="411" spans="1:30" ht="13.2">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c r="AA411" s="38"/>
      <c r="AB411" s="38"/>
      <c r="AC411" s="38"/>
      <c r="AD411" s="38"/>
    </row>
    <row r="412" spans="1:30" ht="13.2">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c r="AA412" s="38"/>
      <c r="AB412" s="38"/>
      <c r="AC412" s="38"/>
      <c r="AD412" s="38"/>
    </row>
    <row r="413" spans="1:30" ht="13.2">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c r="AA413" s="38"/>
      <c r="AB413" s="38"/>
      <c r="AC413" s="38"/>
      <c r="AD413" s="38"/>
    </row>
    <row r="414" spans="1:30" ht="13.2">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c r="AA414" s="38"/>
      <c r="AB414" s="38"/>
      <c r="AC414" s="38"/>
      <c r="AD414" s="38"/>
    </row>
    <row r="415" spans="1:30" ht="13.2">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c r="AA415" s="38"/>
      <c r="AB415" s="38"/>
      <c r="AC415" s="38"/>
      <c r="AD415" s="38"/>
    </row>
    <row r="416" spans="1:30" ht="13.2">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c r="AA416" s="38"/>
      <c r="AB416" s="38"/>
      <c r="AC416" s="38"/>
      <c r="AD416" s="38"/>
    </row>
    <row r="417" spans="1:30" ht="13.2">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c r="AA417" s="38"/>
      <c r="AB417" s="38"/>
      <c r="AC417" s="38"/>
      <c r="AD417" s="38"/>
    </row>
    <row r="418" spans="1:30" ht="13.2">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c r="AA418" s="38"/>
      <c r="AB418" s="38"/>
      <c r="AC418" s="38"/>
      <c r="AD418" s="38"/>
    </row>
    <row r="419" spans="1:30" ht="13.2">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c r="AA419" s="38"/>
      <c r="AB419" s="38"/>
      <c r="AC419" s="38"/>
      <c r="AD419" s="38"/>
    </row>
    <row r="420" spans="1:30" ht="13.2">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c r="AA420" s="38"/>
      <c r="AB420" s="38"/>
      <c r="AC420" s="38"/>
      <c r="AD420" s="38"/>
    </row>
    <row r="421" spans="1:30" ht="13.2">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c r="AA421" s="38"/>
      <c r="AB421" s="38"/>
      <c r="AC421" s="38"/>
      <c r="AD421" s="38"/>
    </row>
    <row r="422" spans="1:30" ht="13.2">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c r="AA422" s="38"/>
      <c r="AB422" s="38"/>
      <c r="AC422" s="38"/>
      <c r="AD422" s="38"/>
    </row>
    <row r="423" spans="1:30" ht="13.2">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c r="AA423" s="38"/>
      <c r="AB423" s="38"/>
      <c r="AC423" s="38"/>
      <c r="AD423" s="38"/>
    </row>
    <row r="424" spans="1:30" ht="13.2">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c r="AA424" s="38"/>
      <c r="AB424" s="38"/>
      <c r="AC424" s="38"/>
      <c r="AD424" s="38"/>
    </row>
    <row r="425" spans="1:30" ht="13.2">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c r="AA425" s="38"/>
      <c r="AB425" s="38"/>
      <c r="AC425" s="38"/>
      <c r="AD425" s="38"/>
    </row>
    <row r="426" spans="1:30" ht="13.2">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c r="AA426" s="38"/>
      <c r="AB426" s="38"/>
      <c r="AC426" s="38"/>
      <c r="AD426" s="38"/>
    </row>
    <row r="427" spans="1:30" ht="13.2">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c r="AA427" s="38"/>
      <c r="AB427" s="38"/>
      <c r="AC427" s="38"/>
      <c r="AD427" s="38"/>
    </row>
    <row r="428" spans="1:30" ht="13.2">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c r="AA428" s="38"/>
      <c r="AB428" s="38"/>
      <c r="AC428" s="38"/>
      <c r="AD428" s="38"/>
    </row>
    <row r="429" spans="1:30" ht="13.2">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c r="AA429" s="38"/>
      <c r="AB429" s="38"/>
      <c r="AC429" s="38"/>
      <c r="AD429" s="38"/>
    </row>
    <row r="430" spans="1:30" ht="13.2">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c r="AA430" s="38"/>
      <c r="AB430" s="38"/>
      <c r="AC430" s="38"/>
      <c r="AD430" s="38"/>
    </row>
    <row r="431" spans="1:30" ht="13.2">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c r="AA431" s="38"/>
      <c r="AB431" s="38"/>
      <c r="AC431" s="38"/>
      <c r="AD431" s="38"/>
    </row>
    <row r="432" spans="1:30" ht="13.2">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c r="AA432" s="38"/>
      <c r="AB432" s="38"/>
      <c r="AC432" s="38"/>
      <c r="AD432" s="38"/>
    </row>
    <row r="433" spans="1:30" ht="13.2">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c r="AA433" s="38"/>
      <c r="AB433" s="38"/>
      <c r="AC433" s="38"/>
      <c r="AD433" s="38"/>
    </row>
    <row r="434" spans="1:30" ht="13.2">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c r="AA434" s="38"/>
      <c r="AB434" s="38"/>
      <c r="AC434" s="38"/>
      <c r="AD434" s="38"/>
    </row>
    <row r="435" spans="1:30" ht="13.2">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c r="AA435" s="38"/>
      <c r="AB435" s="38"/>
      <c r="AC435" s="38"/>
      <c r="AD435" s="38"/>
    </row>
    <row r="436" spans="1:30" ht="13.2">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c r="AA436" s="38"/>
      <c r="AB436" s="38"/>
      <c r="AC436" s="38"/>
      <c r="AD436" s="38"/>
    </row>
    <row r="437" spans="1:30" ht="13.2">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c r="AA437" s="38"/>
      <c r="AB437" s="38"/>
      <c r="AC437" s="38"/>
      <c r="AD437" s="38"/>
    </row>
    <row r="438" spans="1:30" ht="13.2">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c r="AA438" s="38"/>
      <c r="AB438" s="38"/>
      <c r="AC438" s="38"/>
      <c r="AD438" s="38"/>
    </row>
    <row r="439" spans="1:30" ht="13.2">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c r="AA439" s="38"/>
      <c r="AB439" s="38"/>
      <c r="AC439" s="38"/>
      <c r="AD439" s="38"/>
    </row>
    <row r="440" spans="1:30" ht="13.2">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c r="AA440" s="38"/>
      <c r="AB440" s="38"/>
      <c r="AC440" s="38"/>
      <c r="AD440" s="38"/>
    </row>
    <row r="441" spans="1:30" ht="13.2">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c r="AA441" s="38"/>
      <c r="AB441" s="38"/>
      <c r="AC441" s="38"/>
      <c r="AD441" s="38"/>
    </row>
    <row r="442" spans="1:30" ht="13.2">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c r="AA442" s="38"/>
      <c r="AB442" s="38"/>
      <c r="AC442" s="38"/>
      <c r="AD442" s="38"/>
    </row>
    <row r="443" spans="1:30" ht="13.2">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c r="AA443" s="38"/>
      <c r="AB443" s="38"/>
      <c r="AC443" s="38"/>
      <c r="AD443" s="38"/>
    </row>
    <row r="444" spans="1:30" ht="13.2">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c r="AA444" s="38"/>
      <c r="AB444" s="38"/>
      <c r="AC444" s="38"/>
      <c r="AD444" s="38"/>
    </row>
    <row r="445" spans="1:30" ht="13.2">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c r="AA445" s="38"/>
      <c r="AB445" s="38"/>
      <c r="AC445" s="38"/>
      <c r="AD445" s="38"/>
    </row>
    <row r="446" spans="1:30" ht="13.2">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c r="AA446" s="38"/>
      <c r="AB446" s="38"/>
      <c r="AC446" s="38"/>
      <c r="AD446" s="38"/>
    </row>
    <row r="447" spans="1:30" ht="13.2">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c r="AA447" s="38"/>
      <c r="AB447" s="38"/>
      <c r="AC447" s="38"/>
      <c r="AD447" s="38"/>
    </row>
    <row r="448" spans="1:30" ht="13.2">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c r="AA448" s="38"/>
      <c r="AB448" s="38"/>
      <c r="AC448" s="38"/>
      <c r="AD448" s="38"/>
    </row>
    <row r="449" spans="1:30" ht="13.2">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c r="AA449" s="38"/>
      <c r="AB449" s="38"/>
      <c r="AC449" s="38"/>
      <c r="AD449" s="38"/>
    </row>
    <row r="450" spans="1:30" ht="13.2">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c r="AA450" s="38"/>
      <c r="AB450" s="38"/>
      <c r="AC450" s="38"/>
      <c r="AD450" s="38"/>
    </row>
    <row r="451" spans="1:30" ht="13.2">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c r="AA451" s="38"/>
      <c r="AB451" s="38"/>
      <c r="AC451" s="38"/>
      <c r="AD451" s="38"/>
    </row>
    <row r="452" spans="1:30" ht="13.2">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c r="AA452" s="38"/>
      <c r="AB452" s="38"/>
      <c r="AC452" s="38"/>
      <c r="AD452" s="38"/>
    </row>
    <row r="453" spans="1:30" ht="13.2">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c r="AA453" s="38"/>
      <c r="AB453" s="38"/>
      <c r="AC453" s="38"/>
      <c r="AD453" s="38"/>
    </row>
    <row r="454" spans="1:30" ht="13.2">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c r="AA454" s="38"/>
      <c r="AB454" s="38"/>
      <c r="AC454" s="38"/>
      <c r="AD454" s="38"/>
    </row>
    <row r="455" spans="1:30" ht="13.2">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c r="AA455" s="38"/>
      <c r="AB455" s="38"/>
      <c r="AC455" s="38"/>
      <c r="AD455" s="38"/>
    </row>
    <row r="456" spans="1:30" ht="13.2">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c r="AA456" s="38"/>
      <c r="AB456" s="38"/>
      <c r="AC456" s="38"/>
      <c r="AD456" s="38"/>
    </row>
    <row r="457" spans="1:30" ht="13.2">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c r="AA457" s="38"/>
      <c r="AB457" s="38"/>
      <c r="AC457" s="38"/>
      <c r="AD457" s="38"/>
    </row>
    <row r="458" spans="1:30" ht="13.2">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c r="AA458" s="38"/>
      <c r="AB458" s="38"/>
      <c r="AC458" s="38"/>
      <c r="AD458" s="38"/>
    </row>
    <row r="459" spans="1:30" ht="13.2">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c r="AA459" s="38"/>
      <c r="AB459" s="38"/>
      <c r="AC459" s="38"/>
      <c r="AD459" s="38"/>
    </row>
    <row r="460" spans="1:30" ht="13.2">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c r="AA460" s="38"/>
      <c r="AB460" s="38"/>
      <c r="AC460" s="38"/>
      <c r="AD460" s="38"/>
    </row>
    <row r="461" spans="1:30" ht="13.2">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c r="AA461" s="38"/>
      <c r="AB461" s="38"/>
      <c r="AC461" s="38"/>
      <c r="AD461" s="38"/>
    </row>
    <row r="462" spans="1:30" ht="13.2">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c r="AA462" s="38"/>
      <c r="AB462" s="38"/>
      <c r="AC462" s="38"/>
      <c r="AD462" s="38"/>
    </row>
    <row r="463" spans="1:30" ht="13.2">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c r="AA463" s="38"/>
      <c r="AB463" s="38"/>
      <c r="AC463" s="38"/>
      <c r="AD463" s="38"/>
    </row>
    <row r="464" spans="1:30" ht="13.2">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c r="AA464" s="38"/>
      <c r="AB464" s="38"/>
      <c r="AC464" s="38"/>
      <c r="AD464" s="38"/>
    </row>
    <row r="465" spans="1:30" ht="13.2">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c r="AA465" s="38"/>
      <c r="AB465" s="38"/>
      <c r="AC465" s="38"/>
      <c r="AD465" s="38"/>
    </row>
    <row r="466" spans="1:30" ht="13.2">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c r="AA466" s="38"/>
      <c r="AB466" s="38"/>
      <c r="AC466" s="38"/>
      <c r="AD466" s="38"/>
    </row>
    <row r="467" spans="1:30" ht="13.2">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c r="AA467" s="38"/>
      <c r="AB467" s="38"/>
      <c r="AC467" s="38"/>
      <c r="AD467" s="38"/>
    </row>
    <row r="468" spans="1:30" ht="13.2">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c r="AA468" s="38"/>
      <c r="AB468" s="38"/>
      <c r="AC468" s="38"/>
      <c r="AD468" s="38"/>
    </row>
    <row r="469" spans="1:30" ht="13.2">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c r="AA469" s="38"/>
      <c r="AB469" s="38"/>
      <c r="AC469" s="38"/>
      <c r="AD469" s="38"/>
    </row>
    <row r="470" spans="1:30" ht="13.2">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c r="AA470" s="38"/>
      <c r="AB470" s="38"/>
      <c r="AC470" s="38"/>
      <c r="AD470" s="38"/>
    </row>
    <row r="471" spans="1:30" ht="13.2">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c r="AA471" s="38"/>
      <c r="AB471" s="38"/>
      <c r="AC471" s="38"/>
      <c r="AD471" s="38"/>
    </row>
    <row r="472" spans="1:30" ht="13.2">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c r="AA472" s="38"/>
      <c r="AB472" s="38"/>
      <c r="AC472" s="38"/>
      <c r="AD472" s="38"/>
    </row>
    <row r="473" spans="1:30" ht="13.2">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c r="AA473" s="38"/>
      <c r="AB473" s="38"/>
      <c r="AC473" s="38"/>
      <c r="AD473" s="38"/>
    </row>
    <row r="474" spans="1:30" ht="13.2">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c r="AA474" s="38"/>
      <c r="AB474" s="38"/>
      <c r="AC474" s="38"/>
      <c r="AD474" s="38"/>
    </row>
    <row r="475" spans="1:30" ht="13.2">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c r="AA475" s="38"/>
      <c r="AB475" s="38"/>
      <c r="AC475" s="38"/>
      <c r="AD475" s="38"/>
    </row>
    <row r="476" spans="1:30" ht="13.2">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c r="AA476" s="38"/>
      <c r="AB476" s="38"/>
      <c r="AC476" s="38"/>
      <c r="AD476" s="38"/>
    </row>
    <row r="477" spans="1:30" ht="13.2">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c r="AA477" s="38"/>
      <c r="AB477" s="38"/>
      <c r="AC477" s="38"/>
      <c r="AD477" s="38"/>
    </row>
    <row r="478" spans="1:30" ht="13.2">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c r="AA478" s="38"/>
      <c r="AB478" s="38"/>
      <c r="AC478" s="38"/>
      <c r="AD478" s="38"/>
    </row>
    <row r="479" spans="1:30" ht="13.2">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c r="AA479" s="38"/>
      <c r="AB479" s="38"/>
      <c r="AC479" s="38"/>
      <c r="AD479" s="38"/>
    </row>
    <row r="480" spans="1:30" ht="13.2">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c r="AA480" s="38"/>
      <c r="AB480" s="38"/>
      <c r="AC480" s="38"/>
      <c r="AD480" s="38"/>
    </row>
    <row r="481" spans="1:30" ht="13.2">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c r="AA481" s="38"/>
      <c r="AB481" s="38"/>
      <c r="AC481" s="38"/>
      <c r="AD481" s="38"/>
    </row>
    <row r="482" spans="1:30" ht="13.2">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c r="AA482" s="38"/>
      <c r="AB482" s="38"/>
      <c r="AC482" s="38"/>
      <c r="AD482" s="38"/>
    </row>
    <row r="483" spans="1:30" ht="13.2">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c r="AA483" s="38"/>
      <c r="AB483" s="38"/>
      <c r="AC483" s="38"/>
      <c r="AD483" s="38"/>
    </row>
    <row r="484" spans="1:30" ht="13.2">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c r="AA484" s="38"/>
      <c r="AB484" s="38"/>
      <c r="AC484" s="38"/>
      <c r="AD484" s="38"/>
    </row>
    <row r="485" spans="1:30" ht="13.2">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c r="AA485" s="38"/>
      <c r="AB485" s="38"/>
      <c r="AC485" s="38"/>
      <c r="AD485" s="38"/>
    </row>
    <row r="486" spans="1:30" ht="13.2">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c r="AA486" s="38"/>
      <c r="AB486" s="38"/>
      <c r="AC486" s="38"/>
      <c r="AD486" s="38"/>
    </row>
    <row r="487" spans="1:30" ht="13.2">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c r="AA487" s="38"/>
      <c r="AB487" s="38"/>
      <c r="AC487" s="38"/>
      <c r="AD487" s="38"/>
    </row>
    <row r="488" spans="1:30" ht="13.2">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c r="AA488" s="38"/>
      <c r="AB488" s="38"/>
      <c r="AC488" s="38"/>
      <c r="AD488" s="38"/>
    </row>
    <row r="489" spans="1:30" ht="13.2">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c r="AA489" s="38"/>
      <c r="AB489" s="38"/>
      <c r="AC489" s="38"/>
      <c r="AD489" s="38"/>
    </row>
    <row r="490" spans="1:30" ht="13.2">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c r="AA490" s="38"/>
      <c r="AB490" s="38"/>
      <c r="AC490" s="38"/>
      <c r="AD490" s="38"/>
    </row>
    <row r="491" spans="1:30" ht="13.2">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c r="AA491" s="38"/>
      <c r="AB491" s="38"/>
      <c r="AC491" s="38"/>
      <c r="AD491" s="38"/>
    </row>
    <row r="492" spans="1:30" ht="13.2">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c r="AA492" s="38"/>
      <c r="AB492" s="38"/>
      <c r="AC492" s="38"/>
      <c r="AD492" s="38"/>
    </row>
    <row r="493" spans="1:30" ht="13.2">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c r="AA493" s="38"/>
      <c r="AB493" s="38"/>
      <c r="AC493" s="38"/>
      <c r="AD493" s="38"/>
    </row>
    <row r="494" spans="1:30" ht="13.2">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c r="AA494" s="38"/>
      <c r="AB494" s="38"/>
      <c r="AC494" s="38"/>
      <c r="AD494" s="38"/>
    </row>
    <row r="495" spans="1:30" ht="13.2">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c r="AA495" s="38"/>
      <c r="AB495" s="38"/>
      <c r="AC495" s="38"/>
      <c r="AD495" s="38"/>
    </row>
    <row r="496" spans="1:30" ht="13.2">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c r="AA496" s="38"/>
      <c r="AB496" s="38"/>
      <c r="AC496" s="38"/>
      <c r="AD496" s="38"/>
    </row>
    <row r="497" spans="1:30" ht="13.2">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c r="AA497" s="38"/>
      <c r="AB497" s="38"/>
      <c r="AC497" s="38"/>
      <c r="AD497" s="38"/>
    </row>
    <row r="498" spans="1:30" ht="13.2">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c r="AA498" s="38"/>
      <c r="AB498" s="38"/>
      <c r="AC498" s="38"/>
      <c r="AD498" s="38"/>
    </row>
    <row r="499" spans="1:30" ht="13.2">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c r="AA499" s="38"/>
      <c r="AB499" s="38"/>
      <c r="AC499" s="38"/>
      <c r="AD499" s="38"/>
    </row>
    <row r="500" spans="1:30" ht="13.2">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c r="AA500" s="38"/>
      <c r="AB500" s="38"/>
      <c r="AC500" s="38"/>
      <c r="AD500" s="38"/>
    </row>
    <row r="501" spans="1:30" ht="13.2">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c r="AA501" s="38"/>
      <c r="AB501" s="38"/>
      <c r="AC501" s="38"/>
      <c r="AD501" s="38"/>
    </row>
    <row r="502" spans="1:30" ht="13.2">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c r="AA502" s="38"/>
      <c r="AB502" s="38"/>
      <c r="AC502" s="38"/>
      <c r="AD502" s="38"/>
    </row>
    <row r="503" spans="1:30" ht="13.2">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c r="AA503" s="38"/>
      <c r="AB503" s="38"/>
      <c r="AC503" s="38"/>
      <c r="AD503" s="38"/>
    </row>
    <row r="504" spans="1:30" ht="13.2">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c r="AA504" s="38"/>
      <c r="AB504" s="38"/>
      <c r="AC504" s="38"/>
      <c r="AD504" s="38"/>
    </row>
    <row r="505" spans="1:30" ht="13.2">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c r="AA505" s="38"/>
      <c r="AB505" s="38"/>
      <c r="AC505" s="38"/>
      <c r="AD505" s="38"/>
    </row>
    <row r="506" spans="1:30" ht="13.2">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c r="AA506" s="38"/>
      <c r="AB506" s="38"/>
      <c r="AC506" s="38"/>
      <c r="AD506" s="38"/>
    </row>
    <row r="507" spans="1:30" ht="13.2">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c r="AA507" s="38"/>
      <c r="AB507" s="38"/>
      <c r="AC507" s="38"/>
      <c r="AD507" s="38"/>
    </row>
    <row r="508" spans="1:30" ht="13.2">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c r="AA508" s="38"/>
      <c r="AB508" s="38"/>
      <c r="AC508" s="38"/>
      <c r="AD508" s="38"/>
    </row>
    <row r="509" spans="1:30" ht="13.2">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c r="AA509" s="38"/>
      <c r="AB509" s="38"/>
      <c r="AC509" s="38"/>
      <c r="AD509" s="38"/>
    </row>
    <row r="510" spans="1:30" ht="13.2">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c r="AA510" s="38"/>
      <c r="AB510" s="38"/>
      <c r="AC510" s="38"/>
      <c r="AD510" s="38"/>
    </row>
    <row r="511" spans="1:30" ht="13.2">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c r="AA511" s="38"/>
      <c r="AB511" s="38"/>
      <c r="AC511" s="38"/>
      <c r="AD511" s="38"/>
    </row>
    <row r="512" spans="1:30" ht="13.2">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c r="AA512" s="38"/>
      <c r="AB512" s="38"/>
      <c r="AC512" s="38"/>
      <c r="AD512" s="38"/>
    </row>
    <row r="513" spans="1:30" ht="13.2">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c r="AA513" s="38"/>
      <c r="AB513" s="38"/>
      <c r="AC513" s="38"/>
      <c r="AD513" s="38"/>
    </row>
    <row r="514" spans="1:30" ht="13.2">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c r="AA514" s="38"/>
      <c r="AB514" s="38"/>
      <c r="AC514" s="38"/>
      <c r="AD514" s="38"/>
    </row>
    <row r="515" spans="1:30" ht="13.2">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c r="AA515" s="38"/>
      <c r="AB515" s="38"/>
      <c r="AC515" s="38"/>
      <c r="AD515" s="38"/>
    </row>
    <row r="516" spans="1:30" ht="13.2">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c r="AA516" s="38"/>
      <c r="AB516" s="38"/>
      <c r="AC516" s="38"/>
      <c r="AD516" s="38"/>
    </row>
    <row r="517" spans="1:30" ht="13.2">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c r="AA517" s="38"/>
      <c r="AB517" s="38"/>
      <c r="AC517" s="38"/>
      <c r="AD517" s="38"/>
    </row>
    <row r="518" spans="1:30" ht="13.2">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c r="AA518" s="38"/>
      <c r="AB518" s="38"/>
      <c r="AC518" s="38"/>
      <c r="AD518" s="38"/>
    </row>
    <row r="519" spans="1:30" ht="13.2">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c r="AA519" s="38"/>
      <c r="AB519" s="38"/>
      <c r="AC519" s="38"/>
      <c r="AD519" s="38"/>
    </row>
    <row r="520" spans="1:30" ht="13.2">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c r="AA520" s="38"/>
      <c r="AB520" s="38"/>
      <c r="AC520" s="38"/>
      <c r="AD520" s="38"/>
    </row>
    <row r="521" spans="1:30" ht="13.2">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c r="AA521" s="38"/>
      <c r="AB521" s="38"/>
      <c r="AC521" s="38"/>
      <c r="AD521" s="38"/>
    </row>
    <row r="522" spans="1:30" ht="13.2">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c r="AA522" s="38"/>
      <c r="AB522" s="38"/>
      <c r="AC522" s="38"/>
      <c r="AD522" s="38"/>
    </row>
    <row r="523" spans="1:30" ht="13.2">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c r="AA523" s="38"/>
      <c r="AB523" s="38"/>
      <c r="AC523" s="38"/>
      <c r="AD523" s="38"/>
    </row>
    <row r="524" spans="1:30" ht="13.2">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c r="AA524" s="38"/>
      <c r="AB524" s="38"/>
      <c r="AC524" s="38"/>
      <c r="AD524" s="38"/>
    </row>
    <row r="525" spans="1:30" ht="13.2">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c r="AA525" s="38"/>
      <c r="AB525" s="38"/>
      <c r="AC525" s="38"/>
      <c r="AD525" s="38"/>
    </row>
    <row r="526" spans="1:30" ht="13.2">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c r="AA526" s="38"/>
      <c r="AB526" s="38"/>
      <c r="AC526" s="38"/>
      <c r="AD526" s="38"/>
    </row>
    <row r="527" spans="1:30" ht="13.2">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c r="AA527" s="38"/>
      <c r="AB527" s="38"/>
      <c r="AC527" s="38"/>
      <c r="AD527" s="38"/>
    </row>
    <row r="528" spans="1:30" ht="13.2">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c r="AA528" s="38"/>
      <c r="AB528" s="38"/>
      <c r="AC528" s="38"/>
      <c r="AD528" s="38"/>
    </row>
    <row r="529" spans="1:30" ht="13.2">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c r="AA529" s="38"/>
      <c r="AB529" s="38"/>
      <c r="AC529" s="38"/>
      <c r="AD529" s="38"/>
    </row>
    <row r="530" spans="1:30" ht="13.2">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c r="AA530" s="38"/>
      <c r="AB530" s="38"/>
      <c r="AC530" s="38"/>
      <c r="AD530" s="38"/>
    </row>
    <row r="531" spans="1:30" ht="13.2">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c r="AA531" s="38"/>
      <c r="AB531" s="38"/>
      <c r="AC531" s="38"/>
      <c r="AD531" s="38"/>
    </row>
    <row r="532" spans="1:30" ht="13.2">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c r="AA532" s="38"/>
      <c r="AB532" s="38"/>
      <c r="AC532" s="38"/>
      <c r="AD532" s="38"/>
    </row>
    <row r="533" spans="1:30" ht="13.2">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c r="AA533" s="38"/>
      <c r="AB533" s="38"/>
      <c r="AC533" s="38"/>
      <c r="AD533" s="38"/>
    </row>
    <row r="534" spans="1:30" ht="13.2">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c r="AA534" s="38"/>
      <c r="AB534" s="38"/>
      <c r="AC534" s="38"/>
      <c r="AD534" s="38"/>
    </row>
    <row r="535" spans="1:30" ht="13.2">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c r="AA535" s="38"/>
      <c r="AB535" s="38"/>
      <c r="AC535" s="38"/>
      <c r="AD535" s="38"/>
    </row>
    <row r="536" spans="1:30" ht="13.2">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c r="AA536" s="38"/>
      <c r="AB536" s="38"/>
      <c r="AC536" s="38"/>
      <c r="AD536" s="38"/>
    </row>
    <row r="537" spans="1:30" ht="13.2">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c r="AA537" s="38"/>
      <c r="AB537" s="38"/>
      <c r="AC537" s="38"/>
      <c r="AD537" s="38"/>
    </row>
    <row r="538" spans="1:30" ht="13.2">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c r="AA538" s="38"/>
      <c r="AB538" s="38"/>
      <c r="AC538" s="38"/>
      <c r="AD538" s="38"/>
    </row>
    <row r="539" spans="1:30" ht="13.2">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c r="AA539" s="38"/>
      <c r="AB539" s="38"/>
      <c r="AC539" s="38"/>
      <c r="AD539" s="38"/>
    </row>
    <row r="540" spans="1:30" ht="13.2">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c r="AA540" s="38"/>
      <c r="AB540" s="38"/>
      <c r="AC540" s="38"/>
      <c r="AD540" s="38"/>
    </row>
    <row r="541" spans="1:30" ht="13.2">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c r="AA541" s="38"/>
      <c r="AB541" s="38"/>
      <c r="AC541" s="38"/>
      <c r="AD541" s="38"/>
    </row>
    <row r="542" spans="1:30" ht="13.2">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c r="AA542" s="38"/>
      <c r="AB542" s="38"/>
      <c r="AC542" s="38"/>
      <c r="AD542" s="38"/>
    </row>
    <row r="543" spans="1:30" ht="13.2">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c r="AA543" s="38"/>
      <c r="AB543" s="38"/>
      <c r="AC543" s="38"/>
      <c r="AD543" s="38"/>
    </row>
    <row r="544" spans="1:30" ht="13.2">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c r="AA544" s="38"/>
      <c r="AB544" s="38"/>
      <c r="AC544" s="38"/>
      <c r="AD544" s="38"/>
    </row>
    <row r="545" spans="1:30" ht="13.2">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c r="AA545" s="38"/>
      <c r="AB545" s="38"/>
      <c r="AC545" s="38"/>
      <c r="AD545" s="38"/>
    </row>
    <row r="546" spans="1:30" ht="13.2">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c r="AA546" s="38"/>
      <c r="AB546" s="38"/>
      <c r="AC546" s="38"/>
      <c r="AD546" s="38"/>
    </row>
    <row r="547" spans="1:30" ht="13.2">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c r="AA547" s="38"/>
      <c r="AB547" s="38"/>
      <c r="AC547" s="38"/>
      <c r="AD547" s="38"/>
    </row>
    <row r="548" spans="1:30" ht="13.2">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c r="AA548" s="38"/>
      <c r="AB548" s="38"/>
      <c r="AC548" s="38"/>
      <c r="AD548" s="38"/>
    </row>
    <row r="549" spans="1:30" ht="13.2">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c r="AA549" s="38"/>
      <c r="AB549" s="38"/>
      <c r="AC549" s="38"/>
      <c r="AD549" s="38"/>
    </row>
    <row r="550" spans="1:30" ht="13.2">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c r="AA550" s="38"/>
      <c r="AB550" s="38"/>
      <c r="AC550" s="38"/>
      <c r="AD550" s="38"/>
    </row>
    <row r="551" spans="1:30" ht="13.2">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c r="AA551" s="38"/>
      <c r="AB551" s="38"/>
      <c r="AC551" s="38"/>
      <c r="AD551" s="38"/>
    </row>
    <row r="552" spans="1:30" ht="13.2">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c r="AA552" s="38"/>
      <c r="AB552" s="38"/>
      <c r="AC552" s="38"/>
      <c r="AD552" s="38"/>
    </row>
    <row r="553" spans="1:30" ht="13.2">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c r="AA553" s="38"/>
      <c r="AB553" s="38"/>
      <c r="AC553" s="38"/>
      <c r="AD553" s="38"/>
    </row>
    <row r="554" spans="1:30" ht="13.2">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c r="AA554" s="38"/>
      <c r="AB554" s="38"/>
      <c r="AC554" s="38"/>
      <c r="AD554" s="38"/>
    </row>
    <row r="555" spans="1:30" ht="13.2">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c r="AA555" s="38"/>
      <c r="AB555" s="38"/>
      <c r="AC555" s="38"/>
      <c r="AD555" s="38"/>
    </row>
    <row r="556" spans="1:30" ht="13.2">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c r="AA556" s="38"/>
      <c r="AB556" s="38"/>
      <c r="AC556" s="38"/>
      <c r="AD556" s="38"/>
    </row>
    <row r="557" spans="1:30" ht="13.2">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c r="AA557" s="38"/>
      <c r="AB557" s="38"/>
      <c r="AC557" s="38"/>
      <c r="AD557" s="38"/>
    </row>
    <row r="558" spans="1:30" ht="13.2">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c r="AA558" s="38"/>
      <c r="AB558" s="38"/>
      <c r="AC558" s="38"/>
      <c r="AD558" s="38"/>
    </row>
    <row r="559" spans="1:30" ht="13.2">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c r="AA559" s="38"/>
      <c r="AB559" s="38"/>
      <c r="AC559" s="38"/>
      <c r="AD559" s="38"/>
    </row>
    <row r="560" spans="1:30" ht="13.2">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c r="AA560" s="38"/>
      <c r="AB560" s="38"/>
      <c r="AC560" s="38"/>
      <c r="AD560" s="38"/>
    </row>
    <row r="561" spans="1:30" ht="13.2">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c r="AA561" s="38"/>
      <c r="AB561" s="38"/>
      <c r="AC561" s="38"/>
      <c r="AD561" s="38"/>
    </row>
    <row r="562" spans="1:30" ht="13.2">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c r="AA562" s="38"/>
      <c r="AB562" s="38"/>
      <c r="AC562" s="38"/>
      <c r="AD562" s="38"/>
    </row>
    <row r="563" spans="1:30" ht="13.2">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c r="AA563" s="38"/>
      <c r="AB563" s="38"/>
      <c r="AC563" s="38"/>
      <c r="AD563" s="38"/>
    </row>
    <row r="564" spans="1:30" ht="13.2">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c r="AA564" s="38"/>
      <c r="AB564" s="38"/>
      <c r="AC564" s="38"/>
      <c r="AD564" s="38"/>
    </row>
    <row r="565" spans="1:30" ht="13.2">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c r="AA565" s="38"/>
      <c r="AB565" s="38"/>
      <c r="AC565" s="38"/>
      <c r="AD565" s="38"/>
    </row>
    <row r="566" spans="1:30" ht="13.2">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c r="AA566" s="38"/>
      <c r="AB566" s="38"/>
      <c r="AC566" s="38"/>
      <c r="AD566" s="38"/>
    </row>
    <row r="567" spans="1:30" ht="13.2">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c r="AA567" s="38"/>
      <c r="AB567" s="38"/>
      <c r="AC567" s="38"/>
      <c r="AD567" s="38"/>
    </row>
    <row r="568" spans="1:30" ht="13.2">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c r="AA568" s="38"/>
      <c r="AB568" s="38"/>
      <c r="AC568" s="38"/>
      <c r="AD568" s="38"/>
    </row>
    <row r="569" spans="1:30" ht="13.2">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c r="AA569" s="38"/>
      <c r="AB569" s="38"/>
      <c r="AC569" s="38"/>
      <c r="AD569" s="38"/>
    </row>
    <row r="570" spans="1:30" ht="13.2">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c r="AA570" s="38"/>
      <c r="AB570" s="38"/>
      <c r="AC570" s="38"/>
      <c r="AD570" s="38"/>
    </row>
    <row r="571" spans="1:30" ht="13.2">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c r="AA571" s="38"/>
      <c r="AB571" s="38"/>
      <c r="AC571" s="38"/>
      <c r="AD571" s="38"/>
    </row>
    <row r="572" spans="1:30" ht="13.2">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c r="AA572" s="38"/>
      <c r="AB572" s="38"/>
      <c r="AC572" s="38"/>
      <c r="AD572" s="38"/>
    </row>
    <row r="573" spans="1:30" ht="13.2">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c r="AA573" s="38"/>
      <c r="AB573" s="38"/>
      <c r="AC573" s="38"/>
      <c r="AD573" s="38"/>
    </row>
    <row r="574" spans="1:30" ht="13.2">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c r="AA574" s="38"/>
      <c r="AB574" s="38"/>
      <c r="AC574" s="38"/>
      <c r="AD574" s="38"/>
    </row>
    <row r="575" spans="1:30" ht="13.2">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c r="AA575" s="38"/>
      <c r="AB575" s="38"/>
      <c r="AC575" s="38"/>
      <c r="AD575" s="38"/>
    </row>
    <row r="576" spans="1:30" ht="13.2">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c r="AA576" s="38"/>
      <c r="AB576" s="38"/>
      <c r="AC576" s="38"/>
      <c r="AD576" s="38"/>
    </row>
    <row r="577" spans="1:30" ht="13.2">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c r="AA577" s="38"/>
      <c r="AB577" s="38"/>
      <c r="AC577" s="38"/>
      <c r="AD577" s="38"/>
    </row>
    <row r="578" spans="1:30" ht="13.2">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c r="AA578" s="38"/>
      <c r="AB578" s="38"/>
      <c r="AC578" s="38"/>
      <c r="AD578" s="38"/>
    </row>
    <row r="579" spans="1:30" ht="13.2">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c r="AA579" s="38"/>
      <c r="AB579" s="38"/>
      <c r="AC579" s="38"/>
      <c r="AD579" s="38"/>
    </row>
    <row r="580" spans="1:30" ht="13.2">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c r="AA580" s="38"/>
      <c r="AB580" s="38"/>
      <c r="AC580" s="38"/>
      <c r="AD580" s="38"/>
    </row>
    <row r="581" spans="1:30" ht="13.2">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c r="AA581" s="38"/>
      <c r="AB581" s="38"/>
      <c r="AC581" s="38"/>
      <c r="AD581" s="38"/>
    </row>
    <row r="582" spans="1:30" ht="13.2">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c r="AA582" s="38"/>
      <c r="AB582" s="38"/>
      <c r="AC582" s="38"/>
      <c r="AD582" s="38"/>
    </row>
    <row r="583" spans="1:30" ht="13.2">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c r="AA583" s="38"/>
      <c r="AB583" s="38"/>
      <c r="AC583" s="38"/>
      <c r="AD583" s="38"/>
    </row>
    <row r="584" spans="1:30" ht="13.2">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c r="AA584" s="38"/>
      <c r="AB584" s="38"/>
      <c r="AC584" s="38"/>
      <c r="AD584" s="38"/>
    </row>
    <row r="585" spans="1:30" ht="13.2">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c r="AA585" s="38"/>
      <c r="AB585" s="38"/>
      <c r="AC585" s="38"/>
      <c r="AD585" s="38"/>
    </row>
    <row r="586" spans="1:30" ht="13.2">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c r="AA586" s="38"/>
      <c r="AB586" s="38"/>
      <c r="AC586" s="38"/>
      <c r="AD586" s="38"/>
    </row>
    <row r="587" spans="1:30" ht="13.2">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c r="AA587" s="38"/>
      <c r="AB587" s="38"/>
      <c r="AC587" s="38"/>
      <c r="AD587" s="38"/>
    </row>
    <row r="588" spans="1:30" ht="13.2">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c r="AA588" s="38"/>
      <c r="AB588" s="38"/>
      <c r="AC588" s="38"/>
      <c r="AD588" s="38"/>
    </row>
    <row r="589" spans="1:30" ht="13.2">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c r="AA589" s="38"/>
      <c r="AB589" s="38"/>
      <c r="AC589" s="38"/>
      <c r="AD589" s="38"/>
    </row>
    <row r="590" spans="1:30" ht="13.2">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c r="AA590" s="38"/>
      <c r="AB590" s="38"/>
      <c r="AC590" s="38"/>
      <c r="AD590" s="38"/>
    </row>
    <row r="591" spans="1:30" ht="13.2">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c r="AA591" s="38"/>
      <c r="AB591" s="38"/>
      <c r="AC591" s="38"/>
      <c r="AD591" s="38"/>
    </row>
    <row r="592" spans="1:30" ht="13.2">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c r="AA592" s="38"/>
      <c r="AB592" s="38"/>
      <c r="AC592" s="38"/>
      <c r="AD592" s="38"/>
    </row>
    <row r="593" spans="1:30" ht="13.2">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c r="AA593" s="38"/>
      <c r="AB593" s="38"/>
      <c r="AC593" s="38"/>
      <c r="AD593" s="38"/>
    </row>
    <row r="594" spans="1:30" ht="13.2">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c r="AA594" s="38"/>
      <c r="AB594" s="38"/>
      <c r="AC594" s="38"/>
      <c r="AD594" s="38"/>
    </row>
    <row r="595" spans="1:30" ht="13.2">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c r="AA595" s="38"/>
      <c r="AB595" s="38"/>
      <c r="AC595" s="38"/>
      <c r="AD595" s="38"/>
    </row>
    <row r="596" spans="1:30" ht="13.2">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c r="AA596" s="38"/>
      <c r="AB596" s="38"/>
      <c r="AC596" s="38"/>
      <c r="AD596" s="38"/>
    </row>
    <row r="597" spans="1:30" ht="13.2">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c r="AA597" s="38"/>
      <c r="AB597" s="38"/>
      <c r="AC597" s="38"/>
      <c r="AD597" s="38"/>
    </row>
    <row r="598" spans="1:30" ht="13.2">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c r="AA598" s="38"/>
      <c r="AB598" s="38"/>
      <c r="AC598" s="38"/>
      <c r="AD598" s="38"/>
    </row>
    <row r="599" spans="1:30" ht="13.2">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c r="AA599" s="38"/>
      <c r="AB599" s="38"/>
      <c r="AC599" s="38"/>
      <c r="AD599" s="38"/>
    </row>
    <row r="600" spans="1:30" ht="13.2">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c r="AA600" s="38"/>
      <c r="AB600" s="38"/>
      <c r="AC600" s="38"/>
      <c r="AD600" s="38"/>
    </row>
    <row r="601" spans="1:30" ht="13.2">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c r="AA601" s="38"/>
      <c r="AB601" s="38"/>
      <c r="AC601" s="38"/>
      <c r="AD601" s="38"/>
    </row>
    <row r="602" spans="1:30" ht="13.2">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c r="AA602" s="38"/>
      <c r="AB602" s="38"/>
      <c r="AC602" s="38"/>
      <c r="AD602" s="38"/>
    </row>
    <row r="603" spans="1:30" ht="13.2">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c r="AA603" s="38"/>
      <c r="AB603" s="38"/>
      <c r="AC603" s="38"/>
      <c r="AD603" s="38"/>
    </row>
    <row r="604" spans="1:30" ht="13.2">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c r="AA604" s="38"/>
      <c r="AB604" s="38"/>
      <c r="AC604" s="38"/>
      <c r="AD604" s="38"/>
    </row>
    <row r="605" spans="1:30" ht="13.2">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c r="AA605" s="38"/>
      <c r="AB605" s="38"/>
      <c r="AC605" s="38"/>
      <c r="AD605" s="38"/>
    </row>
    <row r="606" spans="1:30" ht="13.2">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c r="AA606" s="38"/>
      <c r="AB606" s="38"/>
      <c r="AC606" s="38"/>
      <c r="AD606" s="38"/>
    </row>
    <row r="607" spans="1:30" ht="13.2">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c r="AA607" s="38"/>
      <c r="AB607" s="38"/>
      <c r="AC607" s="38"/>
      <c r="AD607" s="38"/>
    </row>
    <row r="608" spans="1:30" ht="13.2">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c r="AA608" s="38"/>
      <c r="AB608" s="38"/>
      <c r="AC608" s="38"/>
      <c r="AD608" s="38"/>
    </row>
    <row r="609" spans="1:30" ht="13.2">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c r="AA609" s="38"/>
      <c r="AB609" s="38"/>
      <c r="AC609" s="38"/>
      <c r="AD609" s="38"/>
    </row>
    <row r="610" spans="1:30" ht="13.2">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c r="AA610" s="38"/>
      <c r="AB610" s="38"/>
      <c r="AC610" s="38"/>
      <c r="AD610" s="38"/>
    </row>
    <row r="611" spans="1:30" ht="13.2">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c r="AA611" s="38"/>
      <c r="AB611" s="38"/>
      <c r="AC611" s="38"/>
      <c r="AD611" s="38"/>
    </row>
    <row r="612" spans="1:30" ht="13.2">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c r="AA612" s="38"/>
      <c r="AB612" s="38"/>
      <c r="AC612" s="38"/>
      <c r="AD612" s="38"/>
    </row>
    <row r="613" spans="1:30" ht="13.2">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c r="AA613" s="38"/>
      <c r="AB613" s="38"/>
      <c r="AC613" s="38"/>
      <c r="AD613" s="38"/>
    </row>
    <row r="614" spans="1:30" ht="13.2">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c r="AA614" s="38"/>
      <c r="AB614" s="38"/>
      <c r="AC614" s="38"/>
      <c r="AD614" s="38"/>
    </row>
    <row r="615" spans="1:30" ht="13.2">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c r="AA615" s="38"/>
      <c r="AB615" s="38"/>
      <c r="AC615" s="38"/>
      <c r="AD615" s="38"/>
    </row>
    <row r="616" spans="1:30" ht="13.2">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c r="AA616" s="38"/>
      <c r="AB616" s="38"/>
      <c r="AC616" s="38"/>
      <c r="AD616" s="38"/>
    </row>
    <row r="617" spans="1:30" ht="13.2">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c r="AA617" s="38"/>
      <c r="AB617" s="38"/>
      <c r="AC617" s="38"/>
      <c r="AD617" s="38"/>
    </row>
    <row r="618" spans="1:30" ht="13.2">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c r="AA618" s="38"/>
      <c r="AB618" s="38"/>
      <c r="AC618" s="38"/>
      <c r="AD618" s="38"/>
    </row>
    <row r="619" spans="1:30" ht="13.2">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c r="AA619" s="38"/>
      <c r="AB619" s="38"/>
      <c r="AC619" s="38"/>
      <c r="AD619" s="38"/>
    </row>
    <row r="620" spans="1:30" ht="13.2">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c r="AA620" s="38"/>
      <c r="AB620" s="38"/>
      <c r="AC620" s="38"/>
      <c r="AD620" s="38"/>
    </row>
    <row r="621" spans="1:30" ht="13.2">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c r="AA621" s="38"/>
      <c r="AB621" s="38"/>
      <c r="AC621" s="38"/>
      <c r="AD621" s="38"/>
    </row>
    <row r="622" spans="1:30" ht="13.2">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c r="AA622" s="38"/>
      <c r="AB622" s="38"/>
      <c r="AC622" s="38"/>
      <c r="AD622" s="38"/>
    </row>
    <row r="623" spans="1:30" ht="13.2">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c r="AA623" s="38"/>
      <c r="AB623" s="38"/>
      <c r="AC623" s="38"/>
      <c r="AD623" s="38"/>
    </row>
    <row r="624" spans="1:30" ht="13.2">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c r="AA624" s="38"/>
      <c r="AB624" s="38"/>
      <c r="AC624" s="38"/>
      <c r="AD624" s="38"/>
    </row>
    <row r="625" spans="1:30" ht="13.2">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c r="AA625" s="38"/>
      <c r="AB625" s="38"/>
      <c r="AC625" s="38"/>
      <c r="AD625" s="38"/>
    </row>
    <row r="626" spans="1:30" ht="13.2">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c r="AA626" s="38"/>
      <c r="AB626" s="38"/>
      <c r="AC626" s="38"/>
      <c r="AD626" s="38"/>
    </row>
    <row r="627" spans="1:30" ht="13.2">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c r="AA627" s="38"/>
      <c r="AB627" s="38"/>
      <c r="AC627" s="38"/>
      <c r="AD627" s="38"/>
    </row>
    <row r="628" spans="1:30" ht="13.2">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c r="AA628" s="38"/>
      <c r="AB628" s="38"/>
      <c r="AC628" s="38"/>
      <c r="AD628" s="38"/>
    </row>
    <row r="629" spans="1:30" ht="13.2">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c r="AA629" s="38"/>
      <c r="AB629" s="38"/>
      <c r="AC629" s="38"/>
      <c r="AD629" s="38"/>
    </row>
    <row r="630" spans="1:30" ht="13.2">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c r="AA630" s="38"/>
      <c r="AB630" s="38"/>
      <c r="AC630" s="38"/>
      <c r="AD630" s="38"/>
    </row>
    <row r="631" spans="1:30" ht="13.2">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c r="AA631" s="38"/>
      <c r="AB631" s="38"/>
      <c r="AC631" s="38"/>
      <c r="AD631" s="38"/>
    </row>
    <row r="632" spans="1:30" ht="13.2">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c r="AA632" s="38"/>
      <c r="AB632" s="38"/>
      <c r="AC632" s="38"/>
      <c r="AD632" s="38"/>
    </row>
    <row r="633" spans="1:30" ht="13.2">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c r="AA633" s="38"/>
      <c r="AB633" s="38"/>
      <c r="AC633" s="38"/>
      <c r="AD633" s="38"/>
    </row>
    <row r="634" spans="1:30" ht="13.2">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c r="AA634" s="38"/>
      <c r="AB634" s="38"/>
      <c r="AC634" s="38"/>
      <c r="AD634" s="38"/>
    </row>
    <row r="635" spans="1:30" ht="13.2">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c r="AA635" s="38"/>
      <c r="AB635" s="38"/>
      <c r="AC635" s="38"/>
      <c r="AD635" s="38"/>
    </row>
    <row r="636" spans="1:30" ht="13.2">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c r="AA636" s="38"/>
      <c r="AB636" s="38"/>
      <c r="AC636" s="38"/>
      <c r="AD636" s="38"/>
    </row>
    <row r="637" spans="1:30" ht="13.2">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c r="AA637" s="38"/>
      <c r="AB637" s="38"/>
      <c r="AC637" s="38"/>
      <c r="AD637" s="38"/>
    </row>
    <row r="638" spans="1:30" ht="13.2">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c r="AA638" s="38"/>
      <c r="AB638" s="38"/>
      <c r="AC638" s="38"/>
      <c r="AD638" s="38"/>
    </row>
    <row r="639" spans="1:30" ht="13.2">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c r="AA639" s="38"/>
      <c r="AB639" s="38"/>
      <c r="AC639" s="38"/>
      <c r="AD639" s="38"/>
    </row>
    <row r="640" spans="1:30" ht="13.2">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c r="AA640" s="38"/>
      <c r="AB640" s="38"/>
      <c r="AC640" s="38"/>
      <c r="AD640" s="38"/>
    </row>
    <row r="641" spans="1:30" ht="13.2">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c r="AA641" s="38"/>
      <c r="AB641" s="38"/>
      <c r="AC641" s="38"/>
      <c r="AD641" s="38"/>
    </row>
    <row r="642" spans="1:30" ht="13.2">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c r="AA642" s="38"/>
      <c r="AB642" s="38"/>
      <c r="AC642" s="38"/>
      <c r="AD642" s="38"/>
    </row>
    <row r="643" spans="1:30" ht="13.2">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c r="AA643" s="38"/>
      <c r="AB643" s="38"/>
      <c r="AC643" s="38"/>
      <c r="AD643" s="38"/>
    </row>
    <row r="644" spans="1:30" ht="13.2">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c r="AA644" s="38"/>
      <c r="AB644" s="38"/>
      <c r="AC644" s="38"/>
      <c r="AD644" s="38"/>
    </row>
    <row r="645" spans="1:30" ht="13.2">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c r="AA645" s="38"/>
      <c r="AB645" s="38"/>
      <c r="AC645" s="38"/>
      <c r="AD645" s="38"/>
    </row>
    <row r="646" spans="1:30" ht="13.2">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c r="AA646" s="38"/>
      <c r="AB646" s="38"/>
      <c r="AC646" s="38"/>
      <c r="AD646" s="38"/>
    </row>
    <row r="647" spans="1:30" ht="13.2">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c r="AA647" s="38"/>
      <c r="AB647" s="38"/>
      <c r="AC647" s="38"/>
      <c r="AD647" s="38"/>
    </row>
    <row r="648" spans="1:30" ht="13.2">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c r="AA648" s="38"/>
      <c r="AB648" s="38"/>
      <c r="AC648" s="38"/>
      <c r="AD648" s="38"/>
    </row>
    <row r="649" spans="1:30" ht="13.2">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c r="AA649" s="38"/>
      <c r="AB649" s="38"/>
      <c r="AC649" s="38"/>
      <c r="AD649" s="38"/>
    </row>
    <row r="650" spans="1:30" ht="13.2">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c r="AA650" s="38"/>
      <c r="AB650" s="38"/>
      <c r="AC650" s="38"/>
      <c r="AD650" s="38"/>
    </row>
    <row r="651" spans="1:30" ht="13.2">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c r="AA651" s="38"/>
      <c r="AB651" s="38"/>
      <c r="AC651" s="38"/>
      <c r="AD651" s="38"/>
    </row>
    <row r="652" spans="1:30" ht="13.2">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c r="AA652" s="38"/>
      <c r="AB652" s="38"/>
      <c r="AC652" s="38"/>
      <c r="AD652" s="38"/>
    </row>
    <row r="653" spans="1:30" ht="13.2">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c r="AA653" s="38"/>
      <c r="AB653" s="38"/>
      <c r="AC653" s="38"/>
      <c r="AD653" s="38"/>
    </row>
    <row r="654" spans="1:30" ht="13.2">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c r="AA654" s="38"/>
      <c r="AB654" s="38"/>
      <c r="AC654" s="38"/>
      <c r="AD654" s="38"/>
    </row>
    <row r="655" spans="1:30" ht="13.2">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c r="AA655" s="38"/>
      <c r="AB655" s="38"/>
      <c r="AC655" s="38"/>
      <c r="AD655" s="38"/>
    </row>
    <row r="656" spans="1:30" ht="13.2">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c r="AA656" s="38"/>
      <c r="AB656" s="38"/>
      <c r="AC656" s="38"/>
      <c r="AD656" s="38"/>
    </row>
    <row r="657" spans="1:30" ht="13.2">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c r="AA657" s="38"/>
      <c r="AB657" s="38"/>
      <c r="AC657" s="38"/>
      <c r="AD657" s="38"/>
    </row>
    <row r="658" spans="1:30" ht="13.2">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c r="AA658" s="38"/>
      <c r="AB658" s="38"/>
      <c r="AC658" s="38"/>
      <c r="AD658" s="38"/>
    </row>
    <row r="659" spans="1:30" ht="13.2">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c r="AA659" s="38"/>
      <c r="AB659" s="38"/>
      <c r="AC659" s="38"/>
      <c r="AD659" s="38"/>
    </row>
    <row r="660" spans="1:30" ht="13.2">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c r="AA660" s="38"/>
      <c r="AB660" s="38"/>
      <c r="AC660" s="38"/>
      <c r="AD660" s="38"/>
    </row>
    <row r="661" spans="1:30" ht="13.2">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c r="AA661" s="38"/>
      <c r="AB661" s="38"/>
      <c r="AC661" s="38"/>
      <c r="AD661" s="38"/>
    </row>
    <row r="662" spans="1:30" ht="13.2">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c r="AA662" s="38"/>
      <c r="AB662" s="38"/>
      <c r="AC662" s="38"/>
      <c r="AD662" s="38"/>
    </row>
    <row r="663" spans="1:30" ht="13.2">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c r="AA663" s="38"/>
      <c r="AB663" s="38"/>
      <c r="AC663" s="38"/>
      <c r="AD663" s="38"/>
    </row>
    <row r="664" spans="1:30" ht="13.2">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c r="AA664" s="38"/>
      <c r="AB664" s="38"/>
      <c r="AC664" s="38"/>
      <c r="AD664" s="38"/>
    </row>
    <row r="665" spans="1:30" ht="13.2">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c r="AA665" s="38"/>
      <c r="AB665" s="38"/>
      <c r="AC665" s="38"/>
      <c r="AD665" s="38"/>
    </row>
    <row r="666" spans="1:30" ht="13.2">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c r="AA666" s="38"/>
      <c r="AB666" s="38"/>
      <c r="AC666" s="38"/>
      <c r="AD666" s="38"/>
    </row>
    <row r="667" spans="1:30" ht="13.2">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c r="AA667" s="38"/>
      <c r="AB667" s="38"/>
      <c r="AC667" s="38"/>
      <c r="AD667" s="38"/>
    </row>
    <row r="668" spans="1:30" ht="13.2">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c r="AA668" s="38"/>
      <c r="AB668" s="38"/>
      <c r="AC668" s="38"/>
      <c r="AD668" s="38"/>
    </row>
    <row r="669" spans="1:30" ht="13.2">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c r="AA669" s="38"/>
      <c r="AB669" s="38"/>
      <c r="AC669" s="38"/>
      <c r="AD669" s="38"/>
    </row>
    <row r="670" spans="1:30" ht="13.2">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c r="AA670" s="38"/>
      <c r="AB670" s="38"/>
      <c r="AC670" s="38"/>
      <c r="AD670" s="38"/>
    </row>
    <row r="671" spans="1:30" ht="13.2">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c r="AA671" s="38"/>
      <c r="AB671" s="38"/>
      <c r="AC671" s="38"/>
      <c r="AD671" s="38"/>
    </row>
    <row r="672" spans="1:30" ht="13.2">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c r="AA672" s="38"/>
      <c r="AB672" s="38"/>
      <c r="AC672" s="38"/>
      <c r="AD672" s="38"/>
    </row>
    <row r="673" spans="1:30" ht="13.2">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c r="AA673" s="38"/>
      <c r="AB673" s="38"/>
      <c r="AC673" s="38"/>
      <c r="AD673" s="38"/>
    </row>
    <row r="674" spans="1:30" ht="13.2">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c r="AA674" s="38"/>
      <c r="AB674" s="38"/>
      <c r="AC674" s="38"/>
      <c r="AD674" s="38"/>
    </row>
    <row r="675" spans="1:30" ht="13.2">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c r="AA675" s="38"/>
      <c r="AB675" s="38"/>
      <c r="AC675" s="38"/>
      <c r="AD675" s="38"/>
    </row>
    <row r="676" spans="1:30" ht="13.2">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c r="AA676" s="38"/>
      <c r="AB676" s="38"/>
      <c r="AC676" s="38"/>
      <c r="AD676" s="38"/>
    </row>
    <row r="677" spans="1:30" ht="13.2">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c r="AA677" s="38"/>
      <c r="AB677" s="38"/>
      <c r="AC677" s="38"/>
      <c r="AD677" s="38"/>
    </row>
    <row r="678" spans="1:30" ht="13.2">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c r="AA678" s="38"/>
      <c r="AB678" s="38"/>
      <c r="AC678" s="38"/>
      <c r="AD678" s="38"/>
    </row>
    <row r="679" spans="1:30" ht="13.2">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c r="AA679" s="38"/>
      <c r="AB679" s="38"/>
      <c r="AC679" s="38"/>
      <c r="AD679" s="38"/>
    </row>
    <row r="680" spans="1:30" ht="13.2">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c r="AA680" s="38"/>
      <c r="AB680" s="38"/>
      <c r="AC680" s="38"/>
      <c r="AD680" s="38"/>
    </row>
    <row r="681" spans="1:30" ht="13.2">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c r="AA681" s="38"/>
      <c r="AB681" s="38"/>
      <c r="AC681" s="38"/>
      <c r="AD681" s="38"/>
    </row>
    <row r="682" spans="1:30" ht="13.2">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c r="AA682" s="38"/>
      <c r="AB682" s="38"/>
      <c r="AC682" s="38"/>
      <c r="AD682" s="38"/>
    </row>
    <row r="683" spans="1:30" ht="13.2">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c r="AA683" s="38"/>
      <c r="AB683" s="38"/>
      <c r="AC683" s="38"/>
      <c r="AD683" s="38"/>
    </row>
    <row r="684" spans="1:30" ht="13.2">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c r="AA684" s="38"/>
      <c r="AB684" s="38"/>
      <c r="AC684" s="38"/>
      <c r="AD684" s="38"/>
    </row>
    <row r="685" spans="1:30" ht="13.2">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c r="AA685" s="38"/>
      <c r="AB685" s="38"/>
      <c r="AC685" s="38"/>
      <c r="AD685" s="38"/>
    </row>
    <row r="686" spans="1:30" ht="13.2">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c r="AA686" s="38"/>
      <c r="AB686" s="38"/>
      <c r="AC686" s="38"/>
      <c r="AD686" s="38"/>
    </row>
    <row r="687" spans="1:30" ht="13.2">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c r="AA687" s="38"/>
      <c r="AB687" s="38"/>
      <c r="AC687" s="38"/>
      <c r="AD687" s="38"/>
    </row>
    <row r="688" spans="1:30" ht="13.2">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c r="AA688" s="38"/>
      <c r="AB688" s="38"/>
      <c r="AC688" s="38"/>
      <c r="AD688" s="38"/>
    </row>
    <row r="689" spans="1:30" ht="13.2">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c r="AA689" s="38"/>
      <c r="AB689" s="38"/>
      <c r="AC689" s="38"/>
      <c r="AD689" s="38"/>
    </row>
    <row r="690" spans="1:30" ht="13.2">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c r="AA690" s="38"/>
      <c r="AB690" s="38"/>
      <c r="AC690" s="38"/>
      <c r="AD690" s="38"/>
    </row>
    <row r="691" spans="1:30" ht="13.2">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c r="AA691" s="38"/>
      <c r="AB691" s="38"/>
      <c r="AC691" s="38"/>
      <c r="AD691" s="38"/>
    </row>
    <row r="692" spans="1:30" ht="13.2">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c r="AA692" s="38"/>
      <c r="AB692" s="38"/>
      <c r="AC692" s="38"/>
      <c r="AD692" s="38"/>
    </row>
    <row r="693" spans="1:30" ht="13.2">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c r="AA693" s="38"/>
      <c r="AB693" s="38"/>
      <c r="AC693" s="38"/>
      <c r="AD693" s="38"/>
    </row>
    <row r="694" spans="1:30" ht="13.2">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c r="AA694" s="38"/>
      <c r="AB694" s="38"/>
      <c r="AC694" s="38"/>
      <c r="AD694" s="38"/>
    </row>
    <row r="695" spans="1:30" ht="13.2">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c r="AA695" s="38"/>
      <c r="AB695" s="38"/>
      <c r="AC695" s="38"/>
      <c r="AD695" s="38"/>
    </row>
    <row r="696" spans="1:30" ht="13.2">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c r="AA696" s="38"/>
      <c r="AB696" s="38"/>
      <c r="AC696" s="38"/>
      <c r="AD696" s="38"/>
    </row>
    <row r="697" spans="1:30" ht="13.2">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c r="AA697" s="38"/>
      <c r="AB697" s="38"/>
      <c r="AC697" s="38"/>
      <c r="AD697" s="38"/>
    </row>
    <row r="698" spans="1:30" ht="13.2">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c r="AA698" s="38"/>
      <c r="AB698" s="38"/>
      <c r="AC698" s="38"/>
      <c r="AD698" s="38"/>
    </row>
    <row r="699" spans="1:30" ht="13.2">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c r="AA699" s="38"/>
      <c r="AB699" s="38"/>
      <c r="AC699" s="38"/>
      <c r="AD699" s="38"/>
    </row>
    <row r="700" spans="1:30" ht="13.2">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c r="AA700" s="38"/>
      <c r="AB700" s="38"/>
      <c r="AC700" s="38"/>
      <c r="AD700" s="38"/>
    </row>
    <row r="701" spans="1:30" ht="13.2">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c r="AA701" s="38"/>
      <c r="AB701" s="38"/>
      <c r="AC701" s="38"/>
      <c r="AD701" s="38"/>
    </row>
    <row r="702" spans="1:30" ht="13.2">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c r="AA702" s="38"/>
      <c r="AB702" s="38"/>
      <c r="AC702" s="38"/>
      <c r="AD702" s="38"/>
    </row>
    <row r="703" spans="1:30" ht="13.2">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c r="AA703" s="38"/>
      <c r="AB703" s="38"/>
      <c r="AC703" s="38"/>
      <c r="AD703" s="38"/>
    </row>
    <row r="704" spans="1:30" ht="13.2">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c r="AA704" s="38"/>
      <c r="AB704" s="38"/>
      <c r="AC704" s="38"/>
      <c r="AD704" s="38"/>
    </row>
    <row r="705" spans="1:30" ht="13.2">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c r="AA705" s="38"/>
      <c r="AB705" s="38"/>
      <c r="AC705" s="38"/>
      <c r="AD705" s="38"/>
    </row>
    <row r="706" spans="1:30" ht="13.2">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c r="AA706" s="38"/>
      <c r="AB706" s="38"/>
      <c r="AC706" s="38"/>
      <c r="AD706" s="38"/>
    </row>
    <row r="707" spans="1:30" ht="13.2">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c r="AA707" s="38"/>
      <c r="AB707" s="38"/>
      <c r="AC707" s="38"/>
      <c r="AD707" s="38"/>
    </row>
    <row r="708" spans="1:30" ht="13.2">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c r="AA708" s="38"/>
      <c r="AB708" s="38"/>
      <c r="AC708" s="38"/>
      <c r="AD708" s="38"/>
    </row>
    <row r="709" spans="1:30" ht="13.2">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c r="AA709" s="38"/>
      <c r="AB709" s="38"/>
      <c r="AC709" s="38"/>
      <c r="AD709" s="38"/>
    </row>
    <row r="710" spans="1:30" ht="13.2">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c r="AA710" s="38"/>
      <c r="AB710" s="38"/>
      <c r="AC710" s="38"/>
      <c r="AD710" s="38"/>
    </row>
    <row r="711" spans="1:30" ht="13.2">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c r="AA711" s="38"/>
      <c r="AB711" s="38"/>
      <c r="AC711" s="38"/>
      <c r="AD711" s="38"/>
    </row>
    <row r="712" spans="1:30" ht="13.2">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c r="AA712" s="38"/>
      <c r="AB712" s="38"/>
      <c r="AC712" s="38"/>
      <c r="AD712" s="38"/>
    </row>
    <row r="713" spans="1:30" ht="13.2">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c r="AA713" s="38"/>
      <c r="AB713" s="38"/>
      <c r="AC713" s="38"/>
      <c r="AD713" s="38"/>
    </row>
    <row r="714" spans="1:30" ht="13.2">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c r="AA714" s="38"/>
      <c r="AB714" s="38"/>
      <c r="AC714" s="38"/>
      <c r="AD714" s="38"/>
    </row>
    <row r="715" spans="1:30" ht="13.2">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c r="AA715" s="38"/>
      <c r="AB715" s="38"/>
      <c r="AC715" s="38"/>
      <c r="AD715" s="38"/>
    </row>
    <row r="716" spans="1:30" ht="13.2">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c r="AA716" s="38"/>
      <c r="AB716" s="38"/>
      <c r="AC716" s="38"/>
      <c r="AD716" s="38"/>
    </row>
    <row r="717" spans="1:30" ht="13.2">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c r="AA717" s="38"/>
      <c r="AB717" s="38"/>
      <c r="AC717" s="38"/>
      <c r="AD717" s="38"/>
    </row>
    <row r="718" spans="1:30" ht="13.2">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c r="AA718" s="38"/>
      <c r="AB718" s="38"/>
      <c r="AC718" s="38"/>
      <c r="AD718" s="38"/>
    </row>
    <row r="719" spans="1:30" ht="13.2">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c r="AA719" s="38"/>
      <c r="AB719" s="38"/>
      <c r="AC719" s="38"/>
      <c r="AD719" s="38"/>
    </row>
    <row r="720" spans="1:30" ht="13.2">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c r="AA720" s="38"/>
      <c r="AB720" s="38"/>
      <c r="AC720" s="38"/>
      <c r="AD720" s="38"/>
    </row>
    <row r="721" spans="1:30" ht="13.2">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c r="AA721" s="38"/>
      <c r="AB721" s="38"/>
      <c r="AC721" s="38"/>
      <c r="AD721" s="38"/>
    </row>
    <row r="722" spans="1:30" ht="13.2">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c r="AA722" s="38"/>
      <c r="AB722" s="38"/>
      <c r="AC722" s="38"/>
      <c r="AD722" s="38"/>
    </row>
    <row r="723" spans="1:30" ht="13.2">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c r="AA723" s="38"/>
      <c r="AB723" s="38"/>
      <c r="AC723" s="38"/>
      <c r="AD723" s="38"/>
    </row>
    <row r="724" spans="1:30" ht="13.2">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c r="AA724" s="38"/>
      <c r="AB724" s="38"/>
      <c r="AC724" s="38"/>
      <c r="AD724" s="38"/>
    </row>
    <row r="725" spans="1:30" ht="13.2">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c r="AA725" s="38"/>
      <c r="AB725" s="38"/>
      <c r="AC725" s="38"/>
      <c r="AD725" s="38"/>
    </row>
    <row r="726" spans="1:30" ht="13.2">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c r="AA726" s="38"/>
      <c r="AB726" s="38"/>
      <c r="AC726" s="38"/>
      <c r="AD726" s="38"/>
    </row>
    <row r="727" spans="1:30" ht="13.2">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c r="AA727" s="38"/>
      <c r="AB727" s="38"/>
      <c r="AC727" s="38"/>
      <c r="AD727" s="38"/>
    </row>
    <row r="728" spans="1:30" ht="13.2">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c r="AA728" s="38"/>
      <c r="AB728" s="38"/>
      <c r="AC728" s="38"/>
      <c r="AD728" s="38"/>
    </row>
    <row r="729" spans="1:30" ht="13.2">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c r="AA729" s="38"/>
      <c r="AB729" s="38"/>
      <c r="AC729" s="38"/>
      <c r="AD729" s="38"/>
    </row>
    <row r="730" spans="1:30" ht="13.2">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c r="AA730" s="38"/>
      <c r="AB730" s="38"/>
      <c r="AC730" s="38"/>
      <c r="AD730" s="38"/>
    </row>
    <row r="731" spans="1:30" ht="13.2">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c r="AA731" s="38"/>
      <c r="AB731" s="38"/>
      <c r="AC731" s="38"/>
      <c r="AD731" s="38"/>
    </row>
    <row r="732" spans="1:30" ht="13.2">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c r="AA732" s="38"/>
      <c r="AB732" s="38"/>
      <c r="AC732" s="38"/>
      <c r="AD732" s="38"/>
    </row>
    <row r="733" spans="1:30" ht="13.2">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c r="AA733" s="38"/>
      <c r="AB733" s="38"/>
      <c r="AC733" s="38"/>
      <c r="AD733" s="38"/>
    </row>
    <row r="734" spans="1:30" ht="13.2">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c r="AA734" s="38"/>
      <c r="AB734" s="38"/>
      <c r="AC734" s="38"/>
      <c r="AD734" s="38"/>
    </row>
    <row r="735" spans="1:30" ht="13.2">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c r="AA735" s="38"/>
      <c r="AB735" s="38"/>
      <c r="AC735" s="38"/>
      <c r="AD735" s="38"/>
    </row>
    <row r="736" spans="1:30" ht="13.2">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c r="AA736" s="38"/>
      <c r="AB736" s="38"/>
      <c r="AC736" s="38"/>
      <c r="AD736" s="38"/>
    </row>
    <row r="737" spans="1:30" ht="13.2">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c r="AA737" s="38"/>
      <c r="AB737" s="38"/>
      <c r="AC737" s="38"/>
      <c r="AD737" s="38"/>
    </row>
    <row r="738" spans="1:30" ht="13.2">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c r="AA738" s="38"/>
      <c r="AB738" s="38"/>
      <c r="AC738" s="38"/>
      <c r="AD738" s="38"/>
    </row>
    <row r="739" spans="1:30" ht="13.2">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c r="AA739" s="38"/>
      <c r="AB739" s="38"/>
      <c r="AC739" s="38"/>
      <c r="AD739" s="38"/>
    </row>
    <row r="740" spans="1:30" ht="13.2">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c r="AA740" s="38"/>
      <c r="AB740" s="38"/>
      <c r="AC740" s="38"/>
      <c r="AD740" s="38"/>
    </row>
    <row r="741" spans="1:30" ht="13.2">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c r="AA741" s="38"/>
      <c r="AB741" s="38"/>
      <c r="AC741" s="38"/>
      <c r="AD741" s="38"/>
    </row>
    <row r="742" spans="1:30" ht="13.2">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c r="AA742" s="38"/>
      <c r="AB742" s="38"/>
      <c r="AC742" s="38"/>
      <c r="AD742" s="38"/>
    </row>
    <row r="743" spans="1:30" ht="13.2">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c r="AA743" s="38"/>
      <c r="AB743" s="38"/>
      <c r="AC743" s="38"/>
      <c r="AD743" s="38"/>
    </row>
    <row r="744" spans="1:30" ht="13.2">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c r="AA744" s="38"/>
      <c r="AB744" s="38"/>
      <c r="AC744" s="38"/>
      <c r="AD744" s="38"/>
    </row>
    <row r="745" spans="1:30" ht="13.2">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c r="AA745" s="38"/>
      <c r="AB745" s="38"/>
      <c r="AC745" s="38"/>
      <c r="AD745" s="38"/>
    </row>
    <row r="746" spans="1:30" ht="13.2">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c r="AA746" s="38"/>
      <c r="AB746" s="38"/>
      <c r="AC746" s="38"/>
      <c r="AD746" s="38"/>
    </row>
    <row r="747" spans="1:30" ht="13.2">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c r="AA747" s="38"/>
      <c r="AB747" s="38"/>
      <c r="AC747" s="38"/>
      <c r="AD747" s="38"/>
    </row>
    <row r="748" spans="1:30" ht="13.2">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c r="AA748" s="38"/>
      <c r="AB748" s="38"/>
      <c r="AC748" s="38"/>
      <c r="AD748" s="38"/>
    </row>
    <row r="749" spans="1:30" ht="13.2">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c r="AA749" s="38"/>
      <c r="AB749" s="38"/>
      <c r="AC749" s="38"/>
      <c r="AD749" s="38"/>
    </row>
    <row r="750" spans="1:30" ht="13.2">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c r="AA750" s="38"/>
      <c r="AB750" s="38"/>
      <c r="AC750" s="38"/>
      <c r="AD750" s="38"/>
    </row>
    <row r="751" spans="1:30" ht="13.2">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c r="AA751" s="38"/>
      <c r="AB751" s="38"/>
      <c r="AC751" s="38"/>
      <c r="AD751" s="38"/>
    </row>
    <row r="752" spans="1:30" ht="13.2">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c r="AA752" s="38"/>
      <c r="AB752" s="38"/>
      <c r="AC752" s="38"/>
      <c r="AD752" s="38"/>
    </row>
    <row r="753" spans="1:30" ht="13.2">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c r="AA753" s="38"/>
      <c r="AB753" s="38"/>
      <c r="AC753" s="38"/>
      <c r="AD753" s="38"/>
    </row>
    <row r="754" spans="1:30" ht="13.2">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c r="AA754" s="38"/>
      <c r="AB754" s="38"/>
      <c r="AC754" s="38"/>
      <c r="AD754" s="38"/>
    </row>
    <row r="755" spans="1:30" ht="13.2">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c r="AA755" s="38"/>
      <c r="AB755" s="38"/>
      <c r="AC755" s="38"/>
      <c r="AD755" s="38"/>
    </row>
    <row r="756" spans="1:30" ht="13.2">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c r="AA756" s="38"/>
      <c r="AB756" s="38"/>
      <c r="AC756" s="38"/>
      <c r="AD756" s="38"/>
    </row>
    <row r="757" spans="1:30" ht="13.2">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c r="AA757" s="38"/>
      <c r="AB757" s="38"/>
      <c r="AC757" s="38"/>
      <c r="AD757" s="38"/>
    </row>
    <row r="758" spans="1:30" ht="13.2">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c r="AA758" s="38"/>
      <c r="AB758" s="38"/>
      <c r="AC758" s="38"/>
      <c r="AD758" s="38"/>
    </row>
    <row r="759" spans="1:30" ht="13.2">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c r="AA759" s="38"/>
      <c r="AB759" s="38"/>
      <c r="AC759" s="38"/>
      <c r="AD759" s="38"/>
    </row>
    <row r="760" spans="1:30" ht="13.2">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c r="AA760" s="38"/>
      <c r="AB760" s="38"/>
      <c r="AC760" s="38"/>
      <c r="AD760" s="38"/>
    </row>
    <row r="761" spans="1:30" ht="13.2">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c r="AA761" s="38"/>
      <c r="AB761" s="38"/>
      <c r="AC761" s="38"/>
      <c r="AD761" s="38"/>
    </row>
    <row r="762" spans="1:30" ht="13.2">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c r="AA762" s="38"/>
      <c r="AB762" s="38"/>
      <c r="AC762" s="38"/>
      <c r="AD762" s="38"/>
    </row>
    <row r="763" spans="1:30" ht="13.2">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c r="AA763" s="38"/>
      <c r="AB763" s="38"/>
      <c r="AC763" s="38"/>
      <c r="AD763" s="38"/>
    </row>
    <row r="764" spans="1:30" ht="13.2">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c r="AA764" s="38"/>
      <c r="AB764" s="38"/>
      <c r="AC764" s="38"/>
      <c r="AD764" s="38"/>
    </row>
    <row r="765" spans="1:30" ht="13.2">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c r="AA765" s="38"/>
      <c r="AB765" s="38"/>
      <c r="AC765" s="38"/>
      <c r="AD765" s="38"/>
    </row>
    <row r="766" spans="1:30" ht="13.2">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c r="AA766" s="38"/>
      <c r="AB766" s="38"/>
      <c r="AC766" s="38"/>
      <c r="AD766" s="38"/>
    </row>
    <row r="767" spans="1:30" ht="13.2">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c r="AA767" s="38"/>
      <c r="AB767" s="38"/>
      <c r="AC767" s="38"/>
      <c r="AD767" s="38"/>
    </row>
    <row r="768" spans="1:30" ht="13.2">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c r="AA768" s="38"/>
      <c r="AB768" s="38"/>
      <c r="AC768" s="38"/>
      <c r="AD768" s="38"/>
    </row>
    <row r="769" spans="1:30" ht="13.2">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c r="AA769" s="38"/>
      <c r="AB769" s="38"/>
      <c r="AC769" s="38"/>
      <c r="AD769" s="38"/>
    </row>
    <row r="770" spans="1:30" ht="13.2">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c r="AA770" s="38"/>
      <c r="AB770" s="38"/>
      <c r="AC770" s="38"/>
      <c r="AD770" s="38"/>
    </row>
    <row r="771" spans="1:30" ht="13.2">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c r="AA771" s="38"/>
      <c r="AB771" s="38"/>
      <c r="AC771" s="38"/>
      <c r="AD771" s="38"/>
    </row>
    <row r="772" spans="1:30" ht="13.2">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c r="AA772" s="38"/>
      <c r="AB772" s="38"/>
      <c r="AC772" s="38"/>
      <c r="AD772" s="38"/>
    </row>
    <row r="773" spans="1:30" ht="13.2">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c r="AA773" s="38"/>
      <c r="AB773" s="38"/>
      <c r="AC773" s="38"/>
      <c r="AD773" s="38"/>
    </row>
    <row r="774" spans="1:30" ht="13.2">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c r="AA774" s="38"/>
      <c r="AB774" s="38"/>
      <c r="AC774" s="38"/>
      <c r="AD774" s="38"/>
    </row>
    <row r="775" spans="1:30" ht="13.2">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c r="AA775" s="38"/>
      <c r="AB775" s="38"/>
      <c r="AC775" s="38"/>
      <c r="AD775" s="38"/>
    </row>
    <row r="776" spans="1:30" ht="13.2">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c r="AA776" s="38"/>
      <c r="AB776" s="38"/>
      <c r="AC776" s="38"/>
      <c r="AD776" s="38"/>
    </row>
    <row r="777" spans="1:30" ht="13.2">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c r="AA777" s="38"/>
      <c r="AB777" s="38"/>
      <c r="AC777" s="38"/>
      <c r="AD777" s="38"/>
    </row>
    <row r="778" spans="1:30" ht="13.2">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c r="AA778" s="38"/>
      <c r="AB778" s="38"/>
      <c r="AC778" s="38"/>
      <c r="AD778" s="38"/>
    </row>
    <row r="779" spans="1:30" ht="13.2">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c r="AA779" s="38"/>
      <c r="AB779" s="38"/>
      <c r="AC779" s="38"/>
      <c r="AD779" s="38"/>
    </row>
    <row r="780" spans="1:30" ht="13.2">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c r="AA780" s="38"/>
      <c r="AB780" s="38"/>
      <c r="AC780" s="38"/>
      <c r="AD780" s="38"/>
    </row>
    <row r="781" spans="1:30" ht="13.2">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c r="AA781" s="38"/>
      <c r="AB781" s="38"/>
      <c r="AC781" s="38"/>
      <c r="AD781" s="38"/>
    </row>
    <row r="782" spans="1:30" ht="13.2">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c r="AA782" s="38"/>
      <c r="AB782" s="38"/>
      <c r="AC782" s="38"/>
      <c r="AD782" s="38"/>
    </row>
    <row r="783" spans="1:30" ht="13.2">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c r="AA783" s="38"/>
      <c r="AB783" s="38"/>
      <c r="AC783" s="38"/>
      <c r="AD783" s="38"/>
    </row>
    <row r="784" spans="1:30" ht="13.2">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c r="AA784" s="38"/>
      <c r="AB784" s="38"/>
      <c r="AC784" s="38"/>
      <c r="AD784" s="38"/>
    </row>
    <row r="785" spans="1:30" ht="13.2">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c r="AA785" s="38"/>
      <c r="AB785" s="38"/>
      <c r="AC785" s="38"/>
      <c r="AD785" s="38"/>
    </row>
    <row r="786" spans="1:30" ht="13.2">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c r="AA786" s="38"/>
      <c r="AB786" s="38"/>
      <c r="AC786" s="38"/>
      <c r="AD786" s="38"/>
    </row>
    <row r="787" spans="1:30" ht="13.2">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c r="AA787" s="38"/>
      <c r="AB787" s="38"/>
      <c r="AC787" s="38"/>
      <c r="AD787" s="38"/>
    </row>
    <row r="788" spans="1:30" ht="13.2">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c r="AA788" s="38"/>
      <c r="AB788" s="38"/>
      <c r="AC788" s="38"/>
      <c r="AD788" s="38"/>
    </row>
    <row r="789" spans="1:30" ht="13.2">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c r="AA789" s="38"/>
      <c r="AB789" s="38"/>
      <c r="AC789" s="38"/>
      <c r="AD789" s="38"/>
    </row>
    <row r="790" spans="1:30" ht="13.2">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c r="AA790" s="38"/>
      <c r="AB790" s="38"/>
      <c r="AC790" s="38"/>
      <c r="AD790" s="38"/>
    </row>
    <row r="791" spans="1:30" ht="13.2">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c r="AA791" s="38"/>
      <c r="AB791" s="38"/>
      <c r="AC791" s="38"/>
      <c r="AD791" s="38"/>
    </row>
    <row r="792" spans="1:30" ht="13.2">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c r="AA792" s="38"/>
      <c r="AB792" s="38"/>
      <c r="AC792" s="38"/>
      <c r="AD792" s="38"/>
    </row>
    <row r="793" spans="1:30" ht="13.2">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c r="AA793" s="38"/>
      <c r="AB793" s="38"/>
      <c r="AC793" s="38"/>
      <c r="AD793" s="38"/>
    </row>
    <row r="794" spans="1:30" ht="13.2">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c r="AA794" s="38"/>
      <c r="AB794" s="38"/>
      <c r="AC794" s="38"/>
      <c r="AD794" s="38"/>
    </row>
    <row r="795" spans="1:30" ht="13.2">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c r="AA795" s="38"/>
      <c r="AB795" s="38"/>
      <c r="AC795" s="38"/>
      <c r="AD795" s="38"/>
    </row>
    <row r="796" spans="1:30" ht="13.2">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c r="AA796" s="38"/>
      <c r="AB796" s="38"/>
      <c r="AC796" s="38"/>
      <c r="AD796" s="38"/>
    </row>
    <row r="797" spans="1:30" ht="13.2">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c r="AA797" s="38"/>
      <c r="AB797" s="38"/>
      <c r="AC797" s="38"/>
      <c r="AD797" s="38"/>
    </row>
    <row r="798" spans="1:30" ht="13.2">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c r="AA798" s="38"/>
      <c r="AB798" s="38"/>
      <c r="AC798" s="38"/>
      <c r="AD798" s="38"/>
    </row>
    <row r="799" spans="1:30" ht="13.2">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c r="AA799" s="38"/>
      <c r="AB799" s="38"/>
      <c r="AC799" s="38"/>
      <c r="AD799" s="38"/>
    </row>
    <row r="800" spans="1:30" ht="13.2">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c r="AA800" s="38"/>
      <c r="AB800" s="38"/>
      <c r="AC800" s="38"/>
      <c r="AD800" s="38"/>
    </row>
    <row r="801" spans="1:30" ht="13.2">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c r="AA801" s="38"/>
      <c r="AB801" s="38"/>
      <c r="AC801" s="38"/>
      <c r="AD801" s="38"/>
    </row>
    <row r="802" spans="1:30" ht="13.2">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c r="AA802" s="38"/>
      <c r="AB802" s="38"/>
      <c r="AC802" s="38"/>
      <c r="AD802" s="38"/>
    </row>
    <row r="803" spans="1:30" ht="13.2">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c r="AA803" s="38"/>
      <c r="AB803" s="38"/>
      <c r="AC803" s="38"/>
      <c r="AD803" s="38"/>
    </row>
    <row r="804" spans="1:30" ht="13.2">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c r="AA804" s="38"/>
      <c r="AB804" s="38"/>
      <c r="AC804" s="38"/>
      <c r="AD804" s="38"/>
    </row>
    <row r="805" spans="1:30" ht="13.2">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c r="AA805" s="38"/>
      <c r="AB805" s="38"/>
      <c r="AC805" s="38"/>
      <c r="AD805" s="38"/>
    </row>
    <row r="806" spans="1:30" ht="13.2">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c r="AA806" s="38"/>
      <c r="AB806" s="38"/>
      <c r="AC806" s="38"/>
      <c r="AD806" s="38"/>
    </row>
    <row r="807" spans="1:30" ht="13.2">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c r="AA807" s="38"/>
      <c r="AB807" s="38"/>
      <c r="AC807" s="38"/>
      <c r="AD807" s="38"/>
    </row>
    <row r="808" spans="1:30" ht="13.2">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c r="AA808" s="38"/>
      <c r="AB808" s="38"/>
      <c r="AC808" s="38"/>
      <c r="AD808" s="38"/>
    </row>
    <row r="809" spans="1:30" ht="13.2">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c r="AA809" s="38"/>
      <c r="AB809" s="38"/>
      <c r="AC809" s="38"/>
      <c r="AD809" s="38"/>
    </row>
    <row r="810" spans="1:30" ht="13.2">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c r="AA810" s="38"/>
      <c r="AB810" s="38"/>
      <c r="AC810" s="38"/>
      <c r="AD810" s="38"/>
    </row>
    <row r="811" spans="1:30" ht="13.2">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c r="AA811" s="38"/>
      <c r="AB811" s="38"/>
      <c r="AC811" s="38"/>
      <c r="AD811" s="38"/>
    </row>
    <row r="812" spans="1:30" ht="13.2">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c r="AA812" s="38"/>
      <c r="AB812" s="38"/>
      <c r="AC812" s="38"/>
      <c r="AD812" s="38"/>
    </row>
    <row r="813" spans="1:30" ht="13.2">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c r="AA813" s="38"/>
      <c r="AB813" s="38"/>
      <c r="AC813" s="38"/>
      <c r="AD813" s="38"/>
    </row>
    <row r="814" spans="1:30" ht="13.2">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c r="AA814" s="38"/>
      <c r="AB814" s="38"/>
      <c r="AC814" s="38"/>
      <c r="AD814" s="38"/>
    </row>
    <row r="815" spans="1:30" ht="13.2">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c r="AA815" s="38"/>
      <c r="AB815" s="38"/>
      <c r="AC815" s="38"/>
      <c r="AD815" s="38"/>
    </row>
    <row r="816" spans="1:30" ht="13.2">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c r="AA816" s="38"/>
      <c r="AB816" s="38"/>
      <c r="AC816" s="38"/>
      <c r="AD816" s="38"/>
    </row>
    <row r="817" spans="1:30" ht="13.2">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c r="AA817" s="38"/>
      <c r="AB817" s="38"/>
      <c r="AC817" s="38"/>
      <c r="AD817" s="38"/>
    </row>
    <row r="818" spans="1:30" ht="13.2">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c r="AA818" s="38"/>
      <c r="AB818" s="38"/>
      <c r="AC818" s="38"/>
      <c r="AD818" s="38"/>
    </row>
    <row r="819" spans="1:30" ht="13.2">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c r="AA819" s="38"/>
      <c r="AB819" s="38"/>
      <c r="AC819" s="38"/>
      <c r="AD819" s="38"/>
    </row>
    <row r="820" spans="1:30" ht="13.2">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c r="AA820" s="38"/>
      <c r="AB820" s="38"/>
      <c r="AC820" s="38"/>
      <c r="AD820" s="38"/>
    </row>
    <row r="821" spans="1:30" ht="13.2">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c r="AA821" s="38"/>
      <c r="AB821" s="38"/>
      <c r="AC821" s="38"/>
      <c r="AD821" s="38"/>
    </row>
    <row r="822" spans="1:30" ht="13.2">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c r="AA822" s="38"/>
      <c r="AB822" s="38"/>
      <c r="AC822" s="38"/>
      <c r="AD822" s="38"/>
    </row>
    <row r="823" spans="1:30" ht="13.2">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c r="AA823" s="38"/>
      <c r="AB823" s="38"/>
      <c r="AC823" s="38"/>
      <c r="AD823" s="38"/>
    </row>
    <row r="824" spans="1:30" ht="13.2">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c r="AA824" s="38"/>
      <c r="AB824" s="38"/>
      <c r="AC824" s="38"/>
      <c r="AD824" s="38"/>
    </row>
    <row r="825" spans="1:30" ht="13.2">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c r="AA825" s="38"/>
      <c r="AB825" s="38"/>
      <c r="AC825" s="38"/>
      <c r="AD825" s="38"/>
    </row>
    <row r="826" spans="1:30" ht="13.2">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c r="AA826" s="38"/>
      <c r="AB826" s="38"/>
      <c r="AC826" s="38"/>
      <c r="AD826" s="38"/>
    </row>
    <row r="827" spans="1:30" ht="13.2">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c r="AA827" s="38"/>
      <c r="AB827" s="38"/>
      <c r="AC827" s="38"/>
      <c r="AD827" s="38"/>
    </row>
    <row r="828" spans="1:30" ht="13.2">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c r="AA828" s="38"/>
      <c r="AB828" s="38"/>
      <c r="AC828" s="38"/>
      <c r="AD828" s="38"/>
    </row>
    <row r="829" spans="1:30" ht="13.2">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c r="AA829" s="38"/>
      <c r="AB829" s="38"/>
      <c r="AC829" s="38"/>
      <c r="AD829" s="38"/>
    </row>
    <row r="830" spans="1:30" ht="13.2">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c r="AA830" s="38"/>
      <c r="AB830" s="38"/>
      <c r="AC830" s="38"/>
      <c r="AD830" s="38"/>
    </row>
    <row r="831" spans="1:30" ht="13.2">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c r="AA831" s="38"/>
      <c r="AB831" s="38"/>
      <c r="AC831" s="38"/>
      <c r="AD831" s="38"/>
    </row>
    <row r="832" spans="1:30" ht="13.2">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c r="AA832" s="38"/>
      <c r="AB832" s="38"/>
      <c r="AC832" s="38"/>
      <c r="AD832" s="38"/>
    </row>
    <row r="833" spans="1:30" ht="13.2">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c r="AA833" s="38"/>
      <c r="AB833" s="38"/>
      <c r="AC833" s="38"/>
      <c r="AD833" s="38"/>
    </row>
    <row r="834" spans="1:30" ht="13.2">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c r="AA834" s="38"/>
      <c r="AB834" s="38"/>
      <c r="AC834" s="38"/>
      <c r="AD834" s="38"/>
    </row>
    <row r="835" spans="1:30" ht="13.2">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c r="AA835" s="38"/>
      <c r="AB835" s="38"/>
      <c r="AC835" s="38"/>
      <c r="AD835" s="38"/>
    </row>
    <row r="836" spans="1:30" ht="13.2">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c r="AA836" s="38"/>
      <c r="AB836" s="38"/>
      <c r="AC836" s="38"/>
      <c r="AD836" s="38"/>
    </row>
    <row r="837" spans="1:30" ht="13.2">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c r="AA837" s="38"/>
      <c r="AB837" s="38"/>
      <c r="AC837" s="38"/>
      <c r="AD837" s="38"/>
    </row>
    <row r="838" spans="1:30" ht="13.2">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c r="AA838" s="38"/>
      <c r="AB838" s="38"/>
      <c r="AC838" s="38"/>
      <c r="AD838" s="38"/>
    </row>
    <row r="839" spans="1:30" ht="13.2">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c r="AA839" s="38"/>
      <c r="AB839" s="38"/>
      <c r="AC839" s="38"/>
      <c r="AD839" s="38"/>
    </row>
    <row r="840" spans="1:30" ht="13.2">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c r="AA840" s="38"/>
      <c r="AB840" s="38"/>
      <c r="AC840" s="38"/>
      <c r="AD840" s="38"/>
    </row>
    <row r="841" spans="1:30" ht="13.2">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c r="AA841" s="38"/>
      <c r="AB841" s="38"/>
      <c r="AC841" s="38"/>
      <c r="AD841" s="38"/>
    </row>
    <row r="842" spans="1:30" ht="13.2">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c r="AA842" s="38"/>
      <c r="AB842" s="38"/>
      <c r="AC842" s="38"/>
      <c r="AD842" s="38"/>
    </row>
    <row r="843" spans="1:30" ht="13.2">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c r="AA843" s="38"/>
      <c r="AB843" s="38"/>
      <c r="AC843" s="38"/>
      <c r="AD843" s="38"/>
    </row>
    <row r="844" spans="1:30" ht="13.2">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c r="AA844" s="38"/>
      <c r="AB844" s="38"/>
      <c r="AC844" s="38"/>
      <c r="AD844" s="38"/>
    </row>
    <row r="845" spans="1:30" ht="13.2">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c r="AA845" s="38"/>
      <c r="AB845" s="38"/>
      <c r="AC845" s="38"/>
      <c r="AD845" s="38"/>
    </row>
    <row r="846" spans="1:30" ht="13.2">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c r="AA846" s="38"/>
      <c r="AB846" s="38"/>
      <c r="AC846" s="38"/>
      <c r="AD846" s="38"/>
    </row>
    <row r="847" spans="1:30" ht="13.2">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c r="AA847" s="38"/>
      <c r="AB847" s="38"/>
      <c r="AC847" s="38"/>
      <c r="AD847" s="38"/>
    </row>
    <row r="848" spans="1:30" ht="13.2">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c r="AA848" s="38"/>
      <c r="AB848" s="38"/>
      <c r="AC848" s="38"/>
      <c r="AD848" s="38"/>
    </row>
    <row r="849" spans="1:30" ht="13.2">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c r="AA849" s="38"/>
      <c r="AB849" s="38"/>
      <c r="AC849" s="38"/>
      <c r="AD849" s="38"/>
    </row>
    <row r="850" spans="1:30" ht="13.2">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c r="AA850" s="38"/>
      <c r="AB850" s="38"/>
      <c r="AC850" s="38"/>
      <c r="AD850" s="38"/>
    </row>
    <row r="851" spans="1:30" ht="13.2">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c r="AA851" s="38"/>
      <c r="AB851" s="38"/>
      <c r="AC851" s="38"/>
      <c r="AD851" s="38"/>
    </row>
    <row r="852" spans="1:30" ht="13.2">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c r="AA852" s="38"/>
      <c r="AB852" s="38"/>
      <c r="AC852" s="38"/>
      <c r="AD852" s="38"/>
    </row>
    <row r="853" spans="1:30" ht="13.2">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c r="AA853" s="38"/>
      <c r="AB853" s="38"/>
      <c r="AC853" s="38"/>
      <c r="AD853" s="38"/>
    </row>
    <row r="854" spans="1:30" ht="13.2">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c r="AA854" s="38"/>
      <c r="AB854" s="38"/>
      <c r="AC854" s="38"/>
      <c r="AD854" s="38"/>
    </row>
    <row r="855" spans="1:30" ht="13.2">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c r="AA855" s="38"/>
      <c r="AB855" s="38"/>
      <c r="AC855" s="38"/>
      <c r="AD855" s="38"/>
    </row>
    <row r="856" spans="1:30" ht="13.2">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c r="AA856" s="38"/>
      <c r="AB856" s="38"/>
      <c r="AC856" s="38"/>
      <c r="AD856" s="38"/>
    </row>
    <row r="857" spans="1:30" ht="13.2">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c r="AA857" s="38"/>
      <c r="AB857" s="38"/>
      <c r="AC857" s="38"/>
      <c r="AD857" s="38"/>
    </row>
    <row r="858" spans="1:30" ht="13.2">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c r="AA858" s="38"/>
      <c r="AB858" s="38"/>
      <c r="AC858" s="38"/>
      <c r="AD858" s="38"/>
    </row>
    <row r="859" spans="1:30" ht="13.2">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c r="AA859" s="38"/>
      <c r="AB859" s="38"/>
      <c r="AC859" s="38"/>
      <c r="AD859" s="38"/>
    </row>
    <row r="860" spans="1:30" ht="13.2">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c r="AA860" s="38"/>
      <c r="AB860" s="38"/>
      <c r="AC860" s="38"/>
      <c r="AD860" s="38"/>
    </row>
    <row r="861" spans="1:30" ht="13.2">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c r="AA861" s="38"/>
      <c r="AB861" s="38"/>
      <c r="AC861" s="38"/>
      <c r="AD861" s="38"/>
    </row>
    <row r="862" spans="1:30" ht="13.2">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c r="AA862" s="38"/>
      <c r="AB862" s="38"/>
      <c r="AC862" s="38"/>
      <c r="AD862" s="38"/>
    </row>
    <row r="863" spans="1:30" ht="13.2">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c r="AA863" s="38"/>
      <c r="AB863" s="38"/>
      <c r="AC863" s="38"/>
      <c r="AD863" s="38"/>
    </row>
    <row r="864" spans="1:30" ht="13.2">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c r="AA864" s="38"/>
      <c r="AB864" s="38"/>
      <c r="AC864" s="38"/>
      <c r="AD864" s="38"/>
    </row>
    <row r="865" spans="1:30" ht="13.2">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c r="AA865" s="38"/>
      <c r="AB865" s="38"/>
      <c r="AC865" s="38"/>
      <c r="AD865" s="38"/>
    </row>
    <row r="866" spans="1:30" ht="13.2">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c r="AA866" s="38"/>
      <c r="AB866" s="38"/>
      <c r="AC866" s="38"/>
      <c r="AD866" s="38"/>
    </row>
    <row r="867" spans="1:30" ht="13.2">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c r="AA867" s="38"/>
      <c r="AB867" s="38"/>
      <c r="AC867" s="38"/>
      <c r="AD867" s="38"/>
    </row>
    <row r="868" spans="1:30" ht="13.2">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c r="AA868" s="38"/>
      <c r="AB868" s="38"/>
      <c r="AC868" s="38"/>
      <c r="AD868" s="38"/>
    </row>
    <row r="869" spans="1:30" ht="13.2">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c r="AA869" s="38"/>
      <c r="AB869" s="38"/>
      <c r="AC869" s="38"/>
      <c r="AD869" s="38"/>
    </row>
    <row r="870" spans="1:30" ht="13.2">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c r="AA870" s="38"/>
      <c r="AB870" s="38"/>
      <c r="AC870" s="38"/>
      <c r="AD870" s="38"/>
    </row>
    <row r="871" spans="1:30" ht="13.2">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c r="AA871" s="38"/>
      <c r="AB871" s="38"/>
      <c r="AC871" s="38"/>
      <c r="AD871" s="38"/>
    </row>
    <row r="872" spans="1:30" ht="13.2">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c r="AA872" s="38"/>
      <c r="AB872" s="38"/>
      <c r="AC872" s="38"/>
      <c r="AD872" s="38"/>
    </row>
    <row r="873" spans="1:30" ht="13.2">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c r="AA873" s="38"/>
      <c r="AB873" s="38"/>
      <c r="AC873" s="38"/>
      <c r="AD873" s="38"/>
    </row>
    <row r="874" spans="1:30" ht="13.2">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c r="AA874" s="38"/>
      <c r="AB874" s="38"/>
      <c r="AC874" s="38"/>
      <c r="AD874" s="38"/>
    </row>
    <row r="875" spans="1:30" ht="13.2">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c r="AA875" s="38"/>
      <c r="AB875" s="38"/>
      <c r="AC875" s="38"/>
      <c r="AD875" s="38"/>
    </row>
    <row r="876" spans="1:30" ht="13.2">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c r="AA876" s="38"/>
      <c r="AB876" s="38"/>
      <c r="AC876" s="38"/>
      <c r="AD876" s="38"/>
    </row>
    <row r="877" spans="1:30" ht="13.2">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c r="AA877" s="38"/>
      <c r="AB877" s="38"/>
      <c r="AC877" s="38"/>
      <c r="AD877" s="38"/>
    </row>
    <row r="878" spans="1:30" ht="13.2">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c r="AA878" s="38"/>
      <c r="AB878" s="38"/>
      <c r="AC878" s="38"/>
      <c r="AD878" s="38"/>
    </row>
    <row r="879" spans="1:30" ht="13.2">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c r="AA879" s="38"/>
      <c r="AB879" s="38"/>
      <c r="AC879" s="38"/>
      <c r="AD879" s="38"/>
    </row>
    <row r="880" spans="1:30" ht="13.2">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c r="AA880" s="38"/>
      <c r="AB880" s="38"/>
      <c r="AC880" s="38"/>
      <c r="AD880" s="38"/>
    </row>
    <row r="881" spans="1:30" ht="13.2">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c r="AA881" s="38"/>
      <c r="AB881" s="38"/>
      <c r="AC881" s="38"/>
      <c r="AD881" s="38"/>
    </row>
    <row r="882" spans="1:30" ht="13.2">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c r="AA882" s="38"/>
      <c r="AB882" s="38"/>
      <c r="AC882" s="38"/>
      <c r="AD882" s="38"/>
    </row>
    <row r="883" spans="1:30" ht="13.2">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c r="AA883" s="38"/>
      <c r="AB883" s="38"/>
      <c r="AC883" s="38"/>
      <c r="AD883" s="38"/>
    </row>
    <row r="884" spans="1:30" ht="13.2">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c r="AA884" s="38"/>
      <c r="AB884" s="38"/>
      <c r="AC884" s="38"/>
      <c r="AD884" s="38"/>
    </row>
    <row r="885" spans="1:30" ht="13.2">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c r="AA885" s="38"/>
      <c r="AB885" s="38"/>
      <c r="AC885" s="38"/>
      <c r="AD885" s="38"/>
    </row>
    <row r="886" spans="1:30" ht="13.2">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c r="AA886" s="38"/>
      <c r="AB886" s="38"/>
      <c r="AC886" s="38"/>
      <c r="AD886" s="38"/>
    </row>
    <row r="887" spans="1:30" ht="13.2">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c r="AA887" s="38"/>
      <c r="AB887" s="38"/>
      <c r="AC887" s="38"/>
      <c r="AD887" s="38"/>
    </row>
    <row r="888" spans="1:30" ht="13.2">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c r="AA888" s="38"/>
      <c r="AB888" s="38"/>
      <c r="AC888" s="38"/>
      <c r="AD888" s="38"/>
    </row>
    <row r="889" spans="1:30" ht="13.2">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c r="AA889" s="38"/>
      <c r="AB889" s="38"/>
      <c r="AC889" s="38"/>
      <c r="AD889" s="38"/>
    </row>
    <row r="890" spans="1:30" ht="13.2">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c r="AA890" s="38"/>
      <c r="AB890" s="38"/>
      <c r="AC890" s="38"/>
      <c r="AD890" s="38"/>
    </row>
    <row r="891" spans="1:30" ht="13.2">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c r="AA891" s="38"/>
      <c r="AB891" s="38"/>
      <c r="AC891" s="38"/>
      <c r="AD891" s="38"/>
    </row>
    <row r="892" spans="1:30" ht="13.2">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c r="AA892" s="38"/>
      <c r="AB892" s="38"/>
      <c r="AC892" s="38"/>
      <c r="AD892" s="38"/>
    </row>
    <row r="893" spans="1:30" ht="13.2">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c r="AA893" s="38"/>
      <c r="AB893" s="38"/>
      <c r="AC893" s="38"/>
      <c r="AD893" s="38"/>
    </row>
    <row r="894" spans="1:30" ht="13.2">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c r="AA894" s="38"/>
      <c r="AB894" s="38"/>
      <c r="AC894" s="38"/>
      <c r="AD894" s="38"/>
    </row>
    <row r="895" spans="1:30" ht="13.2">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c r="AA895" s="38"/>
      <c r="AB895" s="38"/>
      <c r="AC895" s="38"/>
      <c r="AD895" s="38"/>
    </row>
    <row r="896" spans="1:30" ht="13.2">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c r="AA896" s="38"/>
      <c r="AB896" s="38"/>
      <c r="AC896" s="38"/>
      <c r="AD896" s="38"/>
    </row>
    <row r="897" spans="1:30" ht="13.2">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c r="AA897" s="38"/>
      <c r="AB897" s="38"/>
      <c r="AC897" s="38"/>
      <c r="AD897" s="38"/>
    </row>
    <row r="898" spans="1:30" ht="13.2">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c r="AA898" s="38"/>
      <c r="AB898" s="38"/>
      <c r="AC898" s="38"/>
      <c r="AD898" s="38"/>
    </row>
    <row r="899" spans="1:30" ht="13.2">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c r="AA899" s="38"/>
      <c r="AB899" s="38"/>
      <c r="AC899" s="38"/>
      <c r="AD899" s="38"/>
    </row>
    <row r="900" spans="1:30" ht="13.2">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c r="AA900" s="38"/>
      <c r="AB900" s="38"/>
      <c r="AC900" s="38"/>
      <c r="AD900" s="38"/>
    </row>
    <row r="901" spans="1:30" ht="13.2">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c r="AA901" s="38"/>
      <c r="AB901" s="38"/>
      <c r="AC901" s="38"/>
      <c r="AD901" s="38"/>
    </row>
    <row r="902" spans="1:30" ht="13.2">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c r="AA902" s="38"/>
      <c r="AB902" s="38"/>
      <c r="AC902" s="38"/>
      <c r="AD902" s="38"/>
    </row>
    <row r="903" spans="1:30" ht="13.2">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c r="AA903" s="38"/>
      <c r="AB903" s="38"/>
      <c r="AC903" s="38"/>
      <c r="AD903" s="38"/>
    </row>
    <row r="904" spans="1:30" ht="13.2">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c r="AA904" s="38"/>
      <c r="AB904" s="38"/>
      <c r="AC904" s="38"/>
      <c r="AD904" s="38"/>
    </row>
    <row r="905" spans="1:30" ht="13.2">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c r="AA905" s="38"/>
      <c r="AB905" s="38"/>
      <c r="AC905" s="38"/>
      <c r="AD905" s="38"/>
    </row>
    <row r="906" spans="1:30" ht="13.2">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c r="AA906" s="38"/>
      <c r="AB906" s="38"/>
      <c r="AC906" s="38"/>
      <c r="AD906" s="38"/>
    </row>
    <row r="907" spans="1:30" ht="13.2">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c r="AA907" s="38"/>
      <c r="AB907" s="38"/>
      <c r="AC907" s="38"/>
      <c r="AD907" s="38"/>
    </row>
    <row r="908" spans="1:30" ht="13.2">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c r="AA908" s="38"/>
      <c r="AB908" s="38"/>
      <c r="AC908" s="38"/>
      <c r="AD908" s="38"/>
    </row>
    <row r="909" spans="1:30" ht="13.2">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c r="AA909" s="38"/>
      <c r="AB909" s="38"/>
      <c r="AC909" s="38"/>
      <c r="AD909" s="38"/>
    </row>
    <row r="910" spans="1:30" ht="13.2">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c r="AA910" s="38"/>
      <c r="AB910" s="38"/>
      <c r="AC910" s="38"/>
      <c r="AD910" s="38"/>
    </row>
    <row r="911" spans="1:30" ht="13.2">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c r="AA911" s="38"/>
      <c r="AB911" s="38"/>
      <c r="AC911" s="38"/>
      <c r="AD911" s="38"/>
    </row>
    <row r="912" spans="1:30" ht="13.2">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c r="AA912" s="38"/>
      <c r="AB912" s="38"/>
      <c r="AC912" s="38"/>
      <c r="AD912" s="38"/>
    </row>
    <row r="913" spans="1:30" ht="13.2">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c r="AA913" s="38"/>
      <c r="AB913" s="38"/>
      <c r="AC913" s="38"/>
      <c r="AD913" s="38"/>
    </row>
    <row r="914" spans="1:30" ht="13.2">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c r="AA914" s="38"/>
      <c r="AB914" s="38"/>
      <c r="AC914" s="38"/>
      <c r="AD914" s="38"/>
    </row>
    <row r="915" spans="1:30" ht="13.2">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c r="AA915" s="38"/>
      <c r="AB915" s="38"/>
      <c r="AC915" s="38"/>
      <c r="AD915" s="38"/>
    </row>
    <row r="916" spans="1:30" ht="13.2">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c r="AA916" s="38"/>
      <c r="AB916" s="38"/>
      <c r="AC916" s="38"/>
      <c r="AD916" s="38"/>
    </row>
    <row r="917" spans="1:30" ht="13.2">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c r="AA917" s="38"/>
      <c r="AB917" s="38"/>
      <c r="AC917" s="38"/>
      <c r="AD917" s="38"/>
    </row>
    <row r="918" spans="1:30" ht="13.2">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c r="AA918" s="38"/>
      <c r="AB918" s="38"/>
      <c r="AC918" s="38"/>
      <c r="AD918" s="38"/>
    </row>
    <row r="919" spans="1:30" ht="13.2">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c r="AA919" s="38"/>
      <c r="AB919" s="38"/>
      <c r="AC919" s="38"/>
      <c r="AD919" s="38"/>
    </row>
    <row r="920" spans="1:30" ht="13.2">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c r="AA920" s="38"/>
      <c r="AB920" s="38"/>
      <c r="AC920" s="38"/>
      <c r="AD920" s="38"/>
    </row>
    <row r="921" spans="1:30" ht="13.2">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c r="AA921" s="38"/>
      <c r="AB921" s="38"/>
      <c r="AC921" s="38"/>
      <c r="AD921" s="38"/>
    </row>
    <row r="922" spans="1:30" ht="13.2">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c r="AA922" s="38"/>
      <c r="AB922" s="38"/>
      <c r="AC922" s="38"/>
      <c r="AD922" s="38"/>
    </row>
    <row r="923" spans="1:30" ht="13.2">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c r="AA923" s="38"/>
      <c r="AB923" s="38"/>
      <c r="AC923" s="38"/>
      <c r="AD923" s="38"/>
    </row>
    <row r="924" spans="1:30" ht="13.2">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c r="AA924" s="38"/>
      <c r="AB924" s="38"/>
      <c r="AC924" s="38"/>
      <c r="AD924" s="38"/>
    </row>
    <row r="925" spans="1:30" ht="13.2">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c r="AA925" s="38"/>
      <c r="AB925" s="38"/>
      <c r="AC925" s="38"/>
      <c r="AD925" s="38"/>
    </row>
    <row r="926" spans="1:30" ht="13.2">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c r="AA926" s="38"/>
      <c r="AB926" s="38"/>
      <c r="AC926" s="38"/>
      <c r="AD926" s="38"/>
    </row>
    <row r="927" spans="1:30" ht="13.2">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c r="AA927" s="38"/>
      <c r="AB927" s="38"/>
      <c r="AC927" s="38"/>
      <c r="AD927" s="38"/>
    </row>
    <row r="928" spans="1:30" ht="13.2">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c r="AA928" s="38"/>
      <c r="AB928" s="38"/>
      <c r="AC928" s="38"/>
      <c r="AD928" s="38"/>
    </row>
    <row r="929" spans="1:30" ht="13.2">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c r="AA929" s="38"/>
      <c r="AB929" s="38"/>
      <c r="AC929" s="38"/>
      <c r="AD929" s="38"/>
    </row>
    <row r="930" spans="1:30" ht="13.2">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c r="AA930" s="38"/>
      <c r="AB930" s="38"/>
      <c r="AC930" s="38"/>
      <c r="AD930" s="38"/>
    </row>
    <row r="931" spans="1:30" ht="13.2">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c r="AA931" s="38"/>
      <c r="AB931" s="38"/>
      <c r="AC931" s="38"/>
      <c r="AD931" s="38"/>
    </row>
    <row r="932" spans="1:30" ht="13.2">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c r="AA932" s="38"/>
      <c r="AB932" s="38"/>
      <c r="AC932" s="38"/>
      <c r="AD932" s="38"/>
    </row>
    <row r="933" spans="1:30" ht="13.2">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c r="AA933" s="38"/>
      <c r="AB933" s="38"/>
      <c r="AC933" s="38"/>
      <c r="AD933" s="38"/>
    </row>
    <row r="934" spans="1:30" ht="13.2">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c r="AA934" s="38"/>
      <c r="AB934" s="38"/>
      <c r="AC934" s="38"/>
      <c r="AD934" s="38"/>
    </row>
    <row r="935" spans="1:30" ht="13.2">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c r="AA935" s="38"/>
      <c r="AB935" s="38"/>
      <c r="AC935" s="38"/>
      <c r="AD935" s="38"/>
    </row>
    <row r="936" spans="1:30" ht="13.2">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c r="AA936" s="38"/>
      <c r="AB936" s="38"/>
      <c r="AC936" s="38"/>
      <c r="AD936" s="38"/>
    </row>
    <row r="937" spans="1:30" ht="13.2">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c r="AA937" s="38"/>
      <c r="AB937" s="38"/>
      <c r="AC937" s="38"/>
      <c r="AD937" s="38"/>
    </row>
    <row r="938" spans="1:30" ht="13.2">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c r="AA938" s="38"/>
      <c r="AB938" s="38"/>
      <c r="AC938" s="38"/>
      <c r="AD938" s="38"/>
    </row>
    <row r="939" spans="1:30" ht="13.2">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c r="AA939" s="38"/>
      <c r="AB939" s="38"/>
      <c r="AC939" s="38"/>
      <c r="AD939" s="38"/>
    </row>
    <row r="940" spans="1:30" ht="13.2">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c r="AA940" s="38"/>
      <c r="AB940" s="38"/>
      <c r="AC940" s="38"/>
      <c r="AD940" s="38"/>
    </row>
    <row r="941" spans="1:30" ht="13.2">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c r="AA941" s="38"/>
      <c r="AB941" s="38"/>
      <c r="AC941" s="38"/>
      <c r="AD941" s="38"/>
    </row>
    <row r="942" spans="1:30" ht="13.2">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c r="AA942" s="38"/>
      <c r="AB942" s="38"/>
      <c r="AC942" s="38"/>
      <c r="AD942" s="38"/>
    </row>
    <row r="943" spans="1:30" ht="13.2">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c r="AA943" s="38"/>
      <c r="AB943" s="38"/>
      <c r="AC943" s="38"/>
      <c r="AD943" s="38"/>
    </row>
    <row r="944" spans="1:30" ht="13.2">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c r="AA944" s="38"/>
      <c r="AB944" s="38"/>
      <c r="AC944" s="38"/>
      <c r="AD944" s="38"/>
    </row>
    <row r="945" spans="1:30" ht="13.2">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c r="AA945" s="38"/>
      <c r="AB945" s="38"/>
      <c r="AC945" s="38"/>
      <c r="AD945" s="38"/>
    </row>
    <row r="946" spans="1:30" ht="13.2">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c r="AA946" s="38"/>
      <c r="AB946" s="38"/>
      <c r="AC946" s="38"/>
      <c r="AD946" s="38"/>
    </row>
    <row r="947" spans="1:30" ht="13.2">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c r="AA947" s="38"/>
      <c r="AB947" s="38"/>
      <c r="AC947" s="38"/>
      <c r="AD947" s="38"/>
    </row>
    <row r="948" spans="1:30" ht="13.2">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c r="AA948" s="38"/>
      <c r="AB948" s="38"/>
      <c r="AC948" s="38"/>
      <c r="AD948" s="38"/>
    </row>
    <row r="949" spans="1:30" ht="13.2">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c r="AA949" s="38"/>
      <c r="AB949" s="38"/>
      <c r="AC949" s="38"/>
      <c r="AD949" s="38"/>
    </row>
    <row r="950" spans="1:30" ht="13.2">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c r="AA950" s="38"/>
      <c r="AB950" s="38"/>
      <c r="AC950" s="38"/>
      <c r="AD950" s="38"/>
    </row>
    <row r="951" spans="1:30" ht="13.2">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c r="AA951" s="38"/>
      <c r="AB951" s="38"/>
      <c r="AC951" s="38"/>
      <c r="AD951" s="38"/>
    </row>
    <row r="952" spans="1:30" ht="13.2">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c r="AA952" s="38"/>
      <c r="AB952" s="38"/>
      <c r="AC952" s="38"/>
      <c r="AD952" s="38"/>
    </row>
    <row r="953" spans="1:30" ht="13.2">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c r="AA953" s="38"/>
      <c r="AB953" s="38"/>
      <c r="AC953" s="38"/>
      <c r="AD953" s="38"/>
    </row>
    <row r="954" spans="1:30" ht="13.2">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c r="AA954" s="38"/>
      <c r="AB954" s="38"/>
      <c r="AC954" s="38"/>
      <c r="AD954" s="38"/>
    </row>
    <row r="955" spans="1:30" ht="13.2">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c r="AA955" s="38"/>
      <c r="AB955" s="38"/>
      <c r="AC955" s="38"/>
      <c r="AD955" s="38"/>
    </row>
    <row r="956" spans="1:30" ht="13.2">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c r="AA956" s="38"/>
      <c r="AB956" s="38"/>
      <c r="AC956" s="38"/>
      <c r="AD956" s="38"/>
    </row>
    <row r="957" spans="1:30" ht="13.2">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c r="AA957" s="38"/>
      <c r="AB957" s="38"/>
      <c r="AC957" s="38"/>
      <c r="AD957" s="38"/>
    </row>
    <row r="958" spans="1:30" ht="13.2">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c r="AA958" s="38"/>
      <c r="AB958" s="38"/>
      <c r="AC958" s="38"/>
      <c r="AD958" s="38"/>
    </row>
    <row r="959" spans="1:30" ht="13.2">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c r="AA959" s="38"/>
      <c r="AB959" s="38"/>
      <c r="AC959" s="38"/>
      <c r="AD959" s="38"/>
    </row>
    <row r="960" spans="1:30" ht="13.2">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c r="AA960" s="38"/>
      <c r="AB960" s="38"/>
      <c r="AC960" s="38"/>
      <c r="AD960" s="38"/>
    </row>
    <row r="961" spans="1:30" ht="13.2">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c r="AA961" s="38"/>
      <c r="AB961" s="38"/>
      <c r="AC961" s="38"/>
      <c r="AD961" s="38"/>
    </row>
    <row r="962" spans="1:30" ht="13.2">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c r="AA962" s="38"/>
      <c r="AB962" s="38"/>
      <c r="AC962" s="38"/>
      <c r="AD962" s="38"/>
    </row>
    <row r="963" spans="1:30" ht="13.2">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c r="AA963" s="38"/>
      <c r="AB963" s="38"/>
      <c r="AC963" s="38"/>
      <c r="AD963" s="38"/>
    </row>
    <row r="964" spans="1:30" ht="13.2">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c r="AA964" s="38"/>
      <c r="AB964" s="38"/>
      <c r="AC964" s="38"/>
      <c r="AD964" s="38"/>
    </row>
    <row r="965" spans="1:30" ht="13.2">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c r="AA965" s="38"/>
      <c r="AB965" s="38"/>
      <c r="AC965" s="38"/>
      <c r="AD965" s="38"/>
    </row>
    <row r="966" spans="1:30" ht="13.2">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c r="AA966" s="38"/>
      <c r="AB966" s="38"/>
      <c r="AC966" s="38"/>
      <c r="AD966" s="38"/>
    </row>
    <row r="967" spans="1:30" ht="13.2">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c r="AA967" s="38"/>
      <c r="AB967" s="38"/>
      <c r="AC967" s="38"/>
      <c r="AD967" s="38"/>
    </row>
    <row r="968" spans="1:30" ht="13.2">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c r="AA968" s="38"/>
      <c r="AB968" s="38"/>
      <c r="AC968" s="38"/>
      <c r="AD968" s="38"/>
    </row>
    <row r="969" spans="1:30" ht="13.2">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c r="AA969" s="38"/>
      <c r="AB969" s="38"/>
      <c r="AC969" s="38"/>
      <c r="AD969" s="38"/>
    </row>
    <row r="970" spans="1:30" ht="13.2">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c r="AA970" s="38"/>
      <c r="AB970" s="38"/>
      <c r="AC970" s="38"/>
      <c r="AD970" s="38"/>
    </row>
    <row r="971" spans="1:30" ht="13.2">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c r="AA971" s="38"/>
      <c r="AB971" s="38"/>
      <c r="AC971" s="38"/>
      <c r="AD971" s="38"/>
    </row>
    <row r="972" spans="1:30" ht="13.2">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c r="AA972" s="38"/>
      <c r="AB972" s="38"/>
      <c r="AC972" s="38"/>
      <c r="AD972" s="38"/>
    </row>
    <row r="973" spans="1:30" ht="13.2">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c r="AA973" s="38"/>
      <c r="AB973" s="38"/>
      <c r="AC973" s="38"/>
      <c r="AD973" s="38"/>
    </row>
    <row r="974" spans="1:30" ht="13.2">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c r="AA974" s="38"/>
      <c r="AB974" s="38"/>
      <c r="AC974" s="38"/>
      <c r="AD974" s="38"/>
    </row>
    <row r="975" spans="1:30" ht="13.2">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c r="AA975" s="38"/>
      <c r="AB975" s="38"/>
      <c r="AC975" s="38"/>
      <c r="AD975" s="38"/>
    </row>
    <row r="976" spans="1:30" ht="13.2">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c r="AA976" s="38"/>
      <c r="AB976" s="38"/>
      <c r="AC976" s="38"/>
      <c r="AD976" s="38"/>
    </row>
    <row r="977" spans="1:30" ht="13.2">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c r="AA977" s="38"/>
      <c r="AB977" s="38"/>
      <c r="AC977" s="38"/>
      <c r="AD977" s="38"/>
    </row>
    <row r="978" spans="1:30" ht="13.2">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c r="AA978" s="38"/>
      <c r="AB978" s="38"/>
      <c r="AC978" s="38"/>
      <c r="AD978" s="38"/>
    </row>
    <row r="979" spans="1:30" ht="13.2">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c r="AA979" s="38"/>
      <c r="AB979" s="38"/>
      <c r="AC979" s="38"/>
      <c r="AD979" s="38"/>
    </row>
    <row r="980" spans="1:30" ht="13.2">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c r="AA980" s="38"/>
      <c r="AB980" s="38"/>
      <c r="AC980" s="38"/>
      <c r="AD980" s="38"/>
    </row>
    <row r="981" spans="1:30" ht="13.2">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c r="AA981" s="38"/>
      <c r="AB981" s="38"/>
      <c r="AC981" s="38"/>
      <c r="AD981" s="38"/>
    </row>
    <row r="982" spans="1:30" ht="13.2">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c r="AA982" s="38"/>
      <c r="AB982" s="38"/>
      <c r="AC982" s="38"/>
      <c r="AD982" s="38"/>
    </row>
    <row r="983" spans="1:30" ht="13.2">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c r="AA983" s="38"/>
      <c r="AB983" s="38"/>
      <c r="AC983" s="38"/>
      <c r="AD983" s="38"/>
    </row>
    <row r="984" spans="1:30" ht="13.2">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c r="AA984" s="38"/>
      <c r="AB984" s="38"/>
      <c r="AC984" s="38"/>
      <c r="AD984" s="38"/>
    </row>
    <row r="985" spans="1:30" ht="13.2">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c r="AA985" s="38"/>
      <c r="AB985" s="38"/>
      <c r="AC985" s="38"/>
      <c r="AD985" s="38"/>
    </row>
    <row r="986" spans="1:30" ht="13.2">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c r="AA986" s="38"/>
      <c r="AB986" s="38"/>
      <c r="AC986" s="38"/>
      <c r="AD986" s="38"/>
    </row>
    <row r="987" spans="1:30" ht="13.2">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c r="AA987" s="38"/>
      <c r="AB987" s="38"/>
      <c r="AC987" s="38"/>
      <c r="AD987" s="38"/>
    </row>
    <row r="988" spans="1:30" ht="13.2">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c r="AA988" s="38"/>
      <c r="AB988" s="38"/>
      <c r="AC988" s="38"/>
      <c r="AD988" s="38"/>
    </row>
    <row r="989" spans="1:30" ht="13.2">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c r="AA989" s="38"/>
      <c r="AB989" s="38"/>
      <c r="AC989" s="38"/>
      <c r="AD989" s="38"/>
    </row>
    <row r="990" spans="1:30" ht="13.2">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c r="AA990" s="38"/>
      <c r="AB990" s="38"/>
      <c r="AC990" s="38"/>
      <c r="AD990" s="38"/>
    </row>
    <row r="991" spans="1:30" ht="13.2">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c r="AA991" s="38"/>
      <c r="AB991" s="38"/>
      <c r="AC991" s="38"/>
      <c r="AD991" s="38"/>
    </row>
    <row r="992" spans="1:30" ht="13.2">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c r="AA992" s="38"/>
      <c r="AB992" s="38"/>
      <c r="AC992" s="38"/>
      <c r="AD992" s="38"/>
    </row>
    <row r="993" spans="1:30" ht="13.2">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c r="AA993" s="38"/>
      <c r="AB993" s="38"/>
      <c r="AC993" s="38"/>
      <c r="AD993" s="38"/>
    </row>
    <row r="994" spans="1:30" ht="13.2">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c r="AA994" s="38"/>
      <c r="AB994" s="38"/>
      <c r="AC994" s="38"/>
      <c r="AD994" s="38"/>
    </row>
    <row r="995" spans="1:30" ht="13.2">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c r="AA995" s="38"/>
      <c r="AB995" s="38"/>
      <c r="AC995" s="38"/>
      <c r="AD995" s="38"/>
    </row>
    <row r="996" spans="1:30" ht="13.2">
      <c r="A996" s="38"/>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c r="AA996" s="38"/>
      <c r="AB996" s="38"/>
      <c r="AC996" s="38"/>
      <c r="AD996" s="38"/>
    </row>
    <row r="997" spans="1:30" ht="13.2">
      <c r="A997" s="38"/>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c r="AA997" s="38"/>
      <c r="AB997" s="38"/>
      <c r="AC997" s="38"/>
      <c r="AD997" s="38"/>
    </row>
    <row r="998" spans="1:30" ht="13.2">
      <c r="A998" s="38"/>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c r="AA998" s="38"/>
      <c r="AB998" s="38"/>
      <c r="AC998" s="38"/>
      <c r="AD998" s="38"/>
    </row>
    <row r="999" spans="1:30" ht="13.2">
      <c r="A999" s="38"/>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c r="AA999" s="38"/>
      <c r="AB999" s="38"/>
      <c r="AC999" s="38"/>
      <c r="AD999" s="38"/>
    </row>
    <row r="1000" spans="1:30" ht="13.2">
      <c r="A1000" s="38"/>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c r="AA1000" s="38"/>
      <c r="AB1000" s="38"/>
      <c r="AC1000" s="38"/>
      <c r="AD1000" s="38"/>
    </row>
  </sheetData>
  <mergeCells count="51">
    <mergeCell ref="A41:C41"/>
    <mergeCell ref="A53:C53"/>
    <mergeCell ref="A22:B22"/>
    <mergeCell ref="A30:B30"/>
    <mergeCell ref="A31:A32"/>
    <mergeCell ref="B31:B32"/>
    <mergeCell ref="C31:C32"/>
    <mergeCell ref="O34:Q34"/>
    <mergeCell ref="L35:M35"/>
    <mergeCell ref="L36:M36"/>
    <mergeCell ref="L37:M37"/>
    <mergeCell ref="F31:F32"/>
    <mergeCell ref="G31:G32"/>
    <mergeCell ref="H31:H32"/>
    <mergeCell ref="I31:I32"/>
    <mergeCell ref="J31:J32"/>
    <mergeCell ref="K31:K32"/>
    <mergeCell ref="L31:L32"/>
    <mergeCell ref="D12:D13"/>
    <mergeCell ref="M31:M32"/>
    <mergeCell ref="N31:N32"/>
    <mergeCell ref="O31:Q32"/>
    <mergeCell ref="O33:Q33"/>
    <mergeCell ref="D31:D32"/>
    <mergeCell ref="E31:E32"/>
    <mergeCell ref="A1:C1"/>
    <mergeCell ref="A2:B2"/>
    <mergeCell ref="A11:B11"/>
    <mergeCell ref="A12:A13"/>
    <mergeCell ref="B12:B13"/>
    <mergeCell ref="C12:C13"/>
    <mergeCell ref="N26:O26"/>
    <mergeCell ref="N27:O27"/>
    <mergeCell ref="N28:O28"/>
    <mergeCell ref="L12:L13"/>
    <mergeCell ref="M12:M13"/>
    <mergeCell ref="N12:N13"/>
    <mergeCell ref="O12:Q13"/>
    <mergeCell ref="O14:Q14"/>
    <mergeCell ref="O15:Q15"/>
    <mergeCell ref="L16:M16"/>
    <mergeCell ref="J12:J13"/>
    <mergeCell ref="K12:K13"/>
    <mergeCell ref="L17:M17"/>
    <mergeCell ref="L18:M18"/>
    <mergeCell ref="N25:O25"/>
    <mergeCell ref="E12:E13"/>
    <mergeCell ref="F12:F13"/>
    <mergeCell ref="G12:G13"/>
    <mergeCell ref="H12:H13"/>
    <mergeCell ref="I12:I13"/>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2"/>
  <sheetViews>
    <sheetView workbookViewId="0">
      <selection sqref="A1:C1"/>
    </sheetView>
  </sheetViews>
  <sheetFormatPr defaultColWidth="12.6640625" defaultRowHeight="15.75" customHeight="1"/>
  <cols>
    <col min="1" max="1" width="5.33203125" customWidth="1"/>
    <col min="2" max="2" width="12" customWidth="1"/>
    <col min="3" max="3" width="27" customWidth="1"/>
    <col min="4" max="4" width="14" customWidth="1"/>
    <col min="15" max="15" width="9.44140625" customWidth="1"/>
    <col min="16" max="16" width="14.6640625" customWidth="1"/>
    <col min="17" max="17" width="10.44140625" customWidth="1"/>
    <col min="18" max="18" width="10.88671875" customWidth="1"/>
    <col min="19" max="19" width="40.6640625" customWidth="1"/>
  </cols>
  <sheetData>
    <row r="1" spans="1:26">
      <c r="A1" s="177" t="s">
        <v>221</v>
      </c>
      <c r="B1" s="173"/>
      <c r="C1" s="170"/>
      <c r="D1" s="26"/>
      <c r="E1" s="26"/>
      <c r="F1" s="26"/>
      <c r="G1" s="26"/>
      <c r="H1" s="26"/>
      <c r="I1" s="26"/>
      <c r="J1" s="26"/>
      <c r="K1" s="26"/>
      <c r="L1" s="26"/>
      <c r="M1" s="26"/>
      <c r="N1" s="26"/>
      <c r="O1" s="26"/>
      <c r="P1" s="26"/>
      <c r="Q1" s="26"/>
      <c r="R1" s="26"/>
      <c r="S1" s="26"/>
      <c r="T1" s="26"/>
      <c r="U1" s="38"/>
      <c r="V1" s="38"/>
      <c r="W1" s="38"/>
      <c r="X1" s="38"/>
      <c r="Y1" s="38"/>
      <c r="Z1" s="38"/>
    </row>
    <row r="2" spans="1:26">
      <c r="A2" s="181" t="s">
        <v>122</v>
      </c>
      <c r="B2" s="145"/>
      <c r="C2" s="26"/>
      <c r="D2" s="26"/>
      <c r="E2" s="26"/>
      <c r="F2" s="26"/>
      <c r="G2" s="26"/>
      <c r="H2" s="26"/>
      <c r="I2" s="26"/>
      <c r="J2" s="26"/>
      <c r="K2" s="26"/>
      <c r="L2" s="26"/>
      <c r="M2" s="26"/>
      <c r="N2" s="26"/>
      <c r="O2" s="26"/>
      <c r="P2" s="26"/>
      <c r="Q2" s="26"/>
      <c r="R2" s="38"/>
      <c r="S2" s="38"/>
      <c r="T2" s="53" t="s">
        <v>94</v>
      </c>
      <c r="U2" s="53" t="s">
        <v>135</v>
      </c>
      <c r="V2" s="38"/>
      <c r="W2" s="38"/>
      <c r="X2" s="38"/>
      <c r="Y2" s="38"/>
      <c r="Z2" s="38"/>
    </row>
    <row r="3" spans="1:26">
      <c r="A3" s="39" t="s">
        <v>79</v>
      </c>
      <c r="B3" s="39" t="s">
        <v>123</v>
      </c>
      <c r="C3" s="39" t="s">
        <v>81</v>
      </c>
      <c r="D3" s="39" t="s">
        <v>82</v>
      </c>
      <c r="E3" s="39" t="s">
        <v>83</v>
      </c>
      <c r="F3" s="39" t="s">
        <v>84</v>
      </c>
      <c r="G3" s="39" t="s">
        <v>124</v>
      </c>
      <c r="H3" s="39" t="s">
        <v>85</v>
      </c>
      <c r="I3" s="39" t="s">
        <v>125</v>
      </c>
      <c r="J3" s="39" t="s">
        <v>126</v>
      </c>
      <c r="K3" s="39" t="s">
        <v>127</v>
      </c>
      <c r="L3" s="39" t="s">
        <v>128</v>
      </c>
      <c r="M3" s="39" t="s">
        <v>129</v>
      </c>
      <c r="N3" s="39" t="s">
        <v>91</v>
      </c>
      <c r="O3" s="39" t="s">
        <v>130</v>
      </c>
      <c r="P3" s="39" t="s">
        <v>92</v>
      </c>
      <c r="Q3" s="39" t="s">
        <v>131</v>
      </c>
      <c r="R3" s="39" t="s">
        <v>132</v>
      </c>
      <c r="S3" s="39" t="s">
        <v>93</v>
      </c>
      <c r="T3" s="29" t="s">
        <v>100</v>
      </c>
      <c r="U3" s="51">
        <f>'week 5'!S33</f>
        <v>1605.2049000000006</v>
      </c>
      <c r="V3" s="38"/>
      <c r="W3" s="38"/>
      <c r="X3" s="38"/>
      <c r="Y3" s="38"/>
      <c r="Z3" s="38"/>
    </row>
    <row r="4" spans="1:26">
      <c r="A4" s="29">
        <v>1</v>
      </c>
      <c r="B4" s="69">
        <v>45047</v>
      </c>
      <c r="C4" s="29" t="s">
        <v>205</v>
      </c>
      <c r="D4" s="29" t="s">
        <v>116</v>
      </c>
      <c r="E4" s="29">
        <v>195</v>
      </c>
      <c r="F4" s="29">
        <v>386.4</v>
      </c>
      <c r="G4" s="70">
        <v>336.28974999999997</v>
      </c>
      <c r="H4" s="29">
        <f t="shared" ref="H4:H6" si="0">E4*F4</f>
        <v>75348</v>
      </c>
      <c r="I4" s="32">
        <v>3.7000000000000002E-3</v>
      </c>
      <c r="J4" s="29">
        <f>I4*H4</f>
        <v>278.7876</v>
      </c>
      <c r="K4" s="31">
        <f t="shared" ref="K4:K6" si="1">7.5%*(E4*F4-E4*G4)</f>
        <v>732.86240624999994</v>
      </c>
      <c r="L4" s="65">
        <v>1.4999999999999999E-4</v>
      </c>
      <c r="M4" s="31">
        <f t="shared" ref="M4:M6" si="2">L4*H4</f>
        <v>11.302199999999999</v>
      </c>
      <c r="N4" s="31">
        <f t="shared" ref="N4:N6" si="3">(H4-J4-K4-M4)/E4</f>
        <v>381.15409124999996</v>
      </c>
      <c r="O4" s="29">
        <v>25</v>
      </c>
      <c r="P4" s="31">
        <f t="shared" ref="P4:P6" si="4">(N4*E4)-O4</f>
        <v>74300.047793749996</v>
      </c>
      <c r="Q4" s="29">
        <v>63920.05</v>
      </c>
      <c r="R4" s="121">
        <f t="shared" ref="R4:R6" si="5">P4-Q4</f>
        <v>10379.997793749993</v>
      </c>
      <c r="S4" s="29" t="s">
        <v>222</v>
      </c>
      <c r="T4" s="29" t="s">
        <v>118</v>
      </c>
      <c r="U4" s="51">
        <f>'week 5'!S36+P4</f>
        <v>75800.889293750006</v>
      </c>
      <c r="V4" s="38"/>
      <c r="W4" s="38"/>
      <c r="X4" s="38"/>
      <c r="Y4" s="38"/>
      <c r="Z4" s="38"/>
    </row>
    <row r="5" spans="1:26">
      <c r="A5" s="29">
        <v>2</v>
      </c>
      <c r="B5" s="64">
        <v>45017</v>
      </c>
      <c r="C5" s="29" t="s">
        <v>214</v>
      </c>
      <c r="D5" s="29" t="s">
        <v>98</v>
      </c>
      <c r="E5" s="29">
        <v>125</v>
      </c>
      <c r="F5" s="29">
        <v>900</v>
      </c>
      <c r="G5" s="29">
        <v>758.91060000000004</v>
      </c>
      <c r="H5" s="31">
        <f t="shared" si="0"/>
        <v>112500</v>
      </c>
      <c r="I5" s="32">
        <v>3.7000000000000002E-3</v>
      </c>
      <c r="J5" s="31">
        <f>H5*I5</f>
        <v>416.25</v>
      </c>
      <c r="K5" s="29">
        <f t="shared" si="1"/>
        <v>1322.7131249999991</v>
      </c>
      <c r="L5" s="33">
        <v>1.4999999999999999E-4</v>
      </c>
      <c r="M5" s="31">
        <f t="shared" si="2"/>
        <v>16.875</v>
      </c>
      <c r="N5" s="31">
        <f t="shared" si="3"/>
        <v>885.95329500000003</v>
      </c>
      <c r="O5" s="29">
        <v>25</v>
      </c>
      <c r="P5" s="31">
        <f t="shared" si="4"/>
        <v>110719.16187500001</v>
      </c>
      <c r="Q5" s="29">
        <v>94888.824999999997</v>
      </c>
      <c r="R5" s="121">
        <f t="shared" si="5"/>
        <v>15830.336875000008</v>
      </c>
      <c r="S5" s="29" t="s">
        <v>223</v>
      </c>
      <c r="T5" s="51" t="s">
        <v>103</v>
      </c>
      <c r="U5" s="51">
        <f>'week 5'!S34+P5</f>
        <v>120849.54125000001</v>
      </c>
      <c r="V5" s="38"/>
      <c r="W5" s="38"/>
      <c r="X5" s="38"/>
      <c r="Y5" s="38"/>
      <c r="Z5" s="38"/>
    </row>
    <row r="6" spans="1:26">
      <c r="A6" s="39">
        <v>3</v>
      </c>
      <c r="B6" s="69">
        <v>44986</v>
      </c>
      <c r="C6" s="29" t="s">
        <v>168</v>
      </c>
      <c r="D6" s="29" t="s">
        <v>106</v>
      </c>
      <c r="E6" s="29">
        <v>50</v>
      </c>
      <c r="F6" s="29">
        <v>767.9</v>
      </c>
      <c r="G6" s="29">
        <f>'Week 3'!M4</f>
        <v>681.81785000000002</v>
      </c>
      <c r="H6" s="31">
        <f t="shared" si="0"/>
        <v>38395</v>
      </c>
      <c r="I6" s="32">
        <v>4.0000000000000001E-3</v>
      </c>
      <c r="J6" s="29">
        <f>I6*H6</f>
        <v>153.58000000000001</v>
      </c>
      <c r="K6" s="31">
        <f t="shared" si="1"/>
        <v>322.80806249999983</v>
      </c>
      <c r="L6" s="65">
        <v>1.4999999999999999E-4</v>
      </c>
      <c r="M6" s="31">
        <f t="shared" si="2"/>
        <v>5.7592499999999998</v>
      </c>
      <c r="N6" s="31">
        <f t="shared" si="3"/>
        <v>758.25705374999995</v>
      </c>
      <c r="O6" s="29">
        <v>25</v>
      </c>
      <c r="P6" s="31">
        <f t="shared" si="4"/>
        <v>37887.852687499995</v>
      </c>
      <c r="Q6" s="31">
        <f>'Week 3'!N4</f>
        <v>34115.892500000002</v>
      </c>
      <c r="R6" s="121">
        <f t="shared" si="5"/>
        <v>3771.9601874999935</v>
      </c>
      <c r="S6" s="29" t="s">
        <v>224</v>
      </c>
      <c r="T6" s="29" t="s">
        <v>108</v>
      </c>
      <c r="U6" s="31">
        <f>'week 5'!S32+P6</f>
        <v>41778.341787499994</v>
      </c>
      <c r="V6" s="38"/>
      <c r="W6" s="38"/>
      <c r="X6" s="38"/>
      <c r="Y6" s="38"/>
      <c r="Z6" s="38"/>
    </row>
    <row r="7" spans="1:26">
      <c r="A7" s="26"/>
      <c r="B7" s="26"/>
      <c r="C7" s="26"/>
      <c r="D7" s="26"/>
      <c r="E7" s="26"/>
      <c r="F7" s="26"/>
      <c r="G7" s="26"/>
      <c r="H7" s="26"/>
      <c r="I7" s="26"/>
      <c r="J7" s="26"/>
      <c r="K7" s="26"/>
      <c r="L7" s="26"/>
      <c r="M7" s="26"/>
      <c r="N7" s="195" t="s">
        <v>152</v>
      </c>
      <c r="O7" s="170"/>
      <c r="P7" s="31">
        <f>SUM(P4:P6)</f>
        <v>222907.06235625001</v>
      </c>
      <c r="Q7" s="26"/>
      <c r="R7" s="26"/>
      <c r="S7" s="38"/>
      <c r="T7" s="29" t="s">
        <v>113</v>
      </c>
      <c r="U7" s="51">
        <f>'week 5'!S35</f>
        <v>9694.3078124999956</v>
      </c>
      <c r="V7" s="38"/>
      <c r="W7" s="38"/>
      <c r="X7" s="38"/>
      <c r="Y7" s="38"/>
      <c r="Z7" s="38"/>
    </row>
    <row r="8" spans="1:26">
      <c r="A8" s="26"/>
      <c r="B8" s="26"/>
      <c r="C8" s="26"/>
      <c r="D8" s="26"/>
      <c r="E8" s="26"/>
      <c r="F8" s="26"/>
      <c r="G8" s="26"/>
      <c r="H8" s="26"/>
      <c r="I8" s="26"/>
      <c r="J8" s="26"/>
      <c r="K8" s="26"/>
      <c r="L8" s="26"/>
      <c r="M8" s="26"/>
      <c r="N8" s="174" t="s">
        <v>131</v>
      </c>
      <c r="O8" s="170"/>
      <c r="P8" s="31">
        <f>SUM(Q4:Q6)</f>
        <v>192924.76750000002</v>
      </c>
      <c r="Q8" s="26"/>
      <c r="R8" s="26"/>
      <c r="S8" s="38"/>
      <c r="T8" s="53" t="s">
        <v>92</v>
      </c>
      <c r="U8" s="40">
        <f>SUM(U3:U7)</f>
        <v>249728.28504374999</v>
      </c>
      <c r="V8" s="38"/>
      <c r="W8" s="38"/>
      <c r="X8" s="38"/>
      <c r="Y8" s="38"/>
      <c r="Z8" s="38"/>
    </row>
    <row r="9" spans="1:26">
      <c r="A9" s="38"/>
      <c r="B9" s="38"/>
      <c r="C9" s="38"/>
      <c r="D9" s="38"/>
      <c r="E9" s="38"/>
      <c r="F9" s="38"/>
      <c r="G9" s="38"/>
      <c r="H9" s="38"/>
      <c r="I9" s="38"/>
      <c r="J9" s="38"/>
      <c r="K9" s="38"/>
      <c r="L9" s="38"/>
      <c r="M9" s="38"/>
      <c r="N9" s="174" t="s">
        <v>132</v>
      </c>
      <c r="O9" s="170"/>
      <c r="P9" s="31">
        <f>P7-P8</f>
        <v>29982.294856249995</v>
      </c>
      <c r="Q9" s="38"/>
      <c r="R9" s="38"/>
      <c r="S9" s="38"/>
      <c r="T9" s="38"/>
      <c r="U9" s="38"/>
      <c r="V9" s="38"/>
      <c r="W9" s="38"/>
      <c r="X9" s="38"/>
      <c r="Y9" s="38"/>
      <c r="Z9" s="38"/>
    </row>
    <row r="10" spans="1:26">
      <c r="A10" s="38"/>
      <c r="B10" s="38"/>
      <c r="C10" s="38"/>
      <c r="D10" s="38"/>
      <c r="E10" s="38"/>
      <c r="F10" s="38"/>
      <c r="G10" s="38"/>
      <c r="H10" s="38"/>
      <c r="I10" s="38"/>
      <c r="J10" s="38"/>
      <c r="K10" s="38"/>
      <c r="L10" s="38"/>
      <c r="M10" s="38"/>
      <c r="N10" s="174" t="s">
        <v>225</v>
      </c>
      <c r="O10" s="170"/>
      <c r="P10" s="31">
        <f>'week 5'!N37</f>
        <v>26821.222727499975</v>
      </c>
      <c r="Q10" s="38"/>
      <c r="R10" s="38"/>
      <c r="S10" s="38"/>
      <c r="T10" s="38"/>
      <c r="U10" s="38"/>
      <c r="V10" s="38"/>
      <c r="W10" s="38"/>
      <c r="X10" s="38"/>
      <c r="Y10" s="38"/>
      <c r="Z10" s="38"/>
    </row>
    <row r="11" spans="1:26">
      <c r="A11" s="38"/>
      <c r="B11" s="38"/>
      <c r="C11" s="38"/>
      <c r="D11" s="38"/>
      <c r="E11" s="38"/>
      <c r="F11" s="38"/>
      <c r="G11" s="38"/>
      <c r="H11" s="38"/>
      <c r="I11" s="38"/>
      <c r="J11" s="38"/>
      <c r="K11" s="38"/>
      <c r="L11" s="38"/>
      <c r="M11" s="38"/>
      <c r="N11" s="174" t="s">
        <v>226</v>
      </c>
      <c r="O11" s="170"/>
      <c r="P11" s="40">
        <f>P10+P7</f>
        <v>249728.28508374997</v>
      </c>
      <c r="Q11" s="38"/>
      <c r="R11" s="38"/>
      <c r="S11" s="38"/>
      <c r="T11" s="38"/>
      <c r="U11" s="38"/>
      <c r="V11" s="38"/>
      <c r="W11" s="38"/>
      <c r="X11" s="38"/>
      <c r="Y11" s="38"/>
      <c r="Z11" s="38"/>
    </row>
    <row r="12" spans="1:26">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row>
    <row r="13" spans="1:26">
      <c r="A13" s="167" t="s">
        <v>227</v>
      </c>
      <c r="B13" s="145"/>
      <c r="C13" s="145"/>
      <c r="D13" s="38"/>
      <c r="E13" s="38"/>
      <c r="F13" s="38"/>
      <c r="G13" s="38"/>
      <c r="H13" s="38"/>
      <c r="I13" s="38"/>
      <c r="J13" s="38"/>
      <c r="K13" s="38"/>
      <c r="L13" s="38"/>
      <c r="M13" s="38"/>
      <c r="N13" s="38"/>
      <c r="O13" s="38"/>
      <c r="P13" s="38"/>
      <c r="Q13" s="38"/>
      <c r="R13" s="38"/>
      <c r="S13" s="38"/>
      <c r="T13" s="38"/>
      <c r="U13" s="38"/>
      <c r="V13" s="38"/>
      <c r="W13" s="38"/>
      <c r="X13" s="38"/>
      <c r="Y13" s="38"/>
      <c r="Z13" s="38"/>
    </row>
    <row r="14" spans="1:26">
      <c r="A14" s="39" t="s">
        <v>79</v>
      </c>
      <c r="B14" s="39" t="s">
        <v>35</v>
      </c>
      <c r="C14" s="39" t="s">
        <v>81</v>
      </c>
      <c r="D14" s="39" t="s">
        <v>82</v>
      </c>
      <c r="E14" s="39" t="s">
        <v>83</v>
      </c>
      <c r="F14" s="39" t="s">
        <v>84</v>
      </c>
      <c r="G14" s="39" t="s">
        <v>85</v>
      </c>
      <c r="H14" s="38"/>
      <c r="I14" s="38"/>
      <c r="J14" s="38"/>
      <c r="K14" s="38"/>
      <c r="L14" s="38"/>
      <c r="M14" s="38"/>
      <c r="N14" s="38"/>
      <c r="O14" s="38"/>
      <c r="P14" s="38"/>
      <c r="Q14" s="38"/>
      <c r="R14" s="38"/>
      <c r="S14" s="38"/>
      <c r="T14" s="38"/>
      <c r="U14" s="38"/>
      <c r="V14" s="38"/>
      <c r="W14" s="38"/>
      <c r="X14" s="38"/>
      <c r="Y14" s="38"/>
      <c r="Z14" s="38"/>
    </row>
    <row r="15" spans="1:26">
      <c r="A15" s="57">
        <v>2</v>
      </c>
      <c r="B15" s="122">
        <v>45078</v>
      </c>
      <c r="C15" s="29" t="s">
        <v>105</v>
      </c>
      <c r="D15" s="29" t="s">
        <v>106</v>
      </c>
      <c r="E15" s="29">
        <v>100</v>
      </c>
      <c r="F15" s="29">
        <v>520</v>
      </c>
      <c r="G15" s="31">
        <f t="shared" ref="G15:G21" si="6">E15*F15</f>
        <v>52000</v>
      </c>
      <c r="H15" s="38"/>
      <c r="I15" s="38"/>
      <c r="J15" s="38"/>
      <c r="K15" s="38"/>
      <c r="L15" s="38"/>
      <c r="M15" s="38"/>
      <c r="N15" s="38"/>
      <c r="O15" s="38"/>
      <c r="P15" s="38"/>
      <c r="Q15" s="38"/>
      <c r="R15" s="38"/>
      <c r="S15" s="38"/>
      <c r="T15" s="38"/>
      <c r="U15" s="38"/>
      <c r="V15" s="38"/>
      <c r="W15" s="38"/>
      <c r="X15" s="38"/>
      <c r="Y15" s="38"/>
      <c r="Z15" s="38"/>
    </row>
    <row r="16" spans="1:26">
      <c r="A16" s="57">
        <v>4</v>
      </c>
      <c r="B16" s="122">
        <v>45078</v>
      </c>
      <c r="C16" s="98" t="s">
        <v>176</v>
      </c>
      <c r="D16" s="29" t="s">
        <v>116</v>
      </c>
      <c r="E16" s="29">
        <v>150</v>
      </c>
      <c r="F16" s="29">
        <v>258.89999999999998</v>
      </c>
      <c r="G16" s="37">
        <f t="shared" si="6"/>
        <v>38835</v>
      </c>
      <c r="H16" s="38"/>
      <c r="I16" s="38"/>
      <c r="J16" s="38"/>
      <c r="K16" s="38"/>
      <c r="L16" s="38"/>
      <c r="M16" s="38"/>
      <c r="N16" s="38"/>
      <c r="O16" s="38"/>
      <c r="P16" s="38"/>
      <c r="Q16" s="38"/>
      <c r="R16" s="38"/>
      <c r="S16" s="38"/>
      <c r="T16" s="38"/>
      <c r="U16" s="38"/>
      <c r="V16" s="38"/>
      <c r="W16" s="38"/>
      <c r="X16" s="38"/>
      <c r="Y16" s="38"/>
      <c r="Z16" s="38"/>
    </row>
    <row r="17" spans="1:26">
      <c r="A17" s="31"/>
      <c r="B17" s="123">
        <v>45078</v>
      </c>
      <c r="C17" s="124" t="s">
        <v>189</v>
      </c>
      <c r="D17" s="125" t="s">
        <v>160</v>
      </c>
      <c r="E17" s="126">
        <v>50</v>
      </c>
      <c r="F17" s="29">
        <v>621</v>
      </c>
      <c r="G17" s="37">
        <f t="shared" si="6"/>
        <v>31050</v>
      </c>
      <c r="H17" s="38"/>
      <c r="I17" s="38"/>
      <c r="J17" s="38"/>
      <c r="K17" s="38"/>
      <c r="L17" s="38"/>
      <c r="M17" s="38"/>
      <c r="N17" s="38"/>
      <c r="O17" s="38"/>
      <c r="P17" s="38"/>
      <c r="Q17" s="38"/>
      <c r="R17" s="38"/>
      <c r="S17" s="38"/>
      <c r="T17" s="38"/>
      <c r="U17" s="38"/>
      <c r="V17" s="38"/>
      <c r="W17" s="38"/>
      <c r="X17" s="38"/>
      <c r="Y17" s="38"/>
      <c r="Z17" s="38"/>
    </row>
    <row r="18" spans="1:26">
      <c r="A18" s="31"/>
      <c r="B18" s="123">
        <v>45078</v>
      </c>
      <c r="C18" s="127" t="s">
        <v>218</v>
      </c>
      <c r="D18" s="128" t="s">
        <v>212</v>
      </c>
      <c r="E18" s="129">
        <v>65</v>
      </c>
      <c r="F18" s="29">
        <v>478</v>
      </c>
      <c r="G18" s="37">
        <f t="shared" si="6"/>
        <v>31070</v>
      </c>
      <c r="H18" s="38"/>
      <c r="I18" s="38"/>
      <c r="J18" s="38"/>
      <c r="K18" s="38"/>
      <c r="L18" s="38"/>
      <c r="M18" s="38"/>
      <c r="N18" s="38"/>
      <c r="O18" s="38"/>
      <c r="P18" s="38"/>
      <c r="Q18" s="38"/>
      <c r="R18" s="38"/>
      <c r="S18" s="38"/>
      <c r="T18" s="38"/>
      <c r="U18" s="38"/>
      <c r="V18" s="38"/>
      <c r="W18" s="38"/>
      <c r="X18" s="38"/>
      <c r="Y18" s="38"/>
      <c r="Z18" s="38"/>
    </row>
    <row r="19" spans="1:26">
      <c r="A19" s="31"/>
      <c r="B19" s="123">
        <v>45078</v>
      </c>
      <c r="C19" s="127" t="s">
        <v>159</v>
      </c>
      <c r="D19" s="128" t="s">
        <v>160</v>
      </c>
      <c r="E19" s="129">
        <v>50</v>
      </c>
      <c r="F19" s="29">
        <v>690</v>
      </c>
      <c r="G19" s="37">
        <f t="shared" si="6"/>
        <v>34500</v>
      </c>
      <c r="H19" s="38"/>
      <c r="I19" s="38"/>
      <c r="J19" s="38"/>
      <c r="K19" s="38"/>
      <c r="L19" s="38"/>
      <c r="M19" s="38"/>
      <c r="N19" s="38"/>
      <c r="O19" s="38"/>
      <c r="P19" s="38"/>
      <c r="Q19" s="38"/>
      <c r="R19" s="38"/>
      <c r="S19" s="38"/>
      <c r="T19" s="38"/>
      <c r="U19" s="38"/>
      <c r="V19" s="38"/>
      <c r="W19" s="38"/>
      <c r="X19" s="38"/>
      <c r="Y19" s="38"/>
      <c r="Z19" s="38"/>
    </row>
    <row r="20" spans="1:26">
      <c r="A20" s="29">
        <v>7</v>
      </c>
      <c r="B20" s="123">
        <v>45078</v>
      </c>
      <c r="C20" s="29" t="s">
        <v>110</v>
      </c>
      <c r="D20" s="29" t="s">
        <v>191</v>
      </c>
      <c r="E20" s="29">
        <v>80</v>
      </c>
      <c r="F20" s="29">
        <v>918.9</v>
      </c>
      <c r="G20" s="29">
        <f t="shared" si="6"/>
        <v>73512</v>
      </c>
      <c r="H20" s="38"/>
      <c r="I20" s="38"/>
      <c r="J20" s="38"/>
      <c r="K20" s="38"/>
      <c r="L20" s="38"/>
      <c r="M20" s="38"/>
      <c r="N20" s="38"/>
      <c r="O20" s="38"/>
      <c r="P20" s="38"/>
      <c r="Q20" s="38"/>
      <c r="R20" s="38"/>
      <c r="S20" s="38"/>
      <c r="T20" s="38"/>
      <c r="U20" s="38"/>
      <c r="V20" s="38"/>
      <c r="W20" s="38"/>
      <c r="X20" s="38"/>
      <c r="Y20" s="38"/>
      <c r="Z20" s="38"/>
    </row>
    <row r="21" spans="1:26">
      <c r="A21" s="29">
        <v>7</v>
      </c>
      <c r="B21" s="123">
        <v>45078</v>
      </c>
      <c r="C21" s="29" t="s">
        <v>201</v>
      </c>
      <c r="D21" s="29" t="s">
        <v>202</v>
      </c>
      <c r="E21" s="29">
        <v>130</v>
      </c>
      <c r="F21" s="29">
        <v>337.3</v>
      </c>
      <c r="G21" s="29">
        <f t="shared" si="6"/>
        <v>43849</v>
      </c>
      <c r="H21" s="72"/>
      <c r="I21" s="72"/>
      <c r="J21" s="72"/>
      <c r="K21" s="72"/>
      <c r="L21" s="72"/>
      <c r="M21" s="72"/>
      <c r="N21" s="72"/>
      <c r="O21" s="72"/>
      <c r="P21" s="72"/>
      <c r="Q21" s="72"/>
      <c r="R21" s="72"/>
      <c r="S21" s="72"/>
      <c r="T21" s="72"/>
      <c r="U21" s="72"/>
      <c r="V21" s="38"/>
      <c r="W21" s="38"/>
      <c r="X21" s="38"/>
      <c r="Y21" s="38"/>
      <c r="Z21" s="38"/>
    </row>
    <row r="22" spans="1:26">
      <c r="A22" s="168" t="s">
        <v>228</v>
      </c>
      <c r="B22" s="145"/>
      <c r="C22" s="145"/>
      <c r="D22" s="38"/>
      <c r="E22" s="38"/>
      <c r="F22" s="39" t="s">
        <v>140</v>
      </c>
      <c r="G22" s="31">
        <f>SUM(G15:G21)</f>
        <v>304816</v>
      </c>
      <c r="H22" s="38"/>
      <c r="I22" s="38"/>
      <c r="J22" s="38"/>
      <c r="K22" s="38"/>
      <c r="L22" s="38"/>
      <c r="M22" s="38"/>
      <c r="N22" s="38"/>
      <c r="O22" s="38"/>
      <c r="P22" s="38"/>
      <c r="Q22" s="38"/>
      <c r="R22" s="38"/>
      <c r="S22" s="38"/>
      <c r="T22" s="38"/>
      <c r="U22" s="38"/>
      <c r="V22" s="38"/>
      <c r="W22" s="38"/>
      <c r="X22" s="38"/>
      <c r="Y22" s="38"/>
      <c r="Z22" s="38"/>
    </row>
    <row r="23" spans="1:26">
      <c r="A23" s="38"/>
      <c r="B23" s="38"/>
      <c r="C23" s="38"/>
      <c r="D23" s="38"/>
      <c r="E23" s="38"/>
      <c r="F23" s="43" t="s">
        <v>220</v>
      </c>
      <c r="G23" s="45">
        <v>249743.19508375</v>
      </c>
      <c r="H23" s="38"/>
      <c r="I23" s="38"/>
      <c r="J23" s="38"/>
      <c r="K23" s="38"/>
      <c r="L23" s="38"/>
      <c r="M23" s="38"/>
      <c r="N23" s="38"/>
      <c r="O23" s="38"/>
      <c r="P23" s="38"/>
      <c r="Q23" s="38"/>
      <c r="R23" s="38"/>
      <c r="S23" s="38"/>
      <c r="T23" s="38"/>
      <c r="U23" s="38"/>
      <c r="V23" s="38"/>
      <c r="W23" s="38"/>
      <c r="X23" s="38"/>
      <c r="Y23" s="38"/>
      <c r="Z23" s="38"/>
    </row>
    <row r="24" spans="1:26">
      <c r="A24" s="38"/>
      <c r="B24" s="38"/>
      <c r="C24" s="38"/>
      <c r="D24" s="38"/>
      <c r="E24" s="38"/>
      <c r="F24" s="39" t="s">
        <v>141</v>
      </c>
      <c r="G24" s="40">
        <f>G22+G23</f>
        <v>554559.19508374995</v>
      </c>
      <c r="H24" s="38"/>
      <c r="I24" s="38"/>
      <c r="J24" s="38"/>
      <c r="K24" s="38"/>
      <c r="L24" s="38"/>
      <c r="M24" s="38"/>
      <c r="N24" s="38"/>
      <c r="O24" s="38"/>
      <c r="P24" s="38"/>
      <c r="Q24" s="38"/>
      <c r="R24" s="38"/>
      <c r="S24" s="38"/>
      <c r="T24" s="38"/>
      <c r="U24" s="38"/>
      <c r="V24" s="38"/>
      <c r="W24" s="38"/>
      <c r="X24" s="38"/>
      <c r="Y24" s="38"/>
      <c r="Z24" s="38"/>
    </row>
    <row r="25" spans="1:26">
      <c r="A25" s="38"/>
      <c r="B25" s="38"/>
      <c r="C25" s="38"/>
      <c r="D25" s="38"/>
      <c r="E25" s="38"/>
      <c r="F25" s="38"/>
      <c r="G25" s="38"/>
      <c r="H25" s="38"/>
      <c r="I25" s="38"/>
      <c r="J25" s="38"/>
      <c r="K25" s="38"/>
      <c r="L25" s="38"/>
      <c r="M25" s="38"/>
      <c r="N25" s="38"/>
      <c r="O25" s="38"/>
      <c r="P25" s="38"/>
      <c r="Q25" s="38"/>
      <c r="R25" s="38"/>
      <c r="S25" s="38"/>
      <c r="T25" s="38"/>
      <c r="U25" s="38"/>
      <c r="V25" s="38"/>
      <c r="W25" s="38"/>
      <c r="X25" s="38"/>
      <c r="Y25" s="38"/>
      <c r="Z25" s="38"/>
    </row>
    <row r="26" spans="1:26">
      <c r="A26" s="38"/>
      <c r="B26" s="38"/>
      <c r="C26" s="38"/>
      <c r="D26" s="38"/>
      <c r="E26" s="38"/>
      <c r="F26" s="38"/>
      <c r="G26" s="38"/>
      <c r="H26" s="38"/>
      <c r="I26" s="38"/>
      <c r="J26" s="38"/>
      <c r="K26" s="38"/>
      <c r="L26" s="38"/>
      <c r="M26" s="38"/>
      <c r="N26" s="38"/>
      <c r="O26" s="38"/>
      <c r="P26" s="38"/>
      <c r="Q26" s="38"/>
      <c r="R26" s="38"/>
      <c r="S26" s="38"/>
      <c r="T26" s="38"/>
      <c r="U26" s="38"/>
      <c r="V26" s="38"/>
      <c r="W26" s="38"/>
      <c r="X26" s="38"/>
      <c r="Y26" s="38"/>
      <c r="Z26" s="38"/>
    </row>
    <row r="27" spans="1:26">
      <c r="A27" s="38"/>
      <c r="B27" s="38"/>
      <c r="C27" s="38"/>
      <c r="D27" s="38"/>
      <c r="E27" s="38"/>
      <c r="F27" s="38"/>
      <c r="G27" s="38"/>
      <c r="H27" s="38"/>
      <c r="I27" s="38"/>
      <c r="J27" s="38"/>
      <c r="K27" s="38"/>
      <c r="L27" s="38"/>
      <c r="M27" s="38"/>
      <c r="N27" s="38"/>
      <c r="O27" s="38"/>
      <c r="P27" s="38"/>
      <c r="Q27" s="38"/>
      <c r="R27" s="38"/>
      <c r="S27" s="38"/>
      <c r="T27" s="38"/>
      <c r="U27" s="38"/>
      <c r="V27" s="38"/>
      <c r="W27" s="38"/>
      <c r="X27" s="38"/>
      <c r="Y27" s="38"/>
      <c r="Z27" s="38"/>
    </row>
    <row r="28" spans="1:26">
      <c r="A28" s="38"/>
      <c r="B28" s="38"/>
      <c r="C28" s="38"/>
      <c r="D28" s="38"/>
      <c r="E28" s="38"/>
      <c r="F28" s="38"/>
      <c r="G28" s="38"/>
      <c r="H28" s="38"/>
      <c r="I28" s="38"/>
      <c r="J28" s="38"/>
      <c r="K28" s="38"/>
      <c r="L28" s="38"/>
      <c r="M28" s="38"/>
      <c r="N28" s="38"/>
      <c r="O28" s="38"/>
      <c r="P28" s="38"/>
      <c r="Q28" s="38"/>
      <c r="R28" s="38"/>
      <c r="S28" s="38"/>
      <c r="T28" s="38"/>
      <c r="U28" s="38"/>
      <c r="V28" s="38"/>
      <c r="W28" s="38"/>
      <c r="X28" s="38"/>
      <c r="Y28" s="38"/>
      <c r="Z28" s="38"/>
    </row>
    <row r="29" spans="1:26">
      <c r="A29" s="38"/>
      <c r="B29" s="38"/>
      <c r="C29" s="38"/>
      <c r="D29" s="38"/>
      <c r="E29" s="38"/>
      <c r="F29" s="38"/>
      <c r="G29" s="38"/>
      <c r="H29" s="38"/>
      <c r="I29" s="38"/>
      <c r="J29" s="38"/>
      <c r="K29" s="38"/>
      <c r="L29" s="38"/>
      <c r="M29" s="38"/>
      <c r="N29" s="38"/>
      <c r="O29" s="38"/>
      <c r="P29" s="38"/>
      <c r="Q29" s="38"/>
      <c r="R29" s="38"/>
      <c r="S29" s="38"/>
      <c r="T29" s="38"/>
      <c r="U29" s="38"/>
      <c r="V29" s="38"/>
      <c r="W29" s="38"/>
      <c r="X29" s="38"/>
      <c r="Y29" s="38"/>
      <c r="Z29" s="38"/>
    </row>
    <row r="30" spans="1:26">
      <c r="A30" s="38"/>
      <c r="B30" s="38"/>
      <c r="C30" s="38"/>
      <c r="D30" s="38"/>
      <c r="E30" s="38"/>
      <c r="F30" s="38"/>
      <c r="G30" s="38"/>
      <c r="H30" s="38"/>
      <c r="I30" s="38"/>
      <c r="J30" s="38"/>
      <c r="K30" s="38"/>
      <c r="L30" s="38"/>
      <c r="M30" s="38"/>
      <c r="N30" s="38"/>
      <c r="O30" s="38"/>
      <c r="P30" s="38"/>
      <c r="Q30" s="38"/>
      <c r="R30" s="38"/>
      <c r="S30" s="38"/>
      <c r="T30" s="38"/>
      <c r="U30" s="38"/>
      <c r="V30" s="38"/>
      <c r="W30" s="38"/>
      <c r="X30" s="38"/>
      <c r="Y30" s="38"/>
      <c r="Z30" s="38"/>
    </row>
    <row r="31" spans="1:26">
      <c r="A31" s="38"/>
      <c r="B31" s="38"/>
      <c r="C31" s="38"/>
      <c r="D31" s="38"/>
      <c r="E31" s="38"/>
      <c r="F31" s="38"/>
      <c r="G31" s="38"/>
      <c r="H31" s="38"/>
      <c r="I31" s="38"/>
      <c r="J31" s="38"/>
      <c r="K31" s="38"/>
      <c r="L31" s="38"/>
      <c r="M31" s="38"/>
      <c r="N31" s="38"/>
      <c r="O31" s="38"/>
      <c r="P31" s="38"/>
      <c r="Q31" s="38"/>
      <c r="R31" s="38"/>
      <c r="S31" s="38"/>
      <c r="T31" s="38"/>
      <c r="U31" s="38"/>
      <c r="V31" s="38"/>
      <c r="W31" s="38"/>
      <c r="X31" s="38"/>
      <c r="Y31" s="38"/>
      <c r="Z31" s="38"/>
    </row>
    <row r="32" spans="1:26">
      <c r="A32" s="38"/>
      <c r="B32" s="38"/>
      <c r="C32" s="38"/>
      <c r="D32" s="38"/>
      <c r="E32" s="38"/>
      <c r="F32" s="38"/>
      <c r="G32" s="38"/>
      <c r="H32" s="38"/>
      <c r="I32" s="38"/>
      <c r="J32" s="38"/>
      <c r="K32" s="38"/>
      <c r="L32" s="38"/>
      <c r="M32" s="38"/>
      <c r="N32" s="38"/>
      <c r="O32" s="38"/>
      <c r="P32" s="38"/>
      <c r="Q32" s="38"/>
      <c r="R32" s="38"/>
      <c r="S32" s="38"/>
      <c r="T32" s="38"/>
      <c r="U32" s="38"/>
      <c r="V32" s="38"/>
      <c r="W32" s="38"/>
      <c r="X32" s="38"/>
      <c r="Y32" s="38"/>
      <c r="Z32" s="38"/>
    </row>
    <row r="33" spans="1:26">
      <c r="A33" s="38"/>
      <c r="B33" s="38"/>
      <c r="C33" s="38"/>
      <c r="D33" s="38"/>
      <c r="E33" s="38"/>
      <c r="F33" s="38"/>
      <c r="G33" s="38"/>
      <c r="H33" s="38"/>
      <c r="I33" s="38"/>
      <c r="J33" s="38"/>
      <c r="K33" s="38"/>
      <c r="L33" s="38"/>
      <c r="M33" s="38"/>
      <c r="N33" s="38"/>
      <c r="O33" s="38"/>
      <c r="P33" s="38"/>
      <c r="Q33" s="38"/>
      <c r="R33" s="38"/>
      <c r="S33" s="38"/>
      <c r="T33" s="38"/>
      <c r="U33" s="38"/>
      <c r="V33" s="38"/>
      <c r="W33" s="38"/>
      <c r="X33" s="38"/>
      <c r="Y33" s="38"/>
      <c r="Z33" s="38"/>
    </row>
    <row r="34" spans="1:26">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row>
    <row r="35" spans="1:26">
      <c r="A35" s="38"/>
      <c r="B35" s="38"/>
      <c r="C35" s="38"/>
      <c r="D35" s="38"/>
      <c r="E35" s="38"/>
      <c r="F35" s="38"/>
      <c r="G35" s="38"/>
      <c r="H35" s="38"/>
      <c r="I35" s="38"/>
      <c r="J35" s="38"/>
      <c r="K35" s="38"/>
      <c r="L35" s="38"/>
      <c r="M35" s="38"/>
      <c r="N35" s="38"/>
      <c r="O35" s="38"/>
      <c r="P35" s="38"/>
      <c r="Q35" s="38"/>
      <c r="R35" s="38"/>
      <c r="S35" s="38"/>
      <c r="T35" s="38"/>
      <c r="U35" s="38"/>
      <c r="V35" s="38"/>
      <c r="W35" s="38"/>
      <c r="X35" s="38"/>
      <c r="Y35" s="38"/>
      <c r="Z35" s="38"/>
    </row>
    <row r="36" spans="1:26">
      <c r="A36" s="38"/>
      <c r="B36" s="38"/>
      <c r="C36" s="38"/>
      <c r="D36" s="38"/>
      <c r="E36" s="38"/>
      <c r="F36" s="38"/>
      <c r="G36" s="38"/>
      <c r="H36" s="38"/>
      <c r="I36" s="38"/>
      <c r="J36" s="38"/>
      <c r="K36" s="38"/>
      <c r="L36" s="38"/>
      <c r="M36" s="38"/>
      <c r="N36" s="38"/>
      <c r="O36" s="38"/>
      <c r="P36" s="38"/>
      <c r="Q36" s="38"/>
      <c r="R36" s="38"/>
      <c r="S36" s="38"/>
      <c r="T36" s="38"/>
      <c r="U36" s="38"/>
      <c r="V36" s="38"/>
      <c r="W36" s="38"/>
      <c r="X36" s="38"/>
      <c r="Y36" s="38"/>
      <c r="Z36" s="38"/>
    </row>
    <row r="37" spans="1:26">
      <c r="A37" s="38"/>
      <c r="B37" s="38"/>
      <c r="C37" s="38"/>
      <c r="D37" s="38"/>
      <c r="E37" s="38"/>
      <c r="F37" s="38"/>
      <c r="G37" s="38"/>
      <c r="H37" s="38"/>
      <c r="I37" s="38"/>
      <c r="J37" s="38"/>
      <c r="K37" s="38"/>
      <c r="L37" s="38"/>
      <c r="M37" s="38"/>
      <c r="N37" s="38"/>
      <c r="O37" s="38"/>
      <c r="P37" s="38"/>
      <c r="Q37" s="38"/>
      <c r="R37" s="38"/>
      <c r="S37" s="38"/>
      <c r="T37" s="38"/>
      <c r="U37" s="38"/>
      <c r="V37" s="38"/>
      <c r="W37" s="38"/>
      <c r="X37" s="38"/>
      <c r="Y37" s="38"/>
      <c r="Z37" s="38"/>
    </row>
    <row r="38" spans="1:26">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row>
    <row r="39" spans="1:26">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row>
    <row r="40" spans="1:26">
      <c r="A40" s="38"/>
      <c r="B40" s="38"/>
      <c r="C40" s="38"/>
      <c r="D40" s="38"/>
      <c r="E40" s="38"/>
      <c r="F40" s="38"/>
      <c r="G40" s="38"/>
      <c r="H40" s="38"/>
      <c r="I40" s="38"/>
      <c r="J40" s="38"/>
      <c r="K40" s="38"/>
      <c r="L40" s="38"/>
      <c r="M40" s="38"/>
      <c r="N40" s="38"/>
      <c r="O40" s="38"/>
      <c r="P40" s="38"/>
      <c r="Q40" s="38"/>
      <c r="R40" s="38"/>
      <c r="S40" s="38"/>
      <c r="T40" s="38"/>
      <c r="U40" s="38"/>
      <c r="V40" s="38"/>
      <c r="W40" s="38"/>
      <c r="X40" s="38"/>
      <c r="Y40" s="38"/>
      <c r="Z40" s="38"/>
    </row>
    <row r="41" spans="1:26">
      <c r="A41" s="38"/>
      <c r="B41" s="38"/>
      <c r="C41" s="38"/>
      <c r="D41" s="38"/>
      <c r="E41" s="38"/>
      <c r="F41" s="38"/>
      <c r="G41" s="38"/>
      <c r="H41" s="38"/>
      <c r="I41" s="38"/>
      <c r="J41" s="38"/>
      <c r="K41" s="38"/>
      <c r="L41" s="38"/>
      <c r="M41" s="38"/>
      <c r="N41" s="38"/>
      <c r="O41" s="38"/>
      <c r="P41" s="38"/>
      <c r="Q41" s="38"/>
      <c r="R41" s="38"/>
      <c r="S41" s="38"/>
      <c r="T41" s="38"/>
      <c r="U41" s="38"/>
      <c r="V41" s="38"/>
      <c r="W41" s="38"/>
      <c r="X41" s="38"/>
      <c r="Y41" s="38"/>
      <c r="Z41" s="38"/>
    </row>
    <row r="42" spans="1:26">
      <c r="A42" s="38"/>
      <c r="B42" s="38"/>
      <c r="C42" s="38"/>
      <c r="D42" s="38"/>
      <c r="E42" s="38"/>
      <c r="F42" s="38"/>
      <c r="G42" s="38"/>
      <c r="H42" s="38"/>
      <c r="I42" s="38"/>
      <c r="J42" s="38"/>
      <c r="K42" s="38"/>
      <c r="L42" s="38"/>
      <c r="M42" s="38"/>
      <c r="N42" s="38"/>
      <c r="O42" s="38"/>
      <c r="P42" s="38"/>
      <c r="Q42" s="38"/>
      <c r="R42" s="38"/>
      <c r="S42" s="38"/>
      <c r="T42" s="38"/>
      <c r="U42" s="38"/>
      <c r="V42" s="38"/>
      <c r="W42" s="38"/>
      <c r="X42" s="38"/>
      <c r="Y42" s="38"/>
      <c r="Z42" s="38"/>
    </row>
    <row r="43" spans="1:26">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row>
    <row r="44" spans="1:26">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row>
    <row r="45" spans="1:26">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row>
    <row r="46" spans="1:26">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spans="1:26">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spans="1:26">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row>
    <row r="49" spans="1:26">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spans="1:26">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row>
    <row r="51" spans="1:26">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spans="1:26">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spans="1:26">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spans="1:26">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spans="1:26">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spans="1:26">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spans="1:26">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spans="1:26">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spans="1:26">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spans="1:26">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spans="1:26">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spans="1:26">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spans="1:26">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spans="1:26">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spans="1:26">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spans="1:2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spans="1:26">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spans="1:26">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spans="1:26">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spans="1:26">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spans="1:26">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spans="1:26">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spans="1:26">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spans="1:26">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spans="1:26">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spans="1:2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spans="1:26">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spans="1:26">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spans="1:26">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spans="1:26">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spans="1:26">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spans="1:26">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spans="1:26">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spans="1:26">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spans="1:26">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spans="1:2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spans="1:26">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spans="1:26">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spans="1:26">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spans="1:26">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spans="1:26">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spans="1:26">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spans="1:26">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spans="1:26">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spans="1:26">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spans="1:2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spans="1:26">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spans="1:26">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spans="1:26">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spans="1:26">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spans="1:26">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spans="1:26">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spans="1:26">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spans="1:26">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spans="1:26">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spans="1:2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spans="1:26">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spans="1:26">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spans="1:26">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spans="1:26">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spans="1:26">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spans="1:26">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spans="1:26">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spans="1:26">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spans="1:26">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spans="1:2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spans="1:26">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spans="1:26">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spans="1:26">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spans="1:26">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spans="1:26">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spans="1:26">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spans="1:26">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spans="1:26">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spans="1:26">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spans="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spans="1:26">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spans="1:26">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spans="1:26">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spans="1:26">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spans="1:26">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spans="1:26">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spans="1:26">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spans="1:26">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spans="1:26">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spans="1:2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spans="1:26">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spans="1:26">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spans="1:26">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spans="1:26">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spans="1:26">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spans="1:26">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spans="1:26">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spans="1:26">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spans="1:26">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spans="1:2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spans="1:26">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spans="1:26">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spans="1:26">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spans="1:26">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spans="1:26">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spans="1:26">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spans="1:26">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spans="1:26">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spans="1:26">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spans="1:2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spans="1:26">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spans="1:26">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spans="1:26">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spans="1:26">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spans="1:26">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spans="1:26">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spans="1:26">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spans="1:26">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spans="1:26">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spans="1:2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spans="1:26">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spans="1:26">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spans="1:26">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spans="1:26">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spans="1:26">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spans="1:26">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spans="1:26">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spans="1:26">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spans="1:26">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spans="1:2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spans="1:26">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spans="1:26">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spans="1:26">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spans="1:26">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spans="1:26">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spans="1:26">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spans="1:26">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spans="1:26">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spans="1:26">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spans="1:2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spans="1:26">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spans="1:26">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spans="1:26">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spans="1:26">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spans="1:26">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spans="1:26">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spans="1:26">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spans="1:26">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spans="1:26">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spans="1:2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spans="1:26">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spans="1:26">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spans="1:26">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spans="1:26">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spans="1:26">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spans="1:26">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spans="1:26">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spans="1:26">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spans="1:26">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spans="1:2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spans="1:26">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spans="1:26">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spans="1:26">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spans="1:26">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spans="1:26">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spans="1:26">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spans="1:26">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spans="1:26">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spans="1:26">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spans="1:2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spans="1:26">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spans="1:26">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spans="1:26">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spans="1:26">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spans="1:26">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spans="1:26">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spans="1:26">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spans="1:26">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spans="1:26">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spans="1: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spans="1:26">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spans="1:26">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spans="1:26">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spans="1:26">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spans="1:26">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spans="1:26">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spans="1:26">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spans="1:26">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spans="1:26">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spans="1:2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spans="1:26">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spans="1:26">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spans="1:26">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spans="1:26">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spans="1:26">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spans="1:26">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spans="1:26">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spans="1:26">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spans="1:26">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spans="1:2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spans="1:26">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spans="1:26">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spans="1:26">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spans="1:26">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spans="1:26">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spans="1:26">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spans="1:26">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spans="1:26">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spans="1:26">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spans="1:26">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spans="1:26">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spans="1:26">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spans="1:26">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spans="1:26">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spans="1:26">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spans="1:26">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spans="1:26">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spans="1:26">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spans="1:26">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spans="1:26">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spans="1:26">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spans="1:26">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spans="1:26">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spans="1:26">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spans="1:26">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spans="1:26">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spans="1:26">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spans="1:26">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spans="1:26">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spans="1:26">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spans="1:26">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spans="1:26">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spans="1:26">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spans="1:26">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spans="1:26">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spans="1:26">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spans="1:26">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spans="1:26">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spans="1:26">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spans="1:26">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spans="1:26">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spans="1:26">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spans="1:26">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spans="1:26">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spans="1:26">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spans="1:26">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spans="1:26">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spans="1:26">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spans="1:26">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spans="1:26">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spans="1:26">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spans="1:26">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spans="1:26">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spans="1:26">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spans="1:26">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spans="1:26">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spans="1:26">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spans="1:26">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spans="1:26">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spans="1:26">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spans="1:26">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spans="1:26">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spans="1:26">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spans="1:26">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spans="1:26">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spans="1:26">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spans="1:26">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spans="1:26">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spans="1:26">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spans="1:26">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spans="1:26">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spans="1:26">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spans="1:26">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spans="1:26">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spans="1:26">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spans="1:26">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spans="1:26">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spans="1:26">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spans="1:26">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spans="1:26">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spans="1:26">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spans="1:26">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spans="1:26">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spans="1:26">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spans="1:26">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spans="1:26">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spans="1:26">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spans="1:26">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spans="1:26">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spans="1:26">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spans="1:26">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spans="1:26">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spans="1:26">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spans="1:26">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spans="1:26">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spans="1:26">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spans="1:26">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spans="1:26">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spans="1:26">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spans="1:26">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spans="1:26">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spans="1:26">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spans="1:26">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spans="1:26">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spans="1:26">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spans="1:26">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spans="1:26">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spans="1:26">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spans="1:26">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spans="1:26">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spans="1:26">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spans="1:26">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spans="1:26">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spans="1:26">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spans="1:26">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spans="1:26">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spans="1:26">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spans="1:26">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spans="1:26">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spans="1:26">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spans="1:26">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spans="1:26">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spans="1:26">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spans="1:26">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spans="1:26">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spans="1:26">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spans="1:26">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spans="1:26">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spans="1:26">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spans="1:26">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spans="1:26">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spans="1:26">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spans="1:26">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spans="1:26">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spans="1:26">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spans="1:26">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spans="1:26">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spans="1:26">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spans="1:26">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spans="1:26">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spans="1:26">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spans="1:26">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spans="1:26">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spans="1:26">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spans="1:26">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spans="1:26">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spans="1:26">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spans="1:26">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spans="1:26">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spans="1:26">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spans="1:26">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spans="1:26">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spans="1:26">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spans="1:26">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spans="1:26">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spans="1:26">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spans="1:26">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spans="1:26">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spans="1:26">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spans="1:26">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spans="1:26">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spans="1:26">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spans="1:26">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spans="1:26">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spans="1:26">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spans="1:26">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spans="1:26">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spans="1:26">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spans="1:26">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spans="1:26">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spans="1:26">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spans="1:26">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spans="1:26">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spans="1:26">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spans="1:26">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spans="1:26">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spans="1:26">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spans="1:26">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spans="1:26">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spans="1:26">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spans="1:26">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spans="1:26">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spans="1:26">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spans="1:26">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spans="1:26">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spans="1:26">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spans="1:26">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spans="1:26">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spans="1:26">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spans="1:26">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spans="1:26">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spans="1:26">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spans="1:26">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spans="1:26">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spans="1:26">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spans="1:26">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spans="1:26">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spans="1:26">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spans="1:26">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spans="1:26">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spans="1:26">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spans="1:26">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spans="1:26">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spans="1:26">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spans="1:26">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spans="1:26">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spans="1:26">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spans="1:26">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spans="1:26">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spans="1:26">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spans="1:26">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spans="1:26">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spans="1:26">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spans="1:26">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spans="1:26">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spans="1:26">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spans="1:26">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spans="1:26">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spans="1:26">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spans="1:26">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spans="1:26">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spans="1:26">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spans="1:26">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spans="1:26">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spans="1:26">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spans="1:26">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spans="1:26">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spans="1:26">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spans="1:26">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spans="1:26">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spans="1:26">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spans="1:26">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spans="1:26">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spans="1:26">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spans="1:26">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spans="1:26">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spans="1:26">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spans="1:26">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spans="1:26">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spans="1:26">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spans="1:26">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spans="1:26">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spans="1:26">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spans="1:26">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spans="1:26">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spans="1:26">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spans="1:26">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spans="1:26">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spans="1:26">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spans="1:26">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spans="1:26">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spans="1:26">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spans="1:26">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spans="1:26">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spans="1:26">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spans="1:26">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spans="1:26">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spans="1:26">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spans="1:26">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spans="1:26">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spans="1:26">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spans="1:26">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spans="1:26">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spans="1:26">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spans="1:26">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spans="1:26">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spans="1:26">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spans="1:26">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spans="1:26">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spans="1:26">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spans="1:26">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spans="1:26">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spans="1:26">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spans="1:26">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spans="1:26">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spans="1:26">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spans="1:26">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spans="1:26">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spans="1:26">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spans="1:26">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spans="1:26">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spans="1:26">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spans="1:26">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spans="1:26">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spans="1:26">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spans="1:26">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spans="1:26">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spans="1:26">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spans="1:26">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spans="1:26">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spans="1:26">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spans="1:26">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spans="1:26">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spans="1:26">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spans="1:26">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spans="1:26">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spans="1:26">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spans="1:26">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spans="1:26">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spans="1:26">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spans="1:26">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spans="1:26">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spans="1:26">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spans="1:26">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spans="1:26">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spans="1:26">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spans="1:26">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spans="1:26">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spans="1:26">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spans="1:26">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spans="1:26">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spans="1:26">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spans="1:26">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spans="1:26">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spans="1:26">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spans="1:26">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spans="1:26">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spans="1:26">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spans="1:26">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spans="1:26">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spans="1:26">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spans="1:26">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spans="1:26">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spans="1:26">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spans="1:26">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spans="1:26">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spans="1:26">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spans="1:26">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spans="1:26">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spans="1:26">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spans="1:26">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spans="1:26">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spans="1:26">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spans="1:26">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spans="1:26">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spans="1:26">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spans="1:26">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spans="1:26">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spans="1:26">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spans="1:26">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spans="1:26">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spans="1:26">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spans="1:26">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spans="1:26">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spans="1:26">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spans="1:26">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spans="1:26">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spans="1:26">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spans="1:26">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spans="1:26">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spans="1:26">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spans="1:26">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spans="1:26">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spans="1:26">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spans="1:26">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spans="1:26">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spans="1:26">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spans="1:26">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spans="1:26">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spans="1:26">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spans="1:26">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spans="1:26">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spans="1:26">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spans="1:26">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spans="1:26">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spans="1:26">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spans="1:26">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spans="1:26">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spans="1:26">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spans="1:26">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spans="1:26">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spans="1:26">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spans="1:26">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spans="1:26">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spans="1:26">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spans="1:26">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spans="1:26">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spans="1:26">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spans="1:26">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spans="1:26">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spans="1:26">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spans="1:26">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spans="1:26">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spans="1:26">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spans="1:26">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spans="1:26">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spans="1:26">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spans="1:26">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spans="1:26">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spans="1:26">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spans="1:26">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spans="1:26">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spans="1:26">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spans="1:26">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spans="1:26">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spans="1:26">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spans="1:26">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spans="1:26">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spans="1:26">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spans="1:26">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spans="1:26">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spans="1:26">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spans="1:26">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spans="1:26">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spans="1:26">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spans="1:26">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spans="1:26">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spans="1:26">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spans="1:26">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spans="1:26">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spans="1:26">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spans="1:26">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spans="1:26">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spans="1:26">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spans="1:26">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spans="1:26">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spans="1:26">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spans="1:26">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spans="1:26">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spans="1:26">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spans="1:26">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spans="1:26">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spans="1:26">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spans="1:26">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spans="1:26">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spans="1:26">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spans="1:26">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spans="1:26">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spans="1:26">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spans="1:26">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spans="1:26">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spans="1:26">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spans="1:26">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spans="1:26">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spans="1:26">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spans="1:26">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spans="1:26">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spans="1:26">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spans="1:26">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spans="1:26">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spans="1:26">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spans="1:26">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spans="1:26">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spans="1:26">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spans="1:26">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spans="1:26">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spans="1:26">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spans="1:26">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spans="1:26">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spans="1:26">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spans="1:26">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spans="1:26">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spans="1:26">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spans="1:26">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spans="1:26">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spans="1:26">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spans="1:26">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spans="1:26">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spans="1:26">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spans="1:26">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spans="1:26">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spans="1:26">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spans="1:26">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spans="1:26">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spans="1:26">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spans="1:26">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spans="1:26">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spans="1:26">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spans="1:26">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spans="1:26">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spans="1:26">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spans="1:26">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spans="1:26">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spans="1:26">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spans="1:26">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spans="1:26">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spans="1:26">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spans="1:26">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spans="1:26">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spans="1:26">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spans="1:26">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spans="1:26">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spans="1:26">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spans="1:26">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spans="1:26">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spans="1:26">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spans="1:26">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spans="1:26">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spans="1:26">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spans="1:26">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spans="1:26">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spans="1:26">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spans="1:26">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spans="1:26">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spans="1:26">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spans="1:26">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spans="1:26">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spans="1:26">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spans="1:26">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spans="1:26">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spans="1:26">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spans="1:26">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spans="1:26">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spans="1:26">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spans="1:26">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spans="1:26">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spans="1:26">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spans="1:26">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spans="1:26">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spans="1:26">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spans="1:26">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spans="1:26">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spans="1:26">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spans="1:26">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spans="1:26">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spans="1:26">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spans="1:26">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spans="1:26">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spans="1:26">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spans="1:26">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spans="1:26">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spans="1:26">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spans="1:26">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spans="1:26">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spans="1:26">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spans="1:26">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spans="1:26">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spans="1:26">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spans="1:26">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spans="1:26">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spans="1:26">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spans="1:26">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spans="1:26">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spans="1:26">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spans="1:26">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spans="1:26">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spans="1:26">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spans="1:26">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spans="1:26">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spans="1:26">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spans="1:26">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spans="1:26">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spans="1:26">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spans="1:26">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spans="1:26">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spans="1:26">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spans="1:26">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spans="1:26">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spans="1:26">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spans="1:26">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spans="1:26">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spans="1:26">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spans="1:26">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spans="1:26">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spans="1:26">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spans="1:26">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spans="1:26">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spans="1:26">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spans="1:26">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spans="1:26">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spans="1:26">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spans="1:26">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spans="1:26">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spans="1:26">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spans="1:26">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spans="1:26">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spans="1:26">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spans="1:26">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spans="1:26">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spans="1:26">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spans="1:26">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spans="1:26">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spans="1:26">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spans="1:26">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spans="1:26">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spans="1:26">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spans="1:26">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spans="1:26">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spans="1:26">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spans="1:26">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spans="1:26">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spans="1:26">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spans="1:26">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spans="1:26">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spans="1:26">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spans="1:26">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spans="1:26">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spans="1:26">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spans="1:26">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spans="1:26">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spans="1:26">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spans="1:26">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spans="1:26">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spans="1:26">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spans="1:26">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spans="1:26">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spans="1:26">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spans="1:26">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spans="1:26">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spans="1:26">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spans="1:26">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spans="1:26">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spans="1:26">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spans="1:26">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spans="1:26">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spans="1:26">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spans="1:26">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spans="1:26">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spans="1:26">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spans="1:26">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spans="1:26">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spans="1:26">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spans="1:26">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spans="1:26">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spans="1:26">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spans="1:26">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spans="1:26">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spans="1:26">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spans="1:26">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spans="1:26">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spans="1:26">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spans="1:26">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spans="1:26">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spans="1:26">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spans="1:26">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spans="1:26">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spans="1:26">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spans="1:26">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spans="1:26">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spans="1:26">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spans="1:26">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spans="1:26">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spans="1:26">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spans="1:26">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spans="1:26">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spans="1:26">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spans="1:26">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spans="1:26">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spans="1:26">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spans="1:26">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spans="1:26">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spans="1:26">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spans="1:26">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spans="1:26">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spans="1:26">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spans="1:26">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spans="1:26">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spans="1:26">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spans="1:26">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spans="1:26">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spans="1:26">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spans="1:26">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spans="1:26">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spans="1:26">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spans="1:26">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spans="1:26">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spans="1:26">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spans="1:26">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spans="1:26">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spans="1:26">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spans="1:26">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spans="1:26">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spans="1:26">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spans="1:26">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spans="1:26">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spans="1:26">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spans="1:26">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spans="1:26">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spans="1:26">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spans="1:26">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spans="1:26">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spans="1:26">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spans="1:26">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spans="1:26">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spans="1:26">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spans="1:26">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spans="1:26">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spans="1:26">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spans="1:26">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spans="1:26">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spans="1:26">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spans="1:26">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spans="1:26">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spans="1:26">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spans="1:26">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spans="1:26">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spans="1:26">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spans="1:26">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spans="1:26">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spans="1:26">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spans="1:26">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spans="1:26">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spans="1:26">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spans="1:26">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spans="1:26">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spans="1:26">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spans="1:26">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spans="1:26">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spans="1:26">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spans="1:26">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spans="1:26">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spans="1:26">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spans="1:26">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spans="1:26">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spans="1:26">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spans="1:26">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spans="1:26">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spans="1:26">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spans="1:26">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spans="1:26">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spans="1:26">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spans="1:26">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spans="1:26">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spans="1:26">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spans="1:26">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spans="1:26">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spans="1:26">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spans="1:26">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spans="1:26">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spans="1:26">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spans="1:26">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spans="1:26">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spans="1:26">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spans="1:26">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spans="1:26">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spans="1:26">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spans="1:26">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spans="1:26">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spans="1:26">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spans="1:26">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spans="1:26">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spans="1:26">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spans="1:26">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spans="1:26">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spans="1:26">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spans="1:26">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row r="983" spans="1:26">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row>
    <row r="984" spans="1:26">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row>
    <row r="985" spans="1:26">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row>
    <row r="986" spans="1:26">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row>
    <row r="987" spans="1:26">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row>
    <row r="988" spans="1:26">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row>
    <row r="989" spans="1:26">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row>
    <row r="990" spans="1:26">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row>
    <row r="991" spans="1:26">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row>
    <row r="992" spans="1:26">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row>
  </sheetData>
  <mergeCells count="9">
    <mergeCell ref="A13:C13"/>
    <mergeCell ref="A22:C22"/>
    <mergeCell ref="A1:C1"/>
    <mergeCell ref="A2:B2"/>
    <mergeCell ref="N7:O7"/>
    <mergeCell ref="N8:O8"/>
    <mergeCell ref="N9:O9"/>
    <mergeCell ref="N10:O10"/>
    <mergeCell ref="N11:O1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17"/>
  <sheetViews>
    <sheetView tabSelected="1" workbookViewId="0">
      <selection sqref="A1:C1"/>
    </sheetView>
  </sheetViews>
  <sheetFormatPr defaultColWidth="12.6640625" defaultRowHeight="15.75" customHeight="1"/>
  <cols>
    <col min="1" max="1" width="5.109375" customWidth="1"/>
    <col min="3" max="3" width="23" customWidth="1"/>
    <col min="4" max="4" width="13.44140625" customWidth="1"/>
    <col min="6" max="6" width="14.21875" customWidth="1"/>
    <col min="7" max="7" width="9.88671875" customWidth="1"/>
    <col min="8" max="8" width="12.88671875" customWidth="1"/>
    <col min="9" max="9" width="10.44140625" customWidth="1"/>
    <col min="10" max="10" width="14.109375" customWidth="1"/>
    <col min="12" max="12" width="8.109375" customWidth="1"/>
    <col min="13" max="13" width="12" customWidth="1"/>
    <col min="17" max="17" width="14.44140625" customWidth="1"/>
    <col min="19" max="19" width="28.6640625" customWidth="1"/>
  </cols>
  <sheetData>
    <row r="1" spans="1:26">
      <c r="A1" s="196" t="s">
        <v>229</v>
      </c>
      <c r="B1" s="142"/>
      <c r="C1" s="143"/>
      <c r="D1" s="38"/>
      <c r="E1" s="38"/>
      <c r="F1" s="38"/>
      <c r="G1" s="38"/>
      <c r="H1" s="38"/>
      <c r="I1" s="38"/>
      <c r="J1" s="38"/>
      <c r="K1" s="38"/>
      <c r="L1" s="38"/>
      <c r="M1" s="38"/>
      <c r="N1" s="38"/>
      <c r="O1" s="38"/>
      <c r="P1" s="38"/>
      <c r="Q1" s="38"/>
      <c r="T1" s="38"/>
      <c r="U1" s="38"/>
      <c r="V1" s="38"/>
      <c r="W1" s="38"/>
      <c r="X1" s="38"/>
    </row>
    <row r="2" spans="1:26">
      <c r="A2" s="197" t="s">
        <v>78</v>
      </c>
      <c r="B2" s="149"/>
      <c r="C2" s="38"/>
      <c r="D2" s="38"/>
      <c r="E2" s="38"/>
      <c r="F2" s="38"/>
      <c r="G2" s="38"/>
      <c r="H2" s="38"/>
      <c r="I2" s="38"/>
      <c r="J2" s="38"/>
      <c r="K2" s="38"/>
      <c r="L2" s="38"/>
      <c r="M2" s="38"/>
      <c r="N2" s="38"/>
      <c r="O2" s="38"/>
      <c r="P2" s="38"/>
      <c r="Q2" s="38"/>
      <c r="R2" s="54"/>
      <c r="S2" s="54"/>
      <c r="T2" s="38"/>
      <c r="U2" s="38"/>
      <c r="V2" s="38"/>
      <c r="W2" s="38"/>
      <c r="X2" s="38"/>
    </row>
    <row r="3" spans="1:26">
      <c r="A3" s="165" t="s">
        <v>79</v>
      </c>
      <c r="B3" s="165" t="s">
        <v>80</v>
      </c>
      <c r="C3" s="165" t="s">
        <v>81</v>
      </c>
      <c r="D3" s="165" t="s">
        <v>83</v>
      </c>
      <c r="E3" s="165" t="s">
        <v>82</v>
      </c>
      <c r="F3" s="165" t="s">
        <v>84</v>
      </c>
      <c r="G3" s="165" t="s">
        <v>85</v>
      </c>
      <c r="H3" s="165" t="s">
        <v>86</v>
      </c>
      <c r="I3" s="165" t="s">
        <v>87</v>
      </c>
      <c r="J3" s="165" t="s">
        <v>88</v>
      </c>
      <c r="K3" s="165" t="s">
        <v>89</v>
      </c>
      <c r="L3" s="165" t="s">
        <v>90</v>
      </c>
      <c r="M3" s="165" t="s">
        <v>91</v>
      </c>
      <c r="N3" s="165" t="s">
        <v>92</v>
      </c>
      <c r="O3" s="171" t="s">
        <v>158</v>
      </c>
      <c r="P3" s="142"/>
      <c r="Q3" s="143"/>
      <c r="R3" s="53" t="s">
        <v>94</v>
      </c>
      <c r="S3" s="53" t="s">
        <v>135</v>
      </c>
      <c r="T3" s="38"/>
      <c r="U3" s="38"/>
      <c r="V3" s="38"/>
      <c r="W3" s="38"/>
      <c r="X3" s="38"/>
    </row>
    <row r="4" spans="1:26">
      <c r="A4" s="166"/>
      <c r="B4" s="166"/>
      <c r="C4" s="166"/>
      <c r="D4" s="166"/>
      <c r="E4" s="166"/>
      <c r="F4" s="166"/>
      <c r="G4" s="166"/>
      <c r="H4" s="166"/>
      <c r="I4" s="166"/>
      <c r="J4" s="166"/>
      <c r="K4" s="166"/>
      <c r="L4" s="166"/>
      <c r="M4" s="166"/>
      <c r="N4" s="166"/>
      <c r="O4" s="147"/>
      <c r="P4" s="148"/>
      <c r="Q4" s="149"/>
      <c r="R4" s="29" t="s">
        <v>100</v>
      </c>
      <c r="S4" s="51">
        <v>1620.1149399999995</v>
      </c>
      <c r="T4" s="38"/>
      <c r="U4" s="38"/>
      <c r="V4" s="38"/>
      <c r="W4" s="38"/>
      <c r="X4" s="38"/>
    </row>
    <row r="5" spans="1:26">
      <c r="A5" s="29">
        <v>1</v>
      </c>
      <c r="B5" s="130">
        <v>44934</v>
      </c>
      <c r="C5" s="29" t="s">
        <v>230</v>
      </c>
      <c r="D5" s="29">
        <v>295</v>
      </c>
      <c r="E5" s="29" t="s">
        <v>116</v>
      </c>
      <c r="F5" s="29">
        <v>254</v>
      </c>
      <c r="G5" s="37">
        <f>D5*F5</f>
        <v>74930</v>
      </c>
      <c r="H5" s="32">
        <v>3.7000000000000002E-3</v>
      </c>
      <c r="I5" s="31">
        <f>H5*G5</f>
        <v>277.24099999999999</v>
      </c>
      <c r="J5" s="33">
        <v>1.4999999999999999E-4</v>
      </c>
      <c r="K5" s="31">
        <f>J5*G5</f>
        <v>11.2395</v>
      </c>
      <c r="L5" s="34">
        <v>25</v>
      </c>
      <c r="M5" s="31">
        <f>(G5+I5+K5)/D5</f>
        <v>254.97789999999998</v>
      </c>
      <c r="N5" s="31">
        <f>D5*M5+L5</f>
        <v>75243.480499999991</v>
      </c>
      <c r="O5" s="193" t="s">
        <v>231</v>
      </c>
      <c r="P5" s="173"/>
      <c r="Q5" s="170"/>
      <c r="R5" s="49" t="s">
        <v>118</v>
      </c>
      <c r="S5" s="52">
        <f>75800.88929375-N5</f>
        <v>557.40879375001532</v>
      </c>
      <c r="T5" s="38"/>
      <c r="U5" s="38"/>
      <c r="V5" s="38"/>
      <c r="W5" s="38"/>
      <c r="X5" s="38"/>
    </row>
    <row r="6" spans="1:26">
      <c r="A6" s="131"/>
      <c r="B6" s="131"/>
      <c r="C6" s="111"/>
      <c r="D6" s="111"/>
      <c r="E6" s="111"/>
      <c r="F6" s="111"/>
      <c r="G6" s="111"/>
      <c r="H6" s="111"/>
      <c r="I6" s="111"/>
      <c r="J6" s="111"/>
      <c r="K6" s="111"/>
      <c r="L6" s="174" t="s">
        <v>119</v>
      </c>
      <c r="M6" s="170"/>
      <c r="N6" s="31">
        <f>N5</f>
        <v>75243.480499999991</v>
      </c>
      <c r="O6" s="111"/>
      <c r="P6" s="111"/>
      <c r="Q6" s="111"/>
      <c r="R6" s="107" t="s">
        <v>103</v>
      </c>
      <c r="S6" s="51">
        <v>120849.54125000001</v>
      </c>
      <c r="T6" s="38"/>
      <c r="U6" s="38"/>
      <c r="V6" s="38"/>
      <c r="W6" s="38"/>
      <c r="X6" s="38"/>
    </row>
    <row r="7" spans="1:26">
      <c r="A7" s="131"/>
      <c r="B7" s="131"/>
      <c r="C7" s="111"/>
      <c r="D7" s="111"/>
      <c r="E7" s="111"/>
      <c r="F7" s="111"/>
      <c r="G7" s="111"/>
      <c r="H7" s="111"/>
      <c r="I7" s="111"/>
      <c r="J7" s="111"/>
      <c r="K7" s="111"/>
      <c r="L7" s="174" t="s">
        <v>120</v>
      </c>
      <c r="M7" s="170"/>
      <c r="N7" s="70">
        <v>249743.19508375</v>
      </c>
      <c r="O7" s="111"/>
      <c r="P7" s="111"/>
      <c r="Q7" s="111"/>
      <c r="R7" s="107" t="s">
        <v>113</v>
      </c>
      <c r="S7" s="31">
        <v>41778.341787499994</v>
      </c>
      <c r="T7" s="38"/>
      <c r="U7" s="38"/>
      <c r="V7" s="38"/>
    </row>
    <row r="8" spans="1:26">
      <c r="A8" s="131"/>
      <c r="B8" s="131"/>
      <c r="C8" s="111"/>
      <c r="D8" s="111"/>
      <c r="E8" s="111"/>
      <c r="F8" s="111"/>
      <c r="G8" s="111"/>
      <c r="H8" s="111"/>
      <c r="I8" s="111"/>
      <c r="J8" s="111"/>
      <c r="K8" s="111"/>
      <c r="L8" s="174" t="s">
        <v>121</v>
      </c>
      <c r="M8" s="170"/>
      <c r="N8" s="40">
        <f>N7-N6</f>
        <v>174499.71458375</v>
      </c>
      <c r="O8" s="111"/>
      <c r="P8" s="111"/>
      <c r="Q8" s="111"/>
      <c r="R8" s="29" t="s">
        <v>108</v>
      </c>
      <c r="S8" s="51">
        <v>9694.3078124999956</v>
      </c>
      <c r="T8" s="38"/>
      <c r="U8" s="38"/>
      <c r="V8" s="38"/>
    </row>
    <row r="9" spans="1:26">
      <c r="A9" s="131"/>
      <c r="B9" s="131"/>
      <c r="C9" s="111"/>
      <c r="D9" s="111"/>
      <c r="E9" s="111"/>
      <c r="F9" s="111"/>
      <c r="G9" s="111"/>
      <c r="H9" s="111"/>
      <c r="I9" s="111"/>
      <c r="J9" s="111"/>
      <c r="K9" s="111"/>
      <c r="L9" s="41"/>
      <c r="M9" s="41"/>
      <c r="N9" s="26"/>
      <c r="O9" s="111"/>
      <c r="P9" s="111"/>
      <c r="Q9" s="111"/>
      <c r="R9" s="53" t="s">
        <v>92</v>
      </c>
      <c r="S9" s="40">
        <f>SUM(S4:S8)</f>
        <v>174499.71458375</v>
      </c>
      <c r="T9" s="38"/>
      <c r="U9" s="38"/>
      <c r="V9" s="38"/>
    </row>
    <row r="10" spans="1:26">
      <c r="A10" s="131"/>
      <c r="B10" s="131"/>
      <c r="C10" s="111"/>
      <c r="D10" s="111"/>
      <c r="E10" s="111"/>
      <c r="F10" s="111"/>
      <c r="G10" s="111"/>
      <c r="H10" s="111"/>
      <c r="I10" s="111"/>
      <c r="J10" s="111"/>
      <c r="K10" s="111"/>
      <c r="L10" s="111"/>
      <c r="M10" s="111"/>
      <c r="N10" s="111"/>
      <c r="O10" s="111"/>
      <c r="P10" s="111"/>
      <c r="Q10" s="111"/>
      <c r="R10" s="38"/>
      <c r="S10" s="38"/>
      <c r="T10" s="54"/>
      <c r="U10" s="54"/>
      <c r="V10" s="38"/>
    </row>
    <row r="11" spans="1:26">
      <c r="A11" s="131"/>
      <c r="B11" s="131"/>
      <c r="C11" s="111"/>
      <c r="D11" s="111"/>
      <c r="E11" s="111"/>
      <c r="F11" s="111"/>
      <c r="G11" s="111"/>
      <c r="H11" s="111"/>
      <c r="I11" s="111"/>
      <c r="J11" s="111"/>
      <c r="K11" s="111"/>
      <c r="L11" s="111"/>
      <c r="M11" s="111"/>
      <c r="N11" s="111"/>
      <c r="O11" s="111"/>
      <c r="P11" s="111"/>
      <c r="Q11" s="111"/>
      <c r="R11" s="38"/>
      <c r="S11" s="38"/>
      <c r="T11" s="53" t="s">
        <v>94</v>
      </c>
      <c r="U11" s="53" t="s">
        <v>135</v>
      </c>
      <c r="V11" s="38"/>
    </row>
    <row r="12" spans="1:26">
      <c r="A12" s="194" t="s">
        <v>185</v>
      </c>
      <c r="B12" s="148"/>
      <c r="C12" s="112"/>
      <c r="D12" s="112"/>
      <c r="E12" s="112"/>
      <c r="F12" s="112"/>
      <c r="G12" s="112"/>
      <c r="H12" s="112"/>
      <c r="I12" s="112"/>
      <c r="J12" s="112"/>
      <c r="K12" s="112"/>
      <c r="L12" s="112"/>
      <c r="M12" s="112"/>
      <c r="N12" s="112"/>
      <c r="O12" s="112"/>
      <c r="P12" s="112"/>
      <c r="Q12" s="112"/>
      <c r="R12" s="38"/>
      <c r="S12" s="38"/>
      <c r="T12" s="29" t="s">
        <v>103</v>
      </c>
      <c r="U12" s="100">
        <v>120849.54125000001</v>
      </c>
      <c r="V12" s="38"/>
      <c r="W12" s="38"/>
      <c r="X12" s="38"/>
      <c r="Y12" s="38"/>
      <c r="Z12" s="38"/>
    </row>
    <row r="13" spans="1:26">
      <c r="A13" s="113" t="s">
        <v>79</v>
      </c>
      <c r="B13" s="114" t="s">
        <v>123</v>
      </c>
      <c r="C13" s="114" t="s">
        <v>81</v>
      </c>
      <c r="D13" s="114" t="s">
        <v>82</v>
      </c>
      <c r="E13" s="114" t="s">
        <v>83</v>
      </c>
      <c r="F13" s="114" t="s">
        <v>84</v>
      </c>
      <c r="G13" s="114" t="s">
        <v>124</v>
      </c>
      <c r="H13" s="114" t="s">
        <v>85</v>
      </c>
      <c r="I13" s="114" t="s">
        <v>125</v>
      </c>
      <c r="J13" s="114" t="s">
        <v>126</v>
      </c>
      <c r="K13" s="114" t="s">
        <v>127</v>
      </c>
      <c r="L13" s="114" t="s">
        <v>128</v>
      </c>
      <c r="M13" s="114" t="s">
        <v>129</v>
      </c>
      <c r="N13" s="114" t="s">
        <v>91</v>
      </c>
      <c r="O13" s="115" t="s">
        <v>130</v>
      </c>
      <c r="P13" s="114" t="s">
        <v>92</v>
      </c>
      <c r="Q13" s="114" t="s">
        <v>131</v>
      </c>
      <c r="R13" s="116" t="s">
        <v>132</v>
      </c>
      <c r="S13" s="39" t="s">
        <v>158</v>
      </c>
      <c r="T13" s="29" t="s">
        <v>118</v>
      </c>
      <c r="U13" s="51">
        <v>557.40879375001532</v>
      </c>
      <c r="V13" s="38"/>
      <c r="W13" s="38"/>
      <c r="X13" s="38"/>
      <c r="Y13" s="38"/>
      <c r="Z13" s="38"/>
    </row>
    <row r="14" spans="1:26">
      <c r="A14" s="132">
        <v>1</v>
      </c>
      <c r="B14" s="133">
        <v>45170</v>
      </c>
      <c r="C14" s="134" t="s">
        <v>232</v>
      </c>
      <c r="D14" s="134" t="s">
        <v>160</v>
      </c>
      <c r="E14" s="134">
        <v>100</v>
      </c>
      <c r="F14" s="134">
        <v>682</v>
      </c>
      <c r="G14" s="135">
        <v>498.91345000000001</v>
      </c>
      <c r="H14" s="135">
        <f t="shared" ref="H14:H15" si="0">E14*F14</f>
        <v>68200</v>
      </c>
      <c r="I14" s="136">
        <v>3.7000000000000002E-3</v>
      </c>
      <c r="J14" s="135">
        <f t="shared" ref="J14:J15" si="1">I14*H14</f>
        <v>252.34</v>
      </c>
      <c r="K14" s="135">
        <f t="shared" ref="K14:K15" si="2">7.5%*(E14*F14-E14*G14)</f>
        <v>1373.1491249999999</v>
      </c>
      <c r="L14" s="137">
        <v>1.4999999999999999E-4</v>
      </c>
      <c r="M14" s="135">
        <f t="shared" ref="M14:M15" si="3">L14*H14</f>
        <v>10.229999999999999</v>
      </c>
      <c r="N14" s="135">
        <f t="shared" ref="N14:N15" si="4">(H14-J14-K14-M14)/E14</f>
        <v>665.64280875000009</v>
      </c>
      <c r="O14" s="134">
        <v>25</v>
      </c>
      <c r="P14" s="135">
        <f t="shared" ref="P14:P15" si="5">N14*E14-O14</f>
        <v>66539.280875000011</v>
      </c>
      <c r="Q14" s="135">
        <v>49916.345000000001</v>
      </c>
      <c r="R14" s="138">
        <f>P14-Q14</f>
        <v>16622.93587500001</v>
      </c>
      <c r="S14" s="134" t="s">
        <v>233</v>
      </c>
      <c r="T14" s="109" t="s">
        <v>100</v>
      </c>
      <c r="U14" s="109">
        <f>1620.11+P14</f>
        <v>68159.390875000012</v>
      </c>
      <c r="V14" s="139"/>
      <c r="W14" s="139"/>
      <c r="X14" s="139"/>
      <c r="Y14" s="139"/>
      <c r="Z14" s="139"/>
    </row>
    <row r="15" spans="1:26">
      <c r="A15" s="29">
        <v>1</v>
      </c>
      <c r="B15" s="64">
        <v>45200</v>
      </c>
      <c r="C15" s="29" t="s">
        <v>110</v>
      </c>
      <c r="D15" s="29" t="s">
        <v>196</v>
      </c>
      <c r="E15" s="29">
        <v>80</v>
      </c>
      <c r="F15" s="29">
        <v>970</v>
      </c>
      <c r="G15" s="29">
        <v>758.91060000000004</v>
      </c>
      <c r="H15" s="31">
        <f t="shared" si="0"/>
        <v>77600</v>
      </c>
      <c r="I15" s="32">
        <v>3.7000000000000002E-3</v>
      </c>
      <c r="J15" s="31">
        <f t="shared" si="1"/>
        <v>287.12</v>
      </c>
      <c r="K15" s="31">
        <f t="shared" si="2"/>
        <v>1266.5363999999995</v>
      </c>
      <c r="L15" s="65">
        <v>1.4999999999999999E-4</v>
      </c>
      <c r="M15" s="31">
        <f t="shared" si="3"/>
        <v>11.639999999999999</v>
      </c>
      <c r="N15" s="31">
        <f t="shared" si="4"/>
        <v>950.43379500000015</v>
      </c>
      <c r="O15" s="118">
        <v>25</v>
      </c>
      <c r="P15" s="31">
        <f t="shared" si="5"/>
        <v>76009.703600000008</v>
      </c>
      <c r="Q15" s="29">
        <v>60712.847999999998</v>
      </c>
      <c r="R15" s="119">
        <f>(P15+O15)-Q15</f>
        <v>15321.85560000001</v>
      </c>
      <c r="S15" s="29" t="s">
        <v>234</v>
      </c>
      <c r="T15" s="109" t="s">
        <v>113</v>
      </c>
      <c r="U15" s="140">
        <f>41778.3417875+P15</f>
        <v>117788.04538750001</v>
      </c>
      <c r="V15" s="38"/>
      <c r="W15" s="38"/>
      <c r="X15" s="38"/>
      <c r="Y15" s="38"/>
      <c r="Z15" s="38"/>
    </row>
    <row r="16" spans="1:26">
      <c r="A16" s="108"/>
      <c r="B16" s="108"/>
      <c r="C16" s="38"/>
      <c r="D16" s="38"/>
      <c r="E16" s="38"/>
      <c r="F16" s="38"/>
      <c r="G16" s="38"/>
      <c r="H16" s="38"/>
      <c r="I16" s="38"/>
      <c r="J16" s="38"/>
      <c r="K16" s="38"/>
      <c r="L16" s="38"/>
      <c r="M16" s="38"/>
      <c r="N16" s="174" t="s">
        <v>119</v>
      </c>
      <c r="O16" s="170"/>
      <c r="P16" s="31">
        <f>SUM(P14:P15)</f>
        <v>142548.984475</v>
      </c>
      <c r="Q16" s="38"/>
      <c r="T16" s="29" t="s">
        <v>108</v>
      </c>
      <c r="U16" s="51">
        <v>9694.3078124999956</v>
      </c>
      <c r="V16" s="38"/>
      <c r="W16" s="38"/>
      <c r="X16" s="38"/>
      <c r="Y16" s="38"/>
      <c r="Z16" s="38"/>
    </row>
    <row r="17" spans="1:26">
      <c r="A17" s="108"/>
      <c r="B17" s="108"/>
      <c r="C17" s="38"/>
      <c r="D17" s="38"/>
      <c r="E17" s="38"/>
      <c r="F17" s="38"/>
      <c r="G17" s="38"/>
      <c r="H17" s="38"/>
      <c r="I17" s="38"/>
      <c r="J17" s="38"/>
      <c r="K17" s="38"/>
      <c r="L17" s="38"/>
      <c r="M17" s="38"/>
      <c r="N17" s="174" t="s">
        <v>235</v>
      </c>
      <c r="O17" s="170"/>
      <c r="P17" s="31">
        <v>174499.71458375</v>
      </c>
      <c r="Q17" s="38"/>
      <c r="R17" s="54"/>
      <c r="S17" s="54"/>
      <c r="T17" s="53" t="s">
        <v>92</v>
      </c>
      <c r="U17" s="40">
        <f>SUM(U12:U16)</f>
        <v>317048.69411875005</v>
      </c>
      <c r="V17" s="38"/>
      <c r="W17" s="38"/>
      <c r="X17" s="38"/>
      <c r="Y17" s="38"/>
      <c r="Z17" s="38"/>
    </row>
    <row r="18" spans="1:26">
      <c r="A18" s="108"/>
      <c r="B18" s="108"/>
      <c r="C18" s="38"/>
      <c r="D18" s="38"/>
      <c r="E18" s="38"/>
      <c r="F18" s="38"/>
      <c r="G18" s="38"/>
      <c r="H18" s="38"/>
      <c r="I18" s="38"/>
      <c r="J18" s="38"/>
      <c r="K18" s="38"/>
      <c r="L18" s="38"/>
      <c r="M18" s="38"/>
      <c r="N18" s="174" t="s">
        <v>121</v>
      </c>
      <c r="O18" s="170"/>
      <c r="P18" s="40">
        <f>P17+P16</f>
        <v>317048.69905875</v>
      </c>
      <c r="Q18" s="38"/>
      <c r="R18" s="54"/>
      <c r="S18" s="54"/>
      <c r="T18" s="26"/>
      <c r="U18" s="38"/>
      <c r="V18" s="38"/>
      <c r="W18" s="38"/>
      <c r="X18" s="38"/>
      <c r="Y18" s="38"/>
      <c r="Z18" s="38"/>
    </row>
    <row r="19" spans="1:26">
      <c r="A19" s="108"/>
      <c r="B19" s="108"/>
      <c r="C19" s="38"/>
      <c r="D19" s="38"/>
      <c r="E19" s="38"/>
      <c r="F19" s="38"/>
      <c r="G19" s="38"/>
      <c r="H19" s="38"/>
      <c r="I19" s="38"/>
      <c r="J19" s="38"/>
      <c r="K19" s="38"/>
      <c r="L19" s="38"/>
      <c r="M19" s="38"/>
      <c r="N19" s="38"/>
      <c r="O19" s="38"/>
      <c r="P19" s="38"/>
      <c r="Q19" s="38"/>
      <c r="R19" s="54"/>
      <c r="S19" s="54"/>
      <c r="T19" s="26"/>
      <c r="U19" s="38"/>
      <c r="V19" s="38"/>
      <c r="W19" s="38"/>
      <c r="X19" s="38"/>
      <c r="Y19" s="38"/>
      <c r="Z19" s="38"/>
    </row>
    <row r="20" spans="1:26">
      <c r="A20" s="141"/>
      <c r="B20" s="141"/>
      <c r="C20" s="38"/>
      <c r="D20" s="38"/>
      <c r="E20" s="38"/>
      <c r="F20" s="38"/>
      <c r="G20" s="38"/>
      <c r="H20" s="38"/>
      <c r="I20" s="38"/>
      <c r="J20" s="38"/>
      <c r="K20" s="38"/>
      <c r="L20" s="38"/>
      <c r="M20" s="38"/>
      <c r="N20" s="38"/>
      <c r="O20" s="38"/>
      <c r="P20" s="38"/>
      <c r="Q20" s="38"/>
      <c r="R20" s="54"/>
      <c r="S20" s="54"/>
      <c r="T20" s="26"/>
      <c r="U20" s="38"/>
      <c r="V20" s="38"/>
      <c r="W20" s="38"/>
      <c r="X20" s="38"/>
      <c r="Y20" s="38"/>
      <c r="Z20" s="38"/>
    </row>
    <row r="21" spans="1:26">
      <c r="A21" s="197" t="s">
        <v>78</v>
      </c>
      <c r="B21" s="149"/>
      <c r="C21" s="38"/>
      <c r="D21" s="38"/>
      <c r="E21" s="38"/>
      <c r="F21" s="38"/>
      <c r="G21" s="38"/>
      <c r="H21" s="38"/>
      <c r="I21" s="38"/>
      <c r="J21" s="38"/>
      <c r="K21" s="38"/>
      <c r="L21" s="38"/>
      <c r="M21" s="38"/>
      <c r="N21" s="38"/>
      <c r="O21" s="38"/>
      <c r="P21" s="38"/>
      <c r="Q21" s="38"/>
      <c r="R21" s="53" t="s">
        <v>94</v>
      </c>
      <c r="S21" s="53" t="s">
        <v>95</v>
      </c>
      <c r="T21" s="26"/>
      <c r="U21" s="38"/>
      <c r="V21" s="38"/>
      <c r="W21" s="38"/>
      <c r="X21" s="38"/>
      <c r="Y21" s="38"/>
      <c r="Z21" s="38"/>
    </row>
    <row r="22" spans="1:26">
      <c r="A22" s="165" t="s">
        <v>79</v>
      </c>
      <c r="B22" s="165" t="s">
        <v>80</v>
      </c>
      <c r="C22" s="165" t="s">
        <v>81</v>
      </c>
      <c r="D22" s="165" t="s">
        <v>83</v>
      </c>
      <c r="E22" s="165" t="s">
        <v>82</v>
      </c>
      <c r="F22" s="165" t="s">
        <v>84</v>
      </c>
      <c r="G22" s="165" t="s">
        <v>85</v>
      </c>
      <c r="H22" s="165" t="s">
        <v>86</v>
      </c>
      <c r="I22" s="165" t="s">
        <v>87</v>
      </c>
      <c r="J22" s="165" t="s">
        <v>88</v>
      </c>
      <c r="K22" s="165" t="s">
        <v>89</v>
      </c>
      <c r="L22" s="165" t="s">
        <v>90</v>
      </c>
      <c r="M22" s="165" t="s">
        <v>91</v>
      </c>
      <c r="N22" s="165" t="s">
        <v>92</v>
      </c>
      <c r="O22" s="171" t="s">
        <v>158</v>
      </c>
      <c r="P22" s="142"/>
      <c r="Q22" s="143"/>
      <c r="R22" s="107" t="s">
        <v>100</v>
      </c>
      <c r="S22" s="100">
        <v>68159.390875000012</v>
      </c>
      <c r="T22" s="26"/>
      <c r="U22" s="38"/>
      <c r="V22" s="38"/>
      <c r="W22" s="38"/>
      <c r="X22" s="38"/>
      <c r="Y22" s="38"/>
      <c r="Z22" s="38"/>
    </row>
    <row r="23" spans="1:26">
      <c r="A23" s="166"/>
      <c r="B23" s="166"/>
      <c r="C23" s="166"/>
      <c r="D23" s="166"/>
      <c r="E23" s="166"/>
      <c r="F23" s="166"/>
      <c r="G23" s="166"/>
      <c r="H23" s="166"/>
      <c r="I23" s="166"/>
      <c r="J23" s="166"/>
      <c r="K23" s="166"/>
      <c r="L23" s="166"/>
      <c r="M23" s="166"/>
      <c r="N23" s="166"/>
      <c r="O23" s="147"/>
      <c r="P23" s="148"/>
      <c r="Q23" s="149"/>
      <c r="R23" s="51" t="s">
        <v>118</v>
      </c>
      <c r="S23" s="51">
        <v>557.40879375001532</v>
      </c>
      <c r="T23" s="26"/>
      <c r="U23" s="38"/>
      <c r="V23" s="38"/>
      <c r="W23" s="38"/>
      <c r="X23" s="38"/>
      <c r="Y23" s="38"/>
      <c r="Z23" s="38"/>
    </row>
    <row r="24" spans="1:26">
      <c r="A24" s="29">
        <v>1</v>
      </c>
      <c r="B24" s="130">
        <v>45261</v>
      </c>
      <c r="C24" s="29" t="s">
        <v>214</v>
      </c>
      <c r="D24" s="29">
        <v>100</v>
      </c>
      <c r="E24" s="29" t="s">
        <v>98</v>
      </c>
      <c r="F24" s="29">
        <v>861</v>
      </c>
      <c r="G24" s="37">
        <f>D24*F24</f>
        <v>86100</v>
      </c>
      <c r="H24" s="32">
        <v>3.7000000000000002E-3</v>
      </c>
      <c r="I24" s="31">
        <f>H24*G24</f>
        <v>318.57</v>
      </c>
      <c r="J24" s="33">
        <v>1.4999999999999999E-4</v>
      </c>
      <c r="K24" s="31">
        <f>J24*G24</f>
        <v>12.914999999999999</v>
      </c>
      <c r="L24" s="34">
        <v>25</v>
      </c>
      <c r="M24" s="31">
        <f>(G24+I24+K24)/D24</f>
        <v>864.31484999999998</v>
      </c>
      <c r="N24" s="31">
        <f>D24*M24+L24</f>
        <v>86456.485000000001</v>
      </c>
      <c r="O24" s="193" t="s">
        <v>236</v>
      </c>
      <c r="P24" s="173"/>
      <c r="Q24" s="170"/>
      <c r="R24" s="96" t="s">
        <v>103</v>
      </c>
      <c r="S24" s="96">
        <f>120849.54125-N24</f>
        <v>34393.056249999994</v>
      </c>
      <c r="T24" s="26"/>
      <c r="U24" s="38"/>
      <c r="V24" s="38"/>
      <c r="W24" s="38"/>
      <c r="X24" s="38"/>
      <c r="Y24" s="38"/>
      <c r="Z24" s="38"/>
    </row>
    <row r="25" spans="1:26">
      <c r="A25" s="38"/>
      <c r="B25" s="38"/>
      <c r="C25" s="38"/>
      <c r="D25" s="38"/>
      <c r="E25" s="38"/>
      <c r="F25" s="38"/>
      <c r="G25" s="38"/>
      <c r="H25" s="38"/>
      <c r="I25" s="38"/>
      <c r="J25" s="38"/>
      <c r="K25" s="38"/>
      <c r="L25" s="174" t="s">
        <v>119</v>
      </c>
      <c r="M25" s="170"/>
      <c r="N25" s="40">
        <f>N24</f>
        <v>86456.485000000001</v>
      </c>
      <c r="O25" s="38"/>
      <c r="P25" s="38"/>
      <c r="Q25" s="26"/>
      <c r="R25" s="51" t="s">
        <v>113</v>
      </c>
      <c r="S25" s="31">
        <v>117788.04538750001</v>
      </c>
      <c r="T25" s="26"/>
      <c r="U25" s="38"/>
      <c r="V25" s="38"/>
      <c r="W25" s="38"/>
      <c r="X25" s="38"/>
      <c r="Y25" s="38"/>
      <c r="Z25" s="38"/>
    </row>
    <row r="26" spans="1:26">
      <c r="A26" s="38"/>
      <c r="B26" s="38"/>
      <c r="C26" s="38"/>
      <c r="D26" s="38"/>
      <c r="E26" s="38"/>
      <c r="F26" s="38"/>
      <c r="G26" s="38"/>
      <c r="H26" s="38"/>
      <c r="I26" s="38"/>
      <c r="J26" s="38"/>
      <c r="K26" s="38"/>
      <c r="L26" s="51" t="s">
        <v>120</v>
      </c>
      <c r="M26" s="31"/>
      <c r="N26" s="31">
        <v>317048.69905875</v>
      </c>
      <c r="O26" s="38"/>
      <c r="P26" s="41"/>
      <c r="Q26" s="26"/>
      <c r="R26" s="51" t="s">
        <v>108</v>
      </c>
      <c r="S26" s="51">
        <v>9694.3078124999956</v>
      </c>
      <c r="T26" s="26"/>
      <c r="U26" s="38"/>
      <c r="V26" s="38"/>
      <c r="W26" s="38"/>
      <c r="X26" s="38"/>
      <c r="Y26" s="38"/>
      <c r="Z26" s="38"/>
    </row>
    <row r="27" spans="1:26">
      <c r="A27" s="38"/>
      <c r="B27" s="38"/>
      <c r="C27" s="38"/>
      <c r="D27" s="38"/>
      <c r="E27" s="38"/>
      <c r="F27" s="38"/>
      <c r="G27" s="38"/>
      <c r="H27" s="38"/>
      <c r="I27" s="38"/>
      <c r="J27" s="38"/>
      <c r="K27" s="38"/>
      <c r="L27" s="174" t="s">
        <v>121</v>
      </c>
      <c r="M27" s="170"/>
      <c r="N27" s="40">
        <f>N26-N25</f>
        <v>230592.21405875002</v>
      </c>
      <c r="O27" s="38"/>
      <c r="P27" s="26"/>
      <c r="Q27" s="26"/>
      <c r="R27" s="53" t="s">
        <v>92</v>
      </c>
      <c r="S27" s="40">
        <f>SUM(S22:S26)</f>
        <v>230592.20911875</v>
      </c>
      <c r="T27" s="26"/>
      <c r="U27" s="38"/>
      <c r="V27" s="38"/>
      <c r="W27" s="38"/>
      <c r="X27" s="38"/>
      <c r="Y27" s="38"/>
      <c r="Z27" s="38"/>
    </row>
    <row r="28" spans="1:26">
      <c r="A28" s="38"/>
      <c r="B28" s="38"/>
      <c r="C28" s="38"/>
      <c r="D28" s="38"/>
      <c r="E28" s="38"/>
      <c r="F28" s="38"/>
      <c r="G28" s="38"/>
      <c r="H28" s="38"/>
      <c r="I28" s="38"/>
      <c r="J28" s="38"/>
      <c r="K28" s="38"/>
      <c r="L28" s="38"/>
      <c r="M28" s="38"/>
      <c r="N28" s="38"/>
      <c r="O28" s="38"/>
      <c r="P28" s="38"/>
      <c r="Q28" s="38"/>
      <c r="T28" s="38"/>
      <c r="U28" s="38"/>
      <c r="V28" s="38"/>
      <c r="W28" s="38"/>
      <c r="X28" s="38"/>
      <c r="Y28" s="38"/>
      <c r="Z28" s="38"/>
    </row>
    <row r="29" spans="1:26">
      <c r="A29" s="38"/>
      <c r="B29" s="38"/>
      <c r="C29" s="38"/>
      <c r="D29" s="38"/>
      <c r="E29" s="38"/>
      <c r="F29" s="38"/>
      <c r="G29" s="38"/>
      <c r="H29" s="38"/>
      <c r="I29" s="38"/>
      <c r="J29" s="38"/>
      <c r="K29" s="38"/>
      <c r="L29" s="38"/>
      <c r="M29" s="38"/>
      <c r="N29" s="38"/>
      <c r="O29" s="38"/>
      <c r="P29" s="26"/>
      <c r="Q29" s="26"/>
      <c r="T29" s="26"/>
      <c r="U29" s="38"/>
      <c r="V29" s="38"/>
      <c r="W29" s="38"/>
      <c r="X29" s="38"/>
      <c r="Y29" s="38"/>
      <c r="Z29" s="38"/>
    </row>
    <row r="30" spans="1:26">
      <c r="T30" s="38"/>
      <c r="U30" s="38"/>
      <c r="V30" s="38"/>
      <c r="W30" s="38"/>
      <c r="X30" s="38"/>
      <c r="Y30" s="38"/>
      <c r="Z30" s="38"/>
    </row>
    <row r="31" spans="1:26">
      <c r="R31" s="38"/>
      <c r="S31" s="38"/>
      <c r="T31" s="38"/>
      <c r="U31" s="38"/>
      <c r="V31" s="38"/>
      <c r="W31" s="38"/>
      <c r="X31" s="38"/>
      <c r="Y31" s="38"/>
      <c r="Z31" s="38"/>
    </row>
    <row r="32" spans="1:26">
      <c r="R32" s="38"/>
      <c r="S32" s="38"/>
      <c r="T32" s="38"/>
      <c r="U32" s="38"/>
      <c r="V32" s="38"/>
      <c r="W32" s="38"/>
      <c r="X32" s="38"/>
      <c r="Y32" s="38"/>
      <c r="Z32" s="38"/>
    </row>
    <row r="33" spans="1:26">
      <c r="R33" s="38"/>
      <c r="S33" s="38"/>
      <c r="T33" s="38"/>
      <c r="U33" s="38"/>
      <c r="V33" s="38"/>
      <c r="W33" s="38"/>
      <c r="X33" s="38"/>
      <c r="Y33" s="38"/>
      <c r="Z33" s="38"/>
    </row>
    <row r="34" spans="1:26">
      <c r="A34" s="38"/>
      <c r="B34" s="38"/>
      <c r="C34" s="38"/>
      <c r="D34" s="38"/>
      <c r="E34" s="38"/>
      <c r="F34" s="38"/>
      <c r="G34" s="38"/>
      <c r="H34" s="38"/>
      <c r="I34" s="38"/>
      <c r="J34" s="38"/>
      <c r="K34" s="38"/>
      <c r="L34" s="167"/>
      <c r="M34" s="145"/>
      <c r="N34" s="26"/>
      <c r="O34" s="38"/>
      <c r="P34" s="38"/>
      <c r="Q34" s="26"/>
      <c r="R34" s="38"/>
      <c r="S34" s="38"/>
      <c r="T34" s="38"/>
      <c r="U34" s="38"/>
      <c r="V34" s="38"/>
      <c r="W34" s="38"/>
      <c r="X34" s="38"/>
      <c r="Y34" s="38"/>
      <c r="Z34" s="38"/>
    </row>
    <row r="35" spans="1:26">
      <c r="A35" s="38"/>
      <c r="B35" s="38"/>
      <c r="C35" s="38"/>
      <c r="D35" s="38"/>
      <c r="E35" s="38"/>
      <c r="F35" s="38"/>
      <c r="G35" s="38"/>
      <c r="H35" s="38"/>
      <c r="I35" s="38"/>
      <c r="J35" s="38"/>
      <c r="K35" s="38"/>
      <c r="L35" s="38"/>
      <c r="M35" s="38"/>
      <c r="N35" s="38"/>
      <c r="O35" s="38"/>
      <c r="P35" s="41"/>
      <c r="Q35" s="26"/>
      <c r="R35" s="38"/>
      <c r="S35" s="38"/>
      <c r="T35" s="38"/>
      <c r="U35" s="38"/>
      <c r="V35" s="38"/>
      <c r="W35" s="38"/>
      <c r="X35" s="38"/>
      <c r="Y35" s="38"/>
      <c r="Z35" s="38"/>
    </row>
    <row r="36" spans="1:26">
      <c r="A36" s="38"/>
      <c r="B36" s="38"/>
      <c r="C36" s="38"/>
      <c r="D36" s="38"/>
      <c r="E36" s="38"/>
      <c r="F36" s="38"/>
      <c r="G36" s="38"/>
      <c r="H36" s="38"/>
      <c r="I36" s="38"/>
      <c r="J36" s="38"/>
      <c r="K36" s="38"/>
      <c r="L36" s="38"/>
      <c r="M36" s="38"/>
      <c r="N36" s="38"/>
      <c r="O36" s="38"/>
      <c r="P36" s="26"/>
      <c r="Q36" s="26"/>
      <c r="R36" s="38"/>
      <c r="S36" s="38"/>
      <c r="T36" s="38"/>
      <c r="U36" s="38"/>
      <c r="V36" s="38"/>
      <c r="W36" s="38"/>
      <c r="X36" s="38"/>
      <c r="Y36" s="38"/>
      <c r="Z36" s="38"/>
    </row>
    <row r="37" spans="1:26">
      <c r="A37" s="38"/>
      <c r="B37" s="38"/>
      <c r="C37" s="38"/>
      <c r="D37" s="38"/>
      <c r="E37" s="38"/>
      <c r="F37" s="38"/>
      <c r="G37" s="38"/>
      <c r="H37" s="38"/>
      <c r="I37" s="38"/>
      <c r="J37" s="38"/>
      <c r="K37" s="38"/>
      <c r="L37" s="38"/>
      <c r="M37" s="38"/>
      <c r="N37" s="38"/>
      <c r="O37" s="38"/>
      <c r="P37" s="38"/>
      <c r="Q37" s="38"/>
      <c r="R37" s="26"/>
      <c r="S37" s="26"/>
      <c r="T37" s="38"/>
      <c r="U37" s="38"/>
      <c r="V37" s="38"/>
      <c r="W37" s="38"/>
      <c r="X37" s="38"/>
      <c r="Y37" s="38"/>
      <c r="Z37" s="38"/>
    </row>
    <row r="38" spans="1:26">
      <c r="A38" s="77"/>
      <c r="B38" s="77"/>
      <c r="C38" s="77"/>
      <c r="D38" s="77"/>
      <c r="E38" s="77"/>
      <c r="F38" s="77"/>
      <c r="G38" s="77"/>
      <c r="H38" s="77"/>
      <c r="I38" s="77"/>
      <c r="J38" s="77"/>
      <c r="K38" s="77"/>
      <c r="L38" s="77"/>
      <c r="M38" s="77"/>
      <c r="N38" s="77"/>
      <c r="O38" s="77"/>
      <c r="P38" s="77"/>
      <c r="Q38" s="77"/>
      <c r="R38" s="77"/>
      <c r="S38" s="77"/>
      <c r="T38" s="77"/>
      <c r="U38" s="77"/>
      <c r="V38" s="77"/>
      <c r="W38" s="77"/>
      <c r="X38" s="77"/>
      <c r="Y38" s="77"/>
      <c r="Z38" s="77"/>
    </row>
    <row r="39" spans="1:26">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row>
    <row r="40" spans="1:26">
      <c r="A40" s="167" t="s">
        <v>237</v>
      </c>
      <c r="B40" s="145"/>
      <c r="C40" s="145"/>
      <c r="D40" s="38"/>
      <c r="E40" s="38"/>
      <c r="F40" s="38"/>
      <c r="G40" s="38"/>
      <c r="H40" s="38"/>
      <c r="I40" s="72" t="s">
        <v>238</v>
      </c>
      <c r="J40" s="38"/>
      <c r="K40" s="38"/>
      <c r="L40" s="38"/>
      <c r="M40" s="38"/>
      <c r="N40" s="38"/>
      <c r="O40" s="38"/>
      <c r="P40" s="38"/>
      <c r="Q40" s="38"/>
      <c r="R40" s="38"/>
      <c r="S40" s="38"/>
      <c r="T40" s="38"/>
      <c r="U40" s="38"/>
      <c r="V40" s="38"/>
      <c r="W40" s="38"/>
      <c r="X40" s="38"/>
      <c r="Y40" s="38"/>
      <c r="Z40" s="38"/>
    </row>
    <row r="41" spans="1:26">
      <c r="A41" s="39" t="s">
        <v>79</v>
      </c>
      <c r="B41" s="39" t="s">
        <v>35</v>
      </c>
      <c r="C41" s="39" t="s">
        <v>81</v>
      </c>
      <c r="D41" s="39" t="s">
        <v>82</v>
      </c>
      <c r="E41" s="39" t="s">
        <v>83</v>
      </c>
      <c r="F41" s="39" t="s">
        <v>84</v>
      </c>
      <c r="G41" s="39" t="s">
        <v>85</v>
      </c>
      <c r="I41" s="39" t="s">
        <v>239</v>
      </c>
      <c r="J41" s="38"/>
      <c r="K41" s="38"/>
      <c r="L41" s="38"/>
      <c r="M41" s="38"/>
      <c r="N41" s="38"/>
      <c r="O41" s="38"/>
      <c r="P41" s="38"/>
      <c r="Q41" s="38"/>
      <c r="R41" s="38"/>
      <c r="S41" s="38"/>
      <c r="T41" s="38"/>
      <c r="U41" s="38"/>
      <c r="V41" s="38"/>
      <c r="W41" s="38"/>
      <c r="X41" s="38"/>
      <c r="Y41" s="38"/>
      <c r="Z41" s="38"/>
    </row>
    <row r="42" spans="1:26">
      <c r="A42" s="57">
        <v>1</v>
      </c>
      <c r="B42" s="97" t="s">
        <v>240</v>
      </c>
      <c r="C42" s="29" t="s">
        <v>105</v>
      </c>
      <c r="D42" s="29" t="s">
        <v>106</v>
      </c>
      <c r="E42" s="29">
        <v>100</v>
      </c>
      <c r="F42" s="29">
        <v>507</v>
      </c>
      <c r="G42" s="31">
        <f t="shared" ref="G42:G47" si="6">E42*F42</f>
        <v>50700</v>
      </c>
      <c r="I42" s="31">
        <f>100*'Week 1'!M9</f>
        <v>54609.439999999995</v>
      </c>
      <c r="J42" s="38"/>
      <c r="K42" s="38"/>
      <c r="L42" s="38"/>
      <c r="M42" s="38"/>
      <c r="N42" s="38"/>
      <c r="O42" s="38"/>
      <c r="P42" s="38"/>
      <c r="Q42" s="38"/>
      <c r="R42" s="38"/>
      <c r="S42" s="38"/>
      <c r="T42" s="38"/>
      <c r="U42" s="38"/>
      <c r="V42" s="38"/>
      <c r="W42" s="38"/>
      <c r="X42" s="38"/>
      <c r="Y42" s="38"/>
      <c r="Z42" s="38"/>
    </row>
    <row r="43" spans="1:26">
      <c r="A43" s="57">
        <v>2</v>
      </c>
      <c r="B43" s="97" t="s">
        <v>240</v>
      </c>
      <c r="C43" s="95" t="s">
        <v>176</v>
      </c>
      <c r="D43" s="29" t="s">
        <v>116</v>
      </c>
      <c r="E43" s="29">
        <v>445</v>
      </c>
      <c r="F43" s="29">
        <v>308</v>
      </c>
      <c r="G43" s="37">
        <f t="shared" si="6"/>
        <v>137060</v>
      </c>
      <c r="I43" s="29">
        <v>105680</v>
      </c>
      <c r="J43" s="38"/>
      <c r="K43" s="38"/>
      <c r="L43" s="38"/>
      <c r="M43" s="38"/>
      <c r="N43" s="38"/>
      <c r="O43" s="38"/>
      <c r="P43" s="38"/>
      <c r="Q43" s="38"/>
      <c r="R43" s="38"/>
      <c r="S43" s="38"/>
      <c r="T43" s="38"/>
      <c r="U43" s="38"/>
      <c r="V43" s="38"/>
      <c r="W43" s="38"/>
      <c r="X43" s="38"/>
      <c r="Y43" s="38"/>
      <c r="Z43" s="38"/>
    </row>
    <row r="44" spans="1:26">
      <c r="A44" s="57">
        <v>3</v>
      </c>
      <c r="B44" s="97" t="s">
        <v>240</v>
      </c>
      <c r="C44" s="124" t="s">
        <v>218</v>
      </c>
      <c r="D44" s="124" t="s">
        <v>212</v>
      </c>
      <c r="E44" s="126">
        <v>65</v>
      </c>
      <c r="F44" s="29">
        <v>480</v>
      </c>
      <c r="G44" s="29">
        <f t="shared" si="6"/>
        <v>31200</v>
      </c>
      <c r="I44" s="31">
        <f>'week 5'!N33</f>
        <v>27307.755499999999</v>
      </c>
      <c r="J44" s="38"/>
      <c r="K44" s="38"/>
      <c r="L44" s="38"/>
      <c r="M44" s="38"/>
      <c r="N44" s="38"/>
      <c r="O44" s="38"/>
      <c r="P44" s="38"/>
      <c r="Q44" s="38"/>
      <c r="R44" s="38"/>
      <c r="S44" s="38"/>
      <c r="T44" s="38"/>
      <c r="U44" s="38"/>
      <c r="V44" s="38"/>
      <c r="W44" s="38"/>
      <c r="X44" s="38"/>
      <c r="Y44" s="38"/>
      <c r="Z44" s="38"/>
    </row>
    <row r="45" spans="1:26">
      <c r="A45" s="29">
        <v>4</v>
      </c>
      <c r="B45" s="97" t="s">
        <v>240</v>
      </c>
      <c r="C45" s="124" t="s">
        <v>159</v>
      </c>
      <c r="D45" s="124" t="s">
        <v>160</v>
      </c>
      <c r="E45" s="126">
        <v>50</v>
      </c>
      <c r="F45" s="29">
        <v>684</v>
      </c>
      <c r="G45" s="29">
        <f t="shared" si="6"/>
        <v>34200</v>
      </c>
      <c r="I45" s="31">
        <f>50*'Week 2'!M17</f>
        <v>25698.560000000005</v>
      </c>
      <c r="J45" s="38"/>
      <c r="K45" s="38"/>
      <c r="L45" s="38"/>
      <c r="M45" s="38"/>
      <c r="N45" s="38"/>
      <c r="O45" s="38"/>
      <c r="P45" s="38"/>
      <c r="Q45" s="38"/>
      <c r="R45" s="38"/>
      <c r="S45" s="38"/>
      <c r="T45" s="38"/>
      <c r="U45" s="38"/>
      <c r="V45" s="38"/>
      <c r="W45" s="38"/>
      <c r="X45" s="38"/>
      <c r="Y45" s="38"/>
      <c r="Z45" s="38"/>
    </row>
    <row r="46" spans="1:26">
      <c r="A46" s="59">
        <v>5</v>
      </c>
      <c r="B46" s="59" t="s">
        <v>240</v>
      </c>
      <c r="C46" s="59" t="s">
        <v>214</v>
      </c>
      <c r="D46" s="29" t="s">
        <v>241</v>
      </c>
      <c r="E46" s="29">
        <v>100</v>
      </c>
      <c r="F46" s="29">
        <v>861</v>
      </c>
      <c r="G46" s="31">
        <f t="shared" si="6"/>
        <v>86100</v>
      </c>
      <c r="I46" s="31">
        <f>N24</f>
        <v>86456.485000000001</v>
      </c>
      <c r="J46" s="38"/>
      <c r="K46" s="38"/>
      <c r="L46" s="38"/>
      <c r="M46" s="38"/>
      <c r="N46" s="38"/>
      <c r="O46" s="38"/>
      <c r="P46" s="38"/>
      <c r="Q46" s="38"/>
      <c r="R46" s="38"/>
      <c r="S46" s="38"/>
      <c r="T46" s="38"/>
      <c r="U46" s="38"/>
      <c r="V46" s="38"/>
      <c r="W46" s="38"/>
      <c r="X46" s="38"/>
      <c r="Y46" s="38"/>
      <c r="Z46" s="38"/>
    </row>
    <row r="47" spans="1:26">
      <c r="A47" s="29">
        <v>6</v>
      </c>
      <c r="B47" s="59" t="s">
        <v>240</v>
      </c>
      <c r="C47" s="29" t="s">
        <v>201</v>
      </c>
      <c r="D47" s="29" t="s">
        <v>202</v>
      </c>
      <c r="E47" s="29">
        <v>130</v>
      </c>
      <c r="F47" s="29">
        <v>343</v>
      </c>
      <c r="G47" s="29">
        <f t="shared" si="6"/>
        <v>44590</v>
      </c>
      <c r="I47" s="31">
        <f>'week 5'!N14</f>
        <v>39056.3105</v>
      </c>
      <c r="J47" s="38"/>
      <c r="K47" s="38"/>
      <c r="L47" s="38"/>
      <c r="M47" s="38"/>
      <c r="N47" s="38"/>
      <c r="O47" s="38"/>
      <c r="P47" s="38"/>
      <c r="Q47" s="38"/>
      <c r="R47" s="38"/>
      <c r="S47" s="38"/>
      <c r="T47" s="38"/>
      <c r="U47" s="38"/>
      <c r="V47" s="38"/>
      <c r="W47" s="38"/>
      <c r="X47" s="38"/>
      <c r="Y47" s="38"/>
      <c r="Z47" s="38"/>
    </row>
    <row r="48" spans="1:26">
      <c r="A48" s="168" t="s">
        <v>242</v>
      </c>
      <c r="B48" s="145"/>
      <c r="C48" s="145"/>
      <c r="D48" s="38"/>
      <c r="E48" s="38"/>
      <c r="F48" s="39" t="s">
        <v>140</v>
      </c>
      <c r="G48" s="31">
        <f>SUM(G42:G47)</f>
        <v>383850</v>
      </c>
      <c r="H48" s="41" t="s">
        <v>243</v>
      </c>
      <c r="I48" s="40">
        <f>SUM(I42:I47)</f>
        <v>338808.55100000004</v>
      </c>
      <c r="J48" s="38"/>
      <c r="K48" s="38"/>
      <c r="L48" s="38"/>
      <c r="M48" s="38"/>
      <c r="N48" s="38"/>
      <c r="O48" s="38"/>
      <c r="P48" s="38"/>
      <c r="Q48" s="38"/>
      <c r="R48" s="38"/>
      <c r="S48" s="38"/>
      <c r="T48" s="38"/>
      <c r="U48" s="38"/>
      <c r="V48" s="38"/>
      <c r="W48" s="38"/>
      <c r="X48" s="38"/>
      <c r="Y48" s="38"/>
      <c r="Z48" s="38"/>
    </row>
    <row r="49" spans="1:26">
      <c r="A49" s="38"/>
      <c r="B49" s="38"/>
      <c r="C49" s="38"/>
      <c r="D49" s="38"/>
      <c r="E49" s="38"/>
      <c r="F49" s="39" t="s">
        <v>135</v>
      </c>
      <c r="G49" s="45">
        <v>230592.21405875002</v>
      </c>
      <c r="H49" s="38"/>
      <c r="I49" s="38"/>
      <c r="J49" s="38"/>
      <c r="K49" s="38"/>
      <c r="L49" s="38"/>
      <c r="M49" s="38"/>
      <c r="N49" s="38"/>
      <c r="O49" s="38"/>
      <c r="P49" s="38"/>
      <c r="Q49" s="38"/>
      <c r="R49" s="38"/>
      <c r="S49" s="38"/>
      <c r="T49" s="38"/>
      <c r="U49" s="38"/>
      <c r="V49" s="38"/>
      <c r="W49" s="38"/>
      <c r="X49" s="38"/>
      <c r="Y49" s="38"/>
      <c r="Z49" s="38"/>
    </row>
    <row r="50" spans="1:26">
      <c r="A50" s="38"/>
      <c r="B50" s="38"/>
      <c r="C50" s="38"/>
      <c r="D50" s="38"/>
      <c r="E50" s="38"/>
      <c r="F50" s="39" t="s">
        <v>141</v>
      </c>
      <c r="G50" s="40">
        <f>G48+G49</f>
        <v>614442.21405875008</v>
      </c>
      <c r="H50" s="38"/>
      <c r="I50" s="38"/>
      <c r="J50" s="38"/>
      <c r="K50" s="38"/>
      <c r="L50" s="38"/>
      <c r="M50" s="38"/>
      <c r="N50" s="38"/>
      <c r="O50" s="38"/>
      <c r="P50" s="38"/>
      <c r="Q50" s="38"/>
      <c r="R50" s="38"/>
      <c r="S50" s="38"/>
      <c r="T50" s="38"/>
      <c r="U50" s="38"/>
      <c r="V50" s="38"/>
      <c r="W50" s="38"/>
      <c r="X50" s="38"/>
      <c r="Y50" s="38"/>
      <c r="Z50" s="38"/>
    </row>
    <row r="51" spans="1:26">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spans="1:26">
      <c r="A52" s="38"/>
      <c r="B52" s="38"/>
      <c r="C52" s="31"/>
      <c r="D52" s="39" t="s">
        <v>244</v>
      </c>
      <c r="E52" s="38"/>
      <c r="F52" s="38"/>
      <c r="G52" s="38"/>
      <c r="H52" s="38"/>
      <c r="I52" s="38"/>
      <c r="J52" s="38"/>
      <c r="K52" s="38"/>
      <c r="L52" s="38"/>
      <c r="M52" s="38"/>
      <c r="N52" s="38"/>
      <c r="O52" s="38"/>
      <c r="P52" s="38"/>
      <c r="Q52" s="38"/>
      <c r="R52" s="38"/>
      <c r="S52" s="38"/>
      <c r="T52" s="38"/>
      <c r="U52" s="38"/>
      <c r="V52" s="38"/>
      <c r="W52" s="38"/>
      <c r="X52" s="38"/>
      <c r="Y52" s="38"/>
      <c r="Z52" s="38"/>
    </row>
    <row r="53" spans="1:26">
      <c r="A53" s="38"/>
      <c r="B53" s="38"/>
      <c r="C53" s="39" t="s">
        <v>245</v>
      </c>
      <c r="D53" s="35">
        <v>500000</v>
      </c>
      <c r="E53" s="38"/>
      <c r="F53" s="38"/>
      <c r="G53" s="38"/>
      <c r="H53" s="38"/>
      <c r="I53" s="38"/>
      <c r="J53" s="38"/>
      <c r="K53" s="38"/>
      <c r="L53" s="38"/>
      <c r="M53" s="38"/>
      <c r="N53" s="38"/>
      <c r="O53" s="38"/>
      <c r="P53" s="38"/>
      <c r="Q53" s="38"/>
      <c r="R53" s="38"/>
      <c r="S53" s="38"/>
      <c r="T53" s="38"/>
      <c r="U53" s="38"/>
      <c r="V53" s="38"/>
      <c r="W53" s="38"/>
      <c r="X53" s="38"/>
      <c r="Y53" s="38"/>
      <c r="Z53" s="38"/>
    </row>
    <row r="54" spans="1:26">
      <c r="A54" s="38"/>
      <c r="B54" s="38"/>
      <c r="C54" s="39" t="s">
        <v>1</v>
      </c>
      <c r="D54" s="31">
        <f>'Week 1'!G47</f>
        <v>474256.13650000002</v>
      </c>
      <c r="E54" s="38"/>
      <c r="F54" s="38"/>
      <c r="G54" s="38"/>
      <c r="H54" s="38"/>
      <c r="I54" s="38"/>
      <c r="J54" s="38"/>
      <c r="K54" s="38"/>
      <c r="L54" s="38"/>
      <c r="M54" s="38"/>
      <c r="N54" s="38"/>
      <c r="O54" s="38"/>
      <c r="P54" s="38"/>
      <c r="Q54" s="38"/>
      <c r="R54" s="38"/>
      <c r="S54" s="38"/>
      <c r="T54" s="38"/>
      <c r="U54" s="38"/>
      <c r="V54" s="38"/>
      <c r="W54" s="38"/>
      <c r="X54" s="38"/>
      <c r="Y54" s="38"/>
      <c r="Z54" s="38"/>
    </row>
    <row r="55" spans="1:26">
      <c r="A55" s="38"/>
      <c r="B55" s="38"/>
      <c r="C55" s="39" t="s">
        <v>2</v>
      </c>
      <c r="D55" s="31">
        <f>'Week 2'!G31</f>
        <v>478707.20241249999</v>
      </c>
      <c r="E55" s="38"/>
      <c r="F55" s="38"/>
      <c r="G55" s="38"/>
      <c r="H55" s="38"/>
      <c r="I55" s="38"/>
      <c r="J55" s="38"/>
      <c r="K55" s="38"/>
      <c r="L55" s="38"/>
      <c r="M55" s="38"/>
      <c r="N55" s="38"/>
      <c r="O55" s="38"/>
      <c r="P55" s="38"/>
      <c r="Q55" s="38"/>
      <c r="R55" s="38"/>
      <c r="S55" s="38"/>
      <c r="T55" s="38"/>
      <c r="U55" s="38"/>
      <c r="V55" s="38"/>
      <c r="W55" s="38"/>
      <c r="X55" s="38"/>
      <c r="Y55" s="38"/>
      <c r="Z55" s="38"/>
    </row>
    <row r="56" spans="1:26">
      <c r="A56" s="38"/>
      <c r="B56" s="38"/>
      <c r="C56" s="39" t="s">
        <v>3</v>
      </c>
      <c r="D56" s="31">
        <f>'Week 3'!G43</f>
        <v>483702.49528750003</v>
      </c>
      <c r="E56" s="38"/>
      <c r="F56" s="38"/>
      <c r="G56" s="38"/>
      <c r="H56" s="38"/>
      <c r="I56" s="38"/>
      <c r="J56" s="38"/>
      <c r="K56" s="38"/>
      <c r="L56" s="38"/>
      <c r="M56" s="38"/>
      <c r="N56" s="38"/>
      <c r="O56" s="38"/>
      <c r="P56" s="38"/>
      <c r="Q56" s="38"/>
      <c r="R56" s="38"/>
      <c r="S56" s="38"/>
      <c r="T56" s="38"/>
      <c r="U56" s="38"/>
      <c r="V56" s="38"/>
      <c r="W56" s="38"/>
      <c r="X56" s="38"/>
      <c r="Y56" s="38"/>
      <c r="Z56" s="38"/>
    </row>
    <row r="57" spans="1:26">
      <c r="A57" s="38"/>
      <c r="B57" s="38"/>
      <c r="C57" s="39" t="s">
        <v>4</v>
      </c>
      <c r="D57" s="31">
        <f>'Week 4'!G52</f>
        <v>488057.98772500001</v>
      </c>
      <c r="E57" s="38"/>
      <c r="F57" s="38"/>
      <c r="G57" s="38"/>
      <c r="H57" s="38"/>
      <c r="I57" s="38"/>
      <c r="J57" s="38"/>
      <c r="K57" s="38"/>
      <c r="L57" s="38"/>
      <c r="M57" s="38"/>
      <c r="N57" s="38"/>
      <c r="O57" s="38"/>
      <c r="P57" s="38"/>
      <c r="Q57" s="38"/>
      <c r="R57" s="38"/>
      <c r="S57" s="38"/>
      <c r="T57" s="38"/>
      <c r="U57" s="38"/>
      <c r="V57" s="38"/>
      <c r="W57" s="38"/>
      <c r="X57" s="38"/>
      <c r="Y57" s="38"/>
      <c r="Z57" s="38"/>
    </row>
    <row r="58" spans="1:26">
      <c r="A58" s="38"/>
      <c r="B58" s="38"/>
      <c r="C58" s="39" t="s">
        <v>5</v>
      </c>
      <c r="D58" s="31">
        <f>'week 5'!G55</f>
        <v>507251.13272749999</v>
      </c>
      <c r="E58" s="38"/>
      <c r="F58" s="38"/>
      <c r="G58" s="38"/>
      <c r="H58" s="38"/>
      <c r="I58" s="38"/>
      <c r="J58" s="38"/>
      <c r="K58" s="38"/>
      <c r="L58" s="38"/>
      <c r="M58" s="38"/>
      <c r="N58" s="38"/>
      <c r="O58" s="38"/>
      <c r="P58" s="38"/>
      <c r="Q58" s="38"/>
      <c r="R58" s="38"/>
      <c r="S58" s="38"/>
      <c r="T58" s="38"/>
      <c r="U58" s="38"/>
      <c r="V58" s="38"/>
      <c r="W58" s="38"/>
      <c r="X58" s="38"/>
      <c r="Y58" s="38"/>
      <c r="Z58" s="38"/>
    </row>
    <row r="59" spans="1:26">
      <c r="A59" s="38"/>
      <c r="B59" s="38"/>
      <c r="C59" s="39" t="s">
        <v>6</v>
      </c>
      <c r="D59" s="31">
        <f>'Week 6'!G24</f>
        <v>554559.19508374995</v>
      </c>
      <c r="E59" s="38"/>
      <c r="F59" s="38"/>
      <c r="G59" s="38"/>
      <c r="H59" s="38"/>
      <c r="I59" s="38"/>
      <c r="J59" s="38"/>
      <c r="K59" s="38"/>
      <c r="L59" s="38"/>
      <c r="M59" s="38"/>
      <c r="N59" s="38"/>
      <c r="O59" s="38"/>
      <c r="P59" s="38"/>
      <c r="Q59" s="38"/>
      <c r="R59" s="38"/>
      <c r="S59" s="38"/>
      <c r="T59" s="38"/>
      <c r="U59" s="38"/>
      <c r="V59" s="38"/>
      <c r="W59" s="38"/>
      <c r="X59" s="38"/>
      <c r="Y59" s="38"/>
      <c r="Z59" s="38"/>
    </row>
    <row r="60" spans="1:26">
      <c r="A60" s="38"/>
      <c r="B60" s="38"/>
      <c r="C60" s="39" t="s">
        <v>7</v>
      </c>
      <c r="D60" s="31">
        <f>G50</f>
        <v>614442.21405875008</v>
      </c>
      <c r="E60" s="38"/>
      <c r="F60" s="38"/>
      <c r="G60" s="38"/>
      <c r="H60" s="38"/>
      <c r="I60" s="38"/>
      <c r="J60" s="38"/>
      <c r="K60" s="38"/>
      <c r="L60" s="38"/>
      <c r="M60" s="38"/>
      <c r="N60" s="38"/>
      <c r="O60" s="38"/>
      <c r="P60" s="38"/>
      <c r="Q60" s="38"/>
      <c r="R60" s="38"/>
      <c r="S60" s="38"/>
      <c r="T60" s="38"/>
      <c r="U60" s="38"/>
      <c r="V60" s="38"/>
      <c r="W60" s="38"/>
      <c r="X60" s="38"/>
      <c r="Y60" s="38"/>
      <c r="Z60" s="38"/>
    </row>
    <row r="61" spans="1:26">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spans="1:26">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spans="1:26">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spans="1:26">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spans="1:26">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spans="1:26">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spans="1:26">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spans="1:26">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spans="1:26">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spans="1:26">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spans="1:26">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spans="1:26">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spans="1:26">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spans="1:26">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spans="1:26">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spans="1:26">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spans="1:26">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spans="1:26">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spans="1:26">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spans="1:26">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spans="1:26">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spans="1:26">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spans="1:26">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spans="1:26">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spans="1:26">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spans="1:26">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spans="1:26">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spans="1:26">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spans="1:26">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spans="1:26">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spans="1:26">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spans="1:26">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spans="1:26">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spans="1:26">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spans="1:26">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spans="1:26">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spans="1:26">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spans="1:26">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spans="1:26">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spans="1:26">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spans="1:26">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spans="1:26">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spans="1:26">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spans="1:26">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spans="1:26">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spans="1:26">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spans="1:26">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spans="1:26">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spans="1:26">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spans="1:26">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spans="1:26">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spans="1:26">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spans="1:26">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spans="1:26">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spans="1:26">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spans="1:26">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spans="1:26">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spans="1:26">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spans="1:26">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spans="1:26">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spans="1:26">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spans="1:26">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spans="1:26">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spans="1:26">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spans="1:26">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spans="1:26">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spans="1:26">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spans="1:26">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spans="1:26">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spans="1:26">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spans="1:26">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spans="1:26">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spans="1:26">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spans="1:26">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spans="1:26">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spans="1:26">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spans="1:26">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spans="1:26">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spans="1:26">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spans="1:26">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spans="1:26">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spans="1:26">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spans="1:26">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spans="1:26">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spans="1:26">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spans="1:26">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spans="1:26">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spans="1:26">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spans="1:26">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spans="1:26">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spans="1:26">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spans="1:26">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spans="1:26">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spans="1:26">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spans="1:26">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spans="1:26">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spans="1:26">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spans="1:26">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spans="1:26">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spans="1:26">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spans="1:26">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spans="1:26">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spans="1:26">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spans="1:26">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spans="1:26">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spans="1:26">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spans="1:26">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spans="1:26">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spans="1:26">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spans="1:26">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spans="1:26">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spans="1:26">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spans="1:26">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spans="1:26">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spans="1:26">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spans="1:26">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spans="1:26">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spans="1:26">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spans="1:26">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spans="1:26">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spans="1:26">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spans="1:26">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spans="1:26">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spans="1:26">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spans="1:26">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spans="1:26">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spans="1:26">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spans="1:26">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spans="1:26">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spans="1:26">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spans="1:26">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spans="1:26">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spans="1:26">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spans="1:26">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spans="1:26">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spans="1:26">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spans="1:26">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spans="1:26">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spans="1:26">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spans="1:26">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spans="1:26">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spans="1:26">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spans="1:26">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spans="1:26">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spans="1:26">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spans="1:26">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spans="1:26">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spans="1:26">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spans="1:26">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spans="1:26">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spans="1:26">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spans="1:26">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spans="1:26">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spans="1:26">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spans="1:26">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spans="1:26">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spans="1:26">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spans="1:26">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spans="1:26">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spans="1:26">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spans="1:26">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spans="1:26">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spans="1:26">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spans="1:26">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spans="1:26">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spans="1:26">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spans="1:26">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spans="1:26">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spans="1:26">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spans="1:26">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spans="1:26">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spans="1:26">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spans="1:26">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spans="1:26">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spans="1:26">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spans="1:26">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spans="1:26">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spans="1:26">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spans="1:26">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spans="1:26">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spans="1:26">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spans="1:26">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spans="1:26">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spans="1:26">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spans="1:26">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spans="1:26">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spans="1:26">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spans="1:26">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spans="1:26">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spans="1:26">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spans="1:26">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spans="1:26">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spans="1:26">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spans="1:26">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spans="1:26">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spans="1:26">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spans="1:26">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spans="1:26">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spans="1:26">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spans="1:26">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spans="1:26">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spans="1:26">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spans="1:26">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spans="1:26">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spans="1:26">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spans="1:26">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spans="1:26">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spans="1:26">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spans="1:26">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spans="1:26">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spans="1:26">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spans="1:26">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spans="1:26">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spans="1:26">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spans="1:26">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spans="1:26">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spans="1:26">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spans="1:26">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spans="1:26">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spans="1:26">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spans="1:26">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spans="1:26">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spans="1:26">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spans="1:26">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spans="1:26">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spans="1:26">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spans="1:26">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spans="1:26">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spans="1:26">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spans="1:26">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spans="1:26">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spans="1:26">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spans="1:26">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spans="1:26">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spans="1:26">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spans="1:26">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spans="1:26">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spans="1:26">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spans="1:26">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spans="1:26">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spans="1:26">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spans="1:26">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spans="1:26">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spans="1:26">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spans="1:26">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spans="1:26">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spans="1:26">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spans="1:26">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spans="1:26">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spans="1:26">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spans="1:26">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spans="1:26">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spans="1:26">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spans="1:26">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spans="1:26">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spans="1:26">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spans="1:26">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spans="1:26">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spans="1:26">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spans="1:26">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spans="1:26">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spans="1:26">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spans="1:26">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spans="1:26">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spans="1:26">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spans="1:26">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spans="1:26">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spans="1:26">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spans="1:26">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spans="1:26">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spans="1:26">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spans="1:26">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spans="1:26">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spans="1:26">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spans="1:26">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spans="1:26">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spans="1:26">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spans="1:26">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spans="1:26">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spans="1:26">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spans="1:26">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spans="1:26">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spans="1:26">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spans="1:26">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spans="1:26">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spans="1:26">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spans="1:26">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spans="1:26">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spans="1:26">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spans="1:26">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spans="1:26">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spans="1:26">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spans="1:26">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spans="1:26">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spans="1:26">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spans="1:26">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spans="1:26">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spans="1:26">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spans="1:26">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spans="1:26">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spans="1:26">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spans="1:26">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spans="1:26">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spans="1:26">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spans="1:26">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spans="1:26">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spans="1:26">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spans="1:26">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spans="1:26">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spans="1:26">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spans="1:26">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spans="1:26">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spans="1:26">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spans="1:26">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spans="1:26">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spans="1:26">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spans="1:26">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spans="1:26">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spans="1:26">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spans="1:26">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spans="1:26">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spans="1:26">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spans="1:26">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spans="1:26">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spans="1:26">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spans="1:26">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spans="1:26">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spans="1:26">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spans="1:26">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spans="1:26">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spans="1:26">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spans="1:26">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spans="1:26">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spans="1:26">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spans="1:26">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spans="1:26">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spans="1:26">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spans="1:26">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spans="1:26">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spans="1:26">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spans="1:26">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spans="1:26">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spans="1:26">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spans="1:26">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spans="1:26">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spans="1:26">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spans="1:26">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spans="1:26">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spans="1:26">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spans="1:26">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spans="1:26">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spans="1:26">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spans="1:26">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spans="1:26">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spans="1:26">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spans="1:26">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spans="1:26">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spans="1:26">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spans="1:26">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spans="1:26">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spans="1:26">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spans="1:26">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spans="1:26">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spans="1:26">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spans="1:26">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spans="1:26">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spans="1:26">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spans="1:26">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spans="1:26">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spans="1:26">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spans="1:26">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spans="1:26">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spans="1:26">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spans="1:26">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spans="1:26">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spans="1:26">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spans="1:26">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spans="1:26">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spans="1:26">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spans="1:26">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spans="1:26">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spans="1:26">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spans="1:26">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spans="1:26">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spans="1:26">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spans="1:26">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spans="1:26">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spans="1:26">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spans="1:26">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spans="1:26">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spans="1:26">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spans="1:26">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spans="1:26">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spans="1:26">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spans="1:26">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spans="1:26">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spans="1:26">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spans="1:26">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spans="1:26">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spans="1:26">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spans="1:26">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spans="1:26">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spans="1:26">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spans="1:26">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spans="1:26">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spans="1:26">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spans="1:26">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spans="1:26">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spans="1:26">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spans="1:26">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spans="1:26">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spans="1:26">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spans="1:26">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spans="1:26">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spans="1:26">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spans="1:26">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spans="1:26">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spans="1:26">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spans="1:26">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spans="1:26">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spans="1:26">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spans="1:26">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spans="1:26">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spans="1:26">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spans="1:26">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spans="1:26">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spans="1:26">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spans="1:26">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spans="1:26">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spans="1:26">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spans="1:26">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spans="1:26">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spans="1:26">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spans="1:26">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spans="1:26">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spans="1:26">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spans="1:26">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spans="1:26">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spans="1:26">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spans="1:26">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spans="1:26">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spans="1:26">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spans="1:26">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spans="1:26">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spans="1:26">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spans="1:26">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spans="1:26">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spans="1:26">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spans="1:26">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spans="1:26">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spans="1:26">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spans="1:26">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spans="1:26">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spans="1:26">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spans="1:26">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spans="1:26">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spans="1:26">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spans="1:26">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spans="1:26">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spans="1:26">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spans="1:26">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spans="1:26">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spans="1:26">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spans="1:26">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spans="1:26">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spans="1:26">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spans="1:26">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spans="1:26">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spans="1:26">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spans="1:26">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spans="1:26">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spans="1:26">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spans="1:26">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spans="1:26">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spans="1:26">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spans="1:26">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spans="1:26">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spans="1:26">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spans="1:26">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spans="1:26">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spans="1:26">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spans="1:26">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spans="1:26">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spans="1:26">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spans="1:26">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spans="1:26">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spans="1:26">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spans="1:26">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spans="1:26">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spans="1:26">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spans="1:26">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spans="1:26">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spans="1:26">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spans="1:26">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spans="1:26">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spans="1:26">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spans="1:26">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spans="1:26">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spans="1:26">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spans="1:26">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spans="1:26">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spans="1:26">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spans="1:26">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spans="1:26">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spans="1:26">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spans="1:26">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spans="1:26">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spans="1:26">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spans="1:26">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spans="1:26">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spans="1:26">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spans="1:26">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spans="1:26">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spans="1:26">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spans="1:26">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spans="1:26">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spans="1:26">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spans="1:26">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spans="1:26">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spans="1:26">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spans="1:26">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spans="1:26">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spans="1:26">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spans="1:26">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spans="1:26">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spans="1:26">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spans="1:26">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spans="1:26">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spans="1:26">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spans="1:26">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spans="1:26">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spans="1:26">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spans="1:26">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spans="1:26">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spans="1:26">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spans="1:26">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spans="1:26">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spans="1:26">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spans="1:26">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spans="1:26">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spans="1:26">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spans="1:26">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spans="1:26">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spans="1:26">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spans="1:26">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spans="1:26">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spans="1:26">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spans="1:26">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spans="1:26">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spans="1:26">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spans="1:26">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spans="1:26">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spans="1:26">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spans="1:26">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spans="1:26">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spans="1:26">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spans="1:26">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spans="1:26">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spans="1:26">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spans="1:26">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spans="1:26">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spans="1:26">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spans="1:26">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spans="1:26">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spans="1:26">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spans="1:26">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spans="1:26">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spans="1:26">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spans="1:26">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spans="1:26">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spans="1:26">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spans="1:26">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spans="1:26">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spans="1:26">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spans="1:26">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spans="1:26">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spans="1:26">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spans="1:26">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spans="1:26">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spans="1:26">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spans="1:26">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spans="1:26">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spans="1:26">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spans="1:26">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spans="1:26">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spans="1:26">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spans="1:26">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spans="1:26">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spans="1:26">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spans="1:26">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spans="1:26">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spans="1:26">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spans="1:26">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spans="1:26">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spans="1:26">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spans="1:26">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spans="1:26">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spans="1:26">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spans="1:26">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spans="1:26">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spans="1:26">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spans="1:26">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spans="1:26">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spans="1:26">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spans="1:26">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spans="1:26">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spans="1:26">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spans="1:26">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spans="1:26">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spans="1:26">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spans="1:26">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spans="1:26">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spans="1:26">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spans="1:26">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spans="1:26">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spans="1:26">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spans="1:26">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spans="1:26">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spans="1:26">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spans="1:26">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spans="1:26">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spans="1:26">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spans="1:26">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spans="1:26">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spans="1:26">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spans="1:26">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spans="1:26">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spans="1:26">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spans="1:26">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spans="1:26">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spans="1:26">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spans="1:26">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spans="1:26">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spans="1:26">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spans="1:26">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spans="1:26">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spans="1:26">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spans="1:26">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spans="1:26">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spans="1:26">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spans="1:26">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spans="1:26">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spans="1:26">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spans="1:26">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spans="1:26">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spans="1:26">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spans="1:26">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spans="1:26">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spans="1:26">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spans="1:26">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spans="1:26">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spans="1:26">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spans="1:26">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spans="1:26">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spans="1:26">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spans="1:26">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spans="1:26">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spans="1:26">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spans="1:26">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spans="1:26">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spans="1:26">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spans="1:26">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spans="1:26">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spans="1:26">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spans="1:26">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spans="1:26">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spans="1:26">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spans="1:26">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spans="1:26">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spans="1:26">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spans="1:26">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spans="1:26">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spans="1:26">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spans="1:26">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spans="1:26">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spans="1:26">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spans="1:26">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spans="1:26">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spans="1:26">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spans="1:26">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spans="1:26">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spans="1:26">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spans="1:26">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spans="1:26">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spans="1:26">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spans="1:26">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spans="1:26">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spans="1:26">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spans="1:26">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spans="1:26">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spans="1:26">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spans="1:26">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spans="1:26">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spans="1:26">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spans="1:26">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spans="1:26">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spans="1:26">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spans="1:26">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spans="1:26">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spans="1:26">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spans="1:26">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spans="1:26">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spans="1:26">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spans="1:26">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spans="1:26">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spans="1:26">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spans="1:26">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spans="1:26">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spans="1:26">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spans="1:26">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spans="1:26">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spans="1:26">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spans="1:26">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spans="1:26">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spans="1:26">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spans="1:26">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spans="1:26">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spans="1:26">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spans="1:26">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spans="1:26">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spans="1:26">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spans="1:26">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spans="1:26">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spans="1:26">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spans="1:26">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spans="1:26">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spans="1:26">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spans="1:26">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spans="1:26">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spans="1:26">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spans="1:26">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spans="1:26">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spans="1:26">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spans="1:26">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spans="1:26">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spans="1:26">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spans="1:26">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spans="1:26">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spans="1:26">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spans="1:26">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spans="1:26">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spans="1:26">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spans="1:26">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spans="1:26">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spans="1:26">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spans="1:26">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spans="1:26">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spans="1:26">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spans="1:26">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spans="1:26">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spans="1:26">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spans="1:26">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spans="1:26">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spans="1:26">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spans="1:26">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spans="1:26">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spans="1:26">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spans="1:26">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spans="1:26">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spans="1:26">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spans="1:26">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spans="1:26">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spans="1:26">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spans="1:26">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spans="1:26">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spans="1:26">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spans="1:26">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spans="1:26">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spans="1:26">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spans="1:26">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spans="1:26">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spans="1:26">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spans="1:26">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spans="1:26">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spans="1:26">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spans="1:26">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spans="1:26">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spans="1:26">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spans="1:26">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spans="1:26">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spans="1:26">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spans="1:26">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spans="1:26">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spans="1:26">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spans="1:26">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spans="1:26">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spans="1:26">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spans="1:26">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spans="1:26">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spans="1:26">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spans="1:26">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spans="1:26">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spans="1:26">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spans="1:26">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spans="1:26">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spans="1:26">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spans="1:26">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spans="1:26">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spans="1:26">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spans="1:26">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spans="1:26">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spans="1:26">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spans="1:26">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spans="1:26">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spans="1:26">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spans="1:26">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spans="1:26">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spans="1:26">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spans="1:26">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spans="1:26">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spans="1:26">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spans="1:26">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spans="1:26">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spans="1:26">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spans="1:26">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spans="1:26">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spans="1:26">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spans="1:26">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spans="1:26">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spans="1:26">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spans="1:26">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spans="1:26">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spans="1:26">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spans="1:26">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spans="1:26">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spans="1:26">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spans="1:26">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spans="1:26">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spans="1:26">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spans="1:26">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spans="1:26">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spans="1:26">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spans="1:26">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spans="1:26">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spans="1:26">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spans="1:26">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spans="1:26">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spans="1:26">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spans="1:26">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spans="1:26">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spans="1:26">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spans="1:26">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spans="1:26">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spans="1:26">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spans="1:26">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spans="1:26">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spans="1:26">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spans="1:26">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spans="1:26">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spans="1:26">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spans="1:26">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spans="1:26">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spans="1:26">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spans="1:26">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spans="1:26">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spans="1:26">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spans="1:26">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spans="1:26">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spans="1:26">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spans="1:26">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spans="1:26">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spans="1:26">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spans="1:26">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spans="1:26">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spans="1:26">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spans="1:26">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spans="1:26">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spans="1:26">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spans="1:26">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spans="1:26">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spans="1:26">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spans="1:26">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spans="1:26">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spans="1:26">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spans="1:26">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spans="1:26">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spans="1:26">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spans="1:26">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spans="1:26">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spans="1:26">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spans="1:26">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spans="1:26">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spans="1:26">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spans="1:26">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spans="1:26">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spans="1:26">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spans="1:26">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spans="1:26">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spans="1:26">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spans="1:26">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spans="1:26">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spans="1:26">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spans="1:26">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spans="1:26">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spans="1:26">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spans="1:26">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spans="1:26">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spans="1:26">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spans="1:26">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spans="1:26">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spans="1:26">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spans="1:26">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spans="1:26">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spans="1:26">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spans="1:26">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spans="1:26">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spans="1:26">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spans="1:26">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spans="1:26">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spans="1:26">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spans="1:26">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spans="1:26">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spans="1:26">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spans="1:26">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spans="1:26">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spans="1:26">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spans="1:26">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spans="1:26">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spans="1:26">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spans="1:26">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spans="1:26">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spans="1:26">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row r="983" spans="1:26">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row>
    <row r="984" spans="1:26">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row>
    <row r="985" spans="1:26">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row>
    <row r="986" spans="1:26">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row>
    <row r="987" spans="1:26">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row>
    <row r="988" spans="1:26">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row>
    <row r="989" spans="1:26">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row>
    <row r="990" spans="1:26">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row>
    <row r="991" spans="1:26">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row>
    <row r="992" spans="1:26">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row>
    <row r="993" spans="1:26">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row>
    <row r="994" spans="1:26">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row>
    <row r="995" spans="1:26">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row>
    <row r="996" spans="1:26">
      <c r="A996" s="38"/>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row>
    <row r="997" spans="1:26">
      <c r="A997" s="38"/>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row>
    <row r="998" spans="1:26">
      <c r="A998" s="38"/>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row>
    <row r="999" spans="1:26">
      <c r="A999" s="38"/>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row>
    <row r="1000" spans="1:26">
      <c r="A1000" s="38"/>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row>
    <row r="1001" spans="1:26">
      <c r="A1001" s="38"/>
      <c r="B1001" s="38"/>
      <c r="C1001" s="38"/>
      <c r="D1001" s="38"/>
      <c r="E1001" s="38"/>
      <c r="F1001" s="38"/>
      <c r="G1001" s="38"/>
      <c r="H1001" s="38"/>
      <c r="I1001" s="38"/>
      <c r="J1001" s="38"/>
      <c r="K1001" s="38"/>
      <c r="L1001" s="38"/>
      <c r="M1001" s="38"/>
      <c r="N1001" s="38"/>
      <c r="O1001" s="38"/>
      <c r="P1001" s="38"/>
      <c r="Q1001" s="38"/>
      <c r="R1001" s="38"/>
      <c r="S1001" s="38"/>
      <c r="T1001" s="38"/>
      <c r="U1001" s="38"/>
      <c r="V1001" s="38"/>
      <c r="W1001" s="38"/>
      <c r="X1001" s="38"/>
      <c r="Y1001" s="38"/>
      <c r="Z1001" s="38"/>
    </row>
    <row r="1002" spans="1:26">
      <c r="A1002" s="38"/>
      <c r="B1002" s="38"/>
      <c r="C1002" s="38"/>
      <c r="D1002" s="38"/>
      <c r="E1002" s="38"/>
      <c r="F1002" s="38"/>
      <c r="G1002" s="38"/>
      <c r="H1002" s="38"/>
      <c r="I1002" s="38"/>
      <c r="J1002" s="38"/>
      <c r="K1002" s="38"/>
      <c r="L1002" s="38"/>
      <c r="M1002" s="38"/>
      <c r="N1002" s="38"/>
      <c r="O1002" s="38"/>
      <c r="P1002" s="38"/>
      <c r="Q1002" s="38"/>
      <c r="R1002" s="38"/>
      <c r="S1002" s="38"/>
      <c r="T1002" s="38"/>
      <c r="U1002" s="38"/>
      <c r="V1002" s="38"/>
      <c r="W1002" s="38"/>
      <c r="X1002" s="38"/>
      <c r="Y1002" s="38"/>
      <c r="Z1002" s="38"/>
    </row>
    <row r="1003" spans="1:26">
      <c r="A1003" s="38"/>
      <c r="B1003" s="38"/>
      <c r="C1003" s="38"/>
      <c r="D1003" s="38"/>
      <c r="E1003" s="38"/>
      <c r="F1003" s="38"/>
      <c r="G1003" s="38"/>
      <c r="H1003" s="38"/>
      <c r="I1003" s="38"/>
      <c r="J1003" s="38"/>
      <c r="K1003" s="38"/>
      <c r="L1003" s="38"/>
      <c r="M1003" s="38"/>
      <c r="N1003" s="38"/>
      <c r="O1003" s="38"/>
      <c r="P1003" s="38"/>
      <c r="Q1003" s="38"/>
      <c r="R1003" s="38"/>
      <c r="S1003" s="38"/>
      <c r="T1003" s="38"/>
      <c r="U1003" s="38"/>
      <c r="V1003" s="38"/>
      <c r="W1003" s="38"/>
      <c r="X1003" s="38"/>
      <c r="Y1003" s="38"/>
      <c r="Z1003" s="38"/>
    </row>
    <row r="1004" spans="1:26">
      <c r="A1004" s="38"/>
      <c r="B1004" s="38"/>
      <c r="C1004" s="38"/>
      <c r="D1004" s="38"/>
      <c r="E1004" s="38"/>
      <c r="F1004" s="38"/>
      <c r="G1004" s="38"/>
      <c r="H1004" s="38"/>
      <c r="I1004" s="38"/>
      <c r="J1004" s="38"/>
      <c r="K1004" s="38"/>
      <c r="L1004" s="38"/>
      <c r="M1004" s="38"/>
      <c r="N1004" s="38"/>
      <c r="O1004" s="38"/>
      <c r="P1004" s="38"/>
      <c r="Q1004" s="38"/>
      <c r="R1004" s="38"/>
      <c r="S1004" s="38"/>
      <c r="T1004" s="38"/>
      <c r="U1004" s="38"/>
      <c r="V1004" s="38"/>
      <c r="W1004" s="38"/>
      <c r="X1004" s="38"/>
      <c r="Y1004" s="38"/>
      <c r="Z1004" s="38"/>
    </row>
    <row r="1005" spans="1:26">
      <c r="A1005" s="38"/>
      <c r="B1005" s="38"/>
      <c r="C1005" s="38"/>
      <c r="D1005" s="38"/>
      <c r="E1005" s="38"/>
      <c r="F1005" s="38"/>
      <c r="G1005" s="38"/>
      <c r="H1005" s="38"/>
      <c r="I1005" s="38"/>
      <c r="J1005" s="38"/>
      <c r="K1005" s="38"/>
      <c r="L1005" s="38"/>
      <c r="M1005" s="38"/>
      <c r="N1005" s="38"/>
      <c r="O1005" s="38"/>
      <c r="P1005" s="38"/>
      <c r="Q1005" s="38"/>
      <c r="R1005" s="38"/>
      <c r="S1005" s="38"/>
      <c r="T1005" s="38"/>
      <c r="U1005" s="38"/>
      <c r="V1005" s="38"/>
      <c r="W1005" s="38"/>
      <c r="X1005" s="38"/>
      <c r="Y1005" s="38"/>
      <c r="Z1005" s="38"/>
    </row>
    <row r="1006" spans="1:26">
      <c r="A1006" s="38"/>
      <c r="B1006" s="38"/>
      <c r="C1006" s="38"/>
      <c r="D1006" s="38"/>
      <c r="E1006" s="38"/>
      <c r="F1006" s="38"/>
      <c r="G1006" s="38"/>
      <c r="H1006" s="38"/>
      <c r="I1006" s="38"/>
      <c r="J1006" s="38"/>
      <c r="K1006" s="38"/>
      <c r="L1006" s="38"/>
      <c r="M1006" s="38"/>
      <c r="N1006" s="38"/>
      <c r="O1006" s="38"/>
      <c r="P1006" s="38"/>
      <c r="Q1006" s="38"/>
      <c r="R1006" s="38"/>
      <c r="S1006" s="38"/>
      <c r="T1006" s="38"/>
      <c r="U1006" s="38"/>
      <c r="V1006" s="38"/>
      <c r="W1006" s="38"/>
      <c r="X1006" s="38"/>
      <c r="Y1006" s="38"/>
      <c r="Z1006" s="38"/>
    </row>
    <row r="1007" spans="1:26">
      <c r="A1007" s="38"/>
      <c r="B1007" s="38"/>
      <c r="C1007" s="38"/>
      <c r="D1007" s="38"/>
      <c r="E1007" s="38"/>
      <c r="F1007" s="38"/>
      <c r="G1007" s="38"/>
      <c r="H1007" s="38"/>
      <c r="I1007" s="38"/>
      <c r="J1007" s="38"/>
      <c r="K1007" s="38"/>
      <c r="L1007" s="38"/>
      <c r="M1007" s="38"/>
      <c r="N1007" s="38"/>
      <c r="O1007" s="38"/>
      <c r="P1007" s="38"/>
      <c r="Q1007" s="38"/>
      <c r="R1007" s="38"/>
      <c r="S1007" s="38"/>
      <c r="T1007" s="38"/>
      <c r="U1007" s="38"/>
      <c r="V1007" s="38"/>
      <c r="W1007" s="38"/>
      <c r="X1007" s="38"/>
      <c r="Y1007" s="38"/>
      <c r="Z1007" s="38"/>
    </row>
    <row r="1008" spans="1:26">
      <c r="A1008" s="38"/>
      <c r="B1008" s="38"/>
      <c r="C1008" s="38"/>
      <c r="D1008" s="38"/>
      <c r="E1008" s="38"/>
      <c r="F1008" s="38"/>
      <c r="G1008" s="38"/>
      <c r="H1008" s="38"/>
      <c r="I1008" s="38"/>
      <c r="J1008" s="38"/>
      <c r="K1008" s="38"/>
      <c r="L1008" s="38"/>
      <c r="M1008" s="38"/>
      <c r="N1008" s="38"/>
      <c r="O1008" s="38"/>
      <c r="P1008" s="38"/>
      <c r="Q1008" s="38"/>
      <c r="R1008" s="38"/>
      <c r="S1008" s="38"/>
      <c r="T1008" s="38"/>
      <c r="U1008" s="38"/>
      <c r="V1008" s="38"/>
      <c r="W1008" s="38"/>
      <c r="X1008" s="38"/>
      <c r="Y1008" s="38"/>
      <c r="Z1008" s="38"/>
    </row>
    <row r="1009" spans="1:26">
      <c r="A1009" s="38"/>
      <c r="B1009" s="38"/>
      <c r="C1009" s="38"/>
      <c r="D1009" s="38"/>
      <c r="E1009" s="38"/>
      <c r="F1009" s="38"/>
      <c r="G1009" s="38"/>
      <c r="H1009" s="38"/>
      <c r="I1009" s="38"/>
      <c r="J1009" s="38"/>
      <c r="K1009" s="38"/>
      <c r="L1009" s="38"/>
      <c r="M1009" s="38"/>
      <c r="N1009" s="38"/>
      <c r="O1009" s="38"/>
      <c r="P1009" s="38"/>
      <c r="Q1009" s="38"/>
      <c r="T1009" s="38"/>
      <c r="U1009" s="38"/>
      <c r="V1009" s="38"/>
      <c r="W1009" s="38"/>
      <c r="X1009" s="38"/>
      <c r="Y1009" s="38"/>
      <c r="Z1009" s="38"/>
    </row>
    <row r="1010" spans="1:26">
      <c r="A1010" s="38"/>
      <c r="B1010" s="38"/>
      <c r="C1010" s="38"/>
      <c r="D1010" s="38"/>
      <c r="E1010" s="38"/>
      <c r="F1010" s="38"/>
      <c r="G1010" s="38"/>
      <c r="H1010" s="38"/>
      <c r="I1010" s="38"/>
      <c r="J1010" s="38"/>
      <c r="K1010" s="38"/>
      <c r="L1010" s="38"/>
      <c r="M1010" s="38"/>
      <c r="N1010" s="38"/>
      <c r="O1010" s="38"/>
      <c r="P1010" s="38"/>
      <c r="Q1010" s="38"/>
      <c r="T1010" s="38"/>
      <c r="U1010" s="38"/>
      <c r="V1010" s="38"/>
      <c r="W1010" s="38"/>
      <c r="X1010" s="38"/>
      <c r="Y1010" s="38"/>
      <c r="Z1010" s="38"/>
    </row>
    <row r="1011" spans="1:26">
      <c r="A1011" s="38"/>
      <c r="B1011" s="38"/>
      <c r="C1011" s="38"/>
      <c r="D1011" s="38"/>
      <c r="E1011" s="38"/>
      <c r="F1011" s="38"/>
      <c r="G1011" s="38"/>
      <c r="H1011" s="38"/>
      <c r="I1011" s="38"/>
      <c r="J1011" s="38"/>
      <c r="K1011" s="38"/>
      <c r="L1011" s="38"/>
      <c r="M1011" s="38"/>
      <c r="N1011" s="38"/>
      <c r="O1011" s="38"/>
      <c r="P1011" s="38"/>
      <c r="Q1011" s="38"/>
      <c r="T1011" s="38"/>
      <c r="U1011" s="38"/>
      <c r="V1011" s="38"/>
      <c r="W1011" s="38"/>
      <c r="X1011" s="38"/>
      <c r="Y1011" s="38"/>
      <c r="Z1011" s="38"/>
    </row>
    <row r="1012" spans="1:26">
      <c r="A1012" s="38"/>
      <c r="B1012" s="38"/>
      <c r="C1012" s="38"/>
      <c r="D1012" s="38"/>
      <c r="E1012" s="38"/>
      <c r="F1012" s="38"/>
      <c r="G1012" s="38"/>
      <c r="H1012" s="38"/>
      <c r="I1012" s="38"/>
      <c r="J1012" s="38"/>
      <c r="K1012" s="38"/>
      <c r="L1012" s="38"/>
      <c r="M1012" s="38"/>
      <c r="N1012" s="38"/>
      <c r="O1012" s="38"/>
      <c r="P1012" s="38"/>
      <c r="Q1012" s="38"/>
      <c r="T1012" s="38"/>
      <c r="U1012" s="38"/>
      <c r="V1012" s="38"/>
      <c r="W1012" s="38"/>
      <c r="X1012" s="38"/>
      <c r="Y1012" s="38"/>
      <c r="Z1012" s="38"/>
    </row>
    <row r="1013" spans="1:26">
      <c r="A1013" s="38"/>
      <c r="B1013" s="38"/>
      <c r="C1013" s="38"/>
      <c r="D1013" s="38"/>
      <c r="E1013" s="38"/>
      <c r="F1013" s="38"/>
      <c r="G1013" s="38"/>
      <c r="H1013" s="38"/>
      <c r="I1013" s="38"/>
      <c r="J1013" s="38"/>
      <c r="K1013" s="38"/>
      <c r="L1013" s="38"/>
      <c r="M1013" s="38"/>
      <c r="N1013" s="38"/>
      <c r="O1013" s="38"/>
      <c r="P1013" s="38"/>
      <c r="Q1013" s="38"/>
      <c r="T1013" s="38"/>
      <c r="U1013" s="38"/>
      <c r="V1013" s="38"/>
      <c r="W1013" s="38"/>
      <c r="X1013" s="38"/>
      <c r="Y1013" s="38"/>
      <c r="Z1013" s="38"/>
    </row>
    <row r="1014" spans="1:26">
      <c r="A1014" s="38"/>
      <c r="B1014" s="38"/>
      <c r="C1014" s="38"/>
      <c r="D1014" s="38"/>
      <c r="E1014" s="38"/>
      <c r="F1014" s="38"/>
      <c r="G1014" s="38"/>
      <c r="H1014" s="38"/>
      <c r="I1014" s="38"/>
      <c r="J1014" s="38"/>
      <c r="K1014" s="38"/>
      <c r="L1014" s="38"/>
      <c r="M1014" s="38"/>
      <c r="N1014" s="38"/>
      <c r="O1014" s="38"/>
      <c r="P1014" s="38"/>
      <c r="Q1014" s="38"/>
      <c r="T1014" s="38"/>
      <c r="U1014" s="38"/>
      <c r="V1014" s="38"/>
      <c r="W1014" s="38"/>
      <c r="X1014" s="38"/>
      <c r="Y1014" s="38"/>
      <c r="Z1014" s="38"/>
    </row>
    <row r="1015" spans="1:26">
      <c r="A1015" s="38"/>
      <c r="B1015" s="38"/>
      <c r="C1015" s="38"/>
      <c r="D1015" s="38"/>
      <c r="E1015" s="38"/>
      <c r="F1015" s="38"/>
      <c r="G1015" s="38"/>
      <c r="H1015" s="38"/>
      <c r="I1015" s="38"/>
      <c r="J1015" s="38"/>
      <c r="K1015" s="38"/>
      <c r="L1015" s="38"/>
      <c r="M1015" s="38"/>
      <c r="N1015" s="38"/>
      <c r="O1015" s="38"/>
      <c r="P1015" s="38"/>
      <c r="Q1015" s="38"/>
      <c r="T1015" s="38"/>
      <c r="U1015" s="38"/>
      <c r="V1015" s="38"/>
      <c r="W1015" s="38"/>
      <c r="X1015" s="38"/>
      <c r="Y1015" s="38"/>
      <c r="Z1015" s="38"/>
    </row>
    <row r="1016" spans="1:26">
      <c r="A1016" s="38"/>
      <c r="B1016" s="38"/>
      <c r="C1016" s="38"/>
      <c r="D1016" s="38"/>
      <c r="E1016" s="38"/>
      <c r="F1016" s="38"/>
      <c r="G1016" s="38"/>
      <c r="H1016" s="38"/>
      <c r="I1016" s="38"/>
      <c r="J1016" s="38"/>
      <c r="K1016" s="38"/>
      <c r="L1016" s="38"/>
      <c r="M1016" s="38"/>
      <c r="N1016" s="38"/>
      <c r="O1016" s="38"/>
      <c r="P1016" s="38"/>
      <c r="Q1016" s="38"/>
      <c r="T1016" s="38"/>
      <c r="U1016" s="38"/>
      <c r="V1016" s="38"/>
      <c r="W1016" s="38"/>
      <c r="X1016" s="38"/>
      <c r="Y1016" s="38"/>
      <c r="Z1016" s="38"/>
    </row>
    <row r="1017" spans="1:26">
      <c r="A1017" s="38"/>
      <c r="B1017" s="38"/>
      <c r="C1017" s="38"/>
      <c r="D1017" s="38"/>
      <c r="E1017" s="38"/>
      <c r="F1017" s="38"/>
      <c r="G1017" s="38"/>
      <c r="H1017" s="38"/>
      <c r="I1017" s="38"/>
      <c r="J1017" s="38"/>
      <c r="K1017" s="38"/>
      <c r="L1017" s="38"/>
      <c r="M1017" s="38"/>
      <c r="N1017" s="38"/>
      <c r="O1017" s="38"/>
      <c r="P1017" s="38"/>
      <c r="Q1017" s="38"/>
      <c r="T1017" s="38"/>
      <c r="U1017" s="38"/>
      <c r="V1017" s="38"/>
      <c r="W1017" s="38"/>
      <c r="X1017" s="38"/>
      <c r="Y1017" s="38"/>
      <c r="Z1017" s="38"/>
    </row>
  </sheetData>
  <mergeCells count="47">
    <mergeCell ref="A40:C40"/>
    <mergeCell ref="A48:C48"/>
    <mergeCell ref="A12:B12"/>
    <mergeCell ref="A21:B21"/>
    <mergeCell ref="A22:A23"/>
    <mergeCell ref="B22:B23"/>
    <mergeCell ref="C22:C23"/>
    <mergeCell ref="O24:Q24"/>
    <mergeCell ref="L25:M25"/>
    <mergeCell ref="L27:M27"/>
    <mergeCell ref="L34:M34"/>
    <mergeCell ref="F22:F23"/>
    <mergeCell ref="G22:G23"/>
    <mergeCell ref="H22:H23"/>
    <mergeCell ref="I22:I23"/>
    <mergeCell ref="J22:J23"/>
    <mergeCell ref="K22:K23"/>
    <mergeCell ref="L22:L23"/>
    <mergeCell ref="D3:D4"/>
    <mergeCell ref="E3:E4"/>
    <mergeCell ref="M22:M23"/>
    <mergeCell ref="N22:N23"/>
    <mergeCell ref="O22:Q23"/>
    <mergeCell ref="D22:D23"/>
    <mergeCell ref="E22:E23"/>
    <mergeCell ref="A1:C1"/>
    <mergeCell ref="A2:B2"/>
    <mergeCell ref="A3:A4"/>
    <mergeCell ref="B3:B4"/>
    <mergeCell ref="C3:C4"/>
    <mergeCell ref="K3:K4"/>
    <mergeCell ref="L3:L4"/>
    <mergeCell ref="N16:O16"/>
    <mergeCell ref="N17:O17"/>
    <mergeCell ref="N18:O18"/>
    <mergeCell ref="M3:M4"/>
    <mergeCell ref="N3:N4"/>
    <mergeCell ref="O3:Q4"/>
    <mergeCell ref="O5:Q5"/>
    <mergeCell ref="L6:M6"/>
    <mergeCell ref="L7:M7"/>
    <mergeCell ref="L8:M8"/>
    <mergeCell ref="F3:F4"/>
    <mergeCell ref="G3:G4"/>
    <mergeCell ref="H3:H4"/>
    <mergeCell ref="I3:I4"/>
    <mergeCell ref="J3:J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NEPSE Index Movement</vt:lpstr>
      <vt:lpstr>Week 1</vt:lpstr>
      <vt:lpstr>Week 2</vt:lpstr>
      <vt:lpstr>Week 3</vt:lpstr>
      <vt:lpstr>Week 4</vt:lpstr>
      <vt:lpstr>week 5</vt:lpstr>
      <vt:lpstr>Week 6</vt:lpstr>
      <vt:lpstr>week 7</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2023-07-25T03:47:35Z</dcterms:modified>
</cp:coreProperties>
</file>